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305" yWindow="4035" windowWidth="10230" windowHeight="4065" tabRatio="556"/>
  </bookViews>
  <sheets>
    <sheet name="VODANET" sheetId="1" r:id="rId1"/>
    <sheet name="Mensal" sheetId="2" r:id="rId2"/>
    <sheet name="Semanal" sheetId="3"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Coordenadas!$A$1:$C$462</definedName>
    <definedName name="_xlnm._FilterDatabase" localSheetId="4" hidden="1">SAOM!$A$1:$Q$981</definedName>
    <definedName name="_xlnm._FilterDatabase" localSheetId="0" hidden="1">VODANET!$A$4:$AH$1271</definedName>
    <definedName name="_xlnm.Print_Area" localSheetId="0">VODANET!$A$3:$L$89</definedName>
    <definedName name="Z_0A84A011_5149_49CE_9B21_E7575D6881EC_.wvu.FilterData" localSheetId="0" hidden="1">VODANET!$A$4:$AH$623</definedName>
    <definedName name="Z_2A9615A3_EC56_41A3_9E81_02FB2DC84AAF_.wvu.FilterData" localSheetId="0" hidden="1">VODANET!$A$4:$AH$597</definedName>
    <definedName name="Z_3FD12896_1F0E_4D3B_A791_29193D14B314_.wvu.FilterData" localSheetId="0" hidden="1">VODANET!$A$4:$AH$719</definedName>
    <definedName name="Z_4729CACD_9FBE_41E6_A7F0_37D874A38EFF_.wvu.FilterData" localSheetId="0" hidden="1">VODANET!$A$4:$AH$597</definedName>
    <definedName name="Z_539B099F_E275_407B_9319_0D9ADFCA1C18_.wvu.FilterData" localSheetId="4" hidden="1">SAOM!$A$1:$Q$981</definedName>
    <definedName name="Z_539B099F_E275_407B_9319_0D9ADFCA1C18_.wvu.FilterData" localSheetId="0" hidden="1">VODANET!$A$4:$AH$1019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VODANET!$A$4:$AG$253</definedName>
    <definedName name="Z_6BA235E4_56C2_4FA7_839D_98DA23C3EC2A_.wvu.PrintArea" localSheetId="0" hidden="1">VODANET!$A$3:$L$89</definedName>
    <definedName name="Z_6D07470F_063B_4D87_9E9F_32B59B911FE8_.wvu.FilterData" localSheetId="0" hidden="1">VODANET!$A$4:$AG$287</definedName>
    <definedName name="Z_84B09F39_A452_43B0_8FAD_93FD2A6D7F32_.wvu.FilterData" localSheetId="0" hidden="1">VODANET!$A$4:$AH$623</definedName>
    <definedName name="Z_B6203064_B095_4D19_B0E6_22B9E3EAF041_.wvu.FilterData" localSheetId="0" hidden="1">VODANET!$A$4:$AH$597</definedName>
    <definedName name="Z_B6C2C6B9_899E_4BF8_B0EA_AEFC2E536E6B_.wvu.FilterData" localSheetId="0" hidden="1">VODANET!$A$4:$AH$687</definedName>
  </definedNames>
  <calcPr calcId="124519"/>
  <customWorkbookViews>
    <customWorkbookView name="Vodanet - Modo de exibição pessoal" guid="{539B099F-E275-407B-9319-0D9ADFCA1C18}" mergeInterval="0" personalView="1" maximized="1" xWindow="1" yWindow="1" windowWidth="1366" windowHeight="538" tabRatio="556" activeSheetId="1"/>
    <customWorkbookView name="Veronica B. Barroso - Modo de exibição pessoal" guid="{6BA235E4-56C2-4FA7-839D-98DA23C3EC2A}" mergeInterval="0" personalView="1" maximized="1" windowWidth="1157" windowHeight="543" tabRatio="634" activeSheetId="4"/>
  </customWorkbookViews>
  <fileRecoveryPr repairLoad="1"/>
</workbook>
</file>

<file path=xl/calcChain.xml><?xml version="1.0" encoding="utf-8"?>
<calcChain xmlns="http://schemas.openxmlformats.org/spreadsheetml/2006/main">
  <c r="D56" i="2"/>
  <c r="C56"/>
  <c r="N1098" i="1" l="1"/>
  <c r="N1099"/>
  <c r="N1100"/>
  <c r="N1101"/>
  <c r="N1102"/>
  <c r="N1103"/>
  <c r="N1104"/>
  <c r="N1105"/>
  <c r="N1106"/>
  <c r="N1107"/>
  <c r="N1108"/>
  <c r="N1109"/>
  <c r="N1110"/>
  <c r="N1111"/>
  <c r="N1112"/>
  <c r="N1113"/>
  <c r="N1114"/>
  <c r="N1115"/>
  <c r="N1116"/>
  <c r="N1117"/>
  <c r="N1118"/>
  <c r="N1119"/>
  <c r="N1120"/>
  <c r="N1121"/>
  <c r="N1122"/>
  <c r="N1123"/>
  <c r="N1124"/>
  <c r="N1125"/>
  <c r="N1126"/>
  <c r="N1127"/>
  <c r="N1128"/>
  <c r="N1129"/>
  <c r="N1130"/>
  <c r="N1131"/>
  <c r="N1132"/>
  <c r="N1133"/>
  <c r="N1134"/>
  <c r="N1135"/>
  <c r="N1136"/>
  <c r="N1137"/>
  <c r="N1138"/>
  <c r="N1139"/>
  <c r="N1140"/>
  <c r="N1141"/>
  <c r="N1142"/>
  <c r="N1143"/>
  <c r="N1144"/>
  <c r="N1145"/>
  <c r="N1146"/>
  <c r="N1147"/>
  <c r="N1148"/>
  <c r="N1149"/>
  <c r="N1150"/>
  <c r="N1151"/>
  <c r="N1152"/>
  <c r="N1153"/>
  <c r="N1154"/>
  <c r="N1155"/>
  <c r="N1156"/>
  <c r="N1157"/>
  <c r="N1158"/>
  <c r="N1159"/>
  <c r="N1160"/>
  <c r="N1161"/>
  <c r="N1162"/>
  <c r="N1163"/>
  <c r="N1164"/>
  <c r="N1165"/>
  <c r="N1166"/>
  <c r="N1167"/>
  <c r="N1168"/>
  <c r="N1169"/>
  <c r="N1170"/>
  <c r="N1171"/>
  <c r="N1172"/>
  <c r="N1173"/>
  <c r="N1174"/>
  <c r="N1175"/>
  <c r="N1176"/>
  <c r="N1177"/>
  <c r="N1178"/>
  <c r="N1179"/>
  <c r="N1180"/>
  <c r="N1181"/>
  <c r="N1182"/>
  <c r="N1183"/>
  <c r="N1184"/>
  <c r="N1185"/>
  <c r="N1186"/>
  <c r="N1187"/>
  <c r="N1188"/>
  <c r="N1189"/>
  <c r="N1190"/>
  <c r="N1191"/>
  <c r="N1192"/>
  <c r="N1193"/>
  <c r="N1194"/>
  <c r="N1195"/>
  <c r="N1196"/>
  <c r="N1197"/>
  <c r="N1198"/>
  <c r="N1199"/>
  <c r="N1200"/>
  <c r="N1201"/>
  <c r="N1202"/>
  <c r="N1203"/>
  <c r="N1204"/>
  <c r="N1205"/>
  <c r="N1206"/>
  <c r="N1207"/>
  <c r="N1208"/>
  <c r="N1209"/>
  <c r="N1210"/>
  <c r="N1211"/>
  <c r="N1212"/>
  <c r="N1213"/>
  <c r="N1214"/>
  <c r="N1215"/>
  <c r="N1216"/>
  <c r="N1217"/>
  <c r="N1218"/>
  <c r="N1219"/>
  <c r="N1220"/>
  <c r="N1221"/>
  <c r="N1222"/>
  <c r="N1223"/>
  <c r="N1224"/>
  <c r="N1225"/>
  <c r="N1226"/>
  <c r="N1227"/>
  <c r="N1228"/>
  <c r="N1229"/>
  <c r="N1230"/>
  <c r="N1231"/>
  <c r="N1232"/>
  <c r="N1233"/>
  <c r="N1234"/>
  <c r="N1235"/>
  <c r="N1236"/>
  <c r="N1237"/>
  <c r="N1238"/>
  <c r="N1239"/>
  <c r="N1240"/>
  <c r="N1241"/>
  <c r="N1242"/>
  <c r="N1243"/>
  <c r="N1244"/>
  <c r="N1245"/>
  <c r="N1246"/>
  <c r="N1247"/>
  <c r="N1248"/>
  <c r="N1249"/>
  <c r="N1250"/>
  <c r="N1251"/>
  <c r="N1252"/>
  <c r="N1253"/>
  <c r="N1254"/>
  <c r="N1255"/>
  <c r="N1256"/>
  <c r="N1257"/>
  <c r="N1258"/>
  <c r="N1259"/>
  <c r="N1260"/>
  <c r="N1261"/>
  <c r="N1262"/>
  <c r="N1263"/>
  <c r="N1264"/>
  <c r="N1265"/>
  <c r="N1266"/>
  <c r="N1267"/>
  <c r="N1268"/>
  <c r="N1269"/>
  <c r="N1270"/>
  <c r="N1271"/>
  <c r="M1098"/>
  <c r="M1099"/>
  <c r="M1100"/>
  <c r="M1101"/>
  <c r="M1102"/>
  <c r="M1103"/>
  <c r="M1104"/>
  <c r="M1105"/>
  <c r="M1106"/>
  <c r="M1107"/>
  <c r="M1108"/>
  <c r="M1109"/>
  <c r="M1110"/>
  <c r="M1111"/>
  <c r="M1112"/>
  <c r="M1113"/>
  <c r="M1114"/>
  <c r="M1115"/>
  <c r="M1116"/>
  <c r="M1117"/>
  <c r="M1118"/>
  <c r="M1119"/>
  <c r="M1120"/>
  <c r="M1121"/>
  <c r="M1122"/>
  <c r="M1123"/>
  <c r="M1124"/>
  <c r="M1125"/>
  <c r="M1126"/>
  <c r="M1127"/>
  <c r="M1128"/>
  <c r="M1129"/>
  <c r="M1130"/>
  <c r="M1131"/>
  <c r="M1132"/>
  <c r="M1133"/>
  <c r="M1134"/>
  <c r="M1135"/>
  <c r="M1136"/>
  <c r="M1137"/>
  <c r="M1138"/>
  <c r="M1139"/>
  <c r="M1140"/>
  <c r="M1141"/>
  <c r="M1142"/>
  <c r="M1143"/>
  <c r="M1144"/>
  <c r="M1145"/>
  <c r="M1146"/>
  <c r="M1147"/>
  <c r="M1148"/>
  <c r="M1149"/>
  <c r="M1150"/>
  <c r="M1151"/>
  <c r="M1152"/>
  <c r="M1153"/>
  <c r="M1154"/>
  <c r="M1155"/>
  <c r="M1156"/>
  <c r="M1157"/>
  <c r="M1158"/>
  <c r="M1159"/>
  <c r="M1160"/>
  <c r="M1161"/>
  <c r="M1162"/>
  <c r="M1163"/>
  <c r="M1164"/>
  <c r="M1165"/>
  <c r="M1166"/>
  <c r="M1167"/>
  <c r="M1168"/>
  <c r="M1169"/>
  <c r="M1170"/>
  <c r="M1171"/>
  <c r="M1172"/>
  <c r="M1173"/>
  <c r="M1174"/>
  <c r="M1175"/>
  <c r="M1176"/>
  <c r="M1177"/>
  <c r="M1178"/>
  <c r="M1179"/>
  <c r="M1180"/>
  <c r="M1181"/>
  <c r="M1182"/>
  <c r="M1183"/>
  <c r="M1184"/>
  <c r="M1185"/>
  <c r="M1186"/>
  <c r="M1187"/>
  <c r="M1188"/>
  <c r="M1189"/>
  <c r="M1190"/>
  <c r="M1191"/>
  <c r="M1192"/>
  <c r="M1193"/>
  <c r="M1194"/>
  <c r="M1195"/>
  <c r="M1196"/>
  <c r="M1197"/>
  <c r="M1198"/>
  <c r="M1199"/>
  <c r="M1200"/>
  <c r="M1201"/>
  <c r="M1202"/>
  <c r="M1203"/>
  <c r="M1204"/>
  <c r="M1205"/>
  <c r="M1206"/>
  <c r="M1207"/>
  <c r="M1208"/>
  <c r="M1209"/>
  <c r="M1210"/>
  <c r="M1211"/>
  <c r="M1212"/>
  <c r="M1213"/>
  <c r="M1214"/>
  <c r="M1215"/>
  <c r="M1216"/>
  <c r="M1217"/>
  <c r="M1218"/>
  <c r="M1219"/>
  <c r="M1220"/>
  <c r="M1221"/>
  <c r="M1222"/>
  <c r="M1223"/>
  <c r="M1224"/>
  <c r="M1225"/>
  <c r="M1226"/>
  <c r="M1227"/>
  <c r="M1228"/>
  <c r="M1229"/>
  <c r="M1230"/>
  <c r="M1231"/>
  <c r="M1232"/>
  <c r="M1233"/>
  <c r="M1234"/>
  <c r="M1235"/>
  <c r="M1236"/>
  <c r="M1237"/>
  <c r="M1238"/>
  <c r="M1239"/>
  <c r="M1240"/>
  <c r="M1241"/>
  <c r="M1242"/>
  <c r="M1243"/>
  <c r="M1244"/>
  <c r="M1245"/>
  <c r="M1246"/>
  <c r="M1247"/>
  <c r="M1248"/>
  <c r="M1249"/>
  <c r="M1250"/>
  <c r="M1251"/>
  <c r="M1252"/>
  <c r="M1253"/>
  <c r="M1254"/>
  <c r="M1255"/>
  <c r="M1256"/>
  <c r="M1257"/>
  <c r="M1258"/>
  <c r="M1259"/>
  <c r="M1260"/>
  <c r="M1261"/>
  <c r="M1262"/>
  <c r="M1263"/>
  <c r="M1264"/>
  <c r="M1265"/>
  <c r="M1266"/>
  <c r="M1267"/>
  <c r="M1268"/>
  <c r="M1269"/>
  <c r="M1270"/>
  <c r="M1271"/>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2"/>
  <c r="N173"/>
  <c r="N174"/>
  <c r="N175"/>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0"/>
  <c r="N251"/>
  <c r="N252"/>
  <c r="N253"/>
  <c r="N254"/>
  <c r="N255"/>
  <c r="N256"/>
  <c r="N257"/>
  <c r="N258"/>
  <c r="N259"/>
  <c r="N260"/>
  <c r="N261"/>
  <c r="N262"/>
  <c r="N263"/>
  <c r="N264"/>
  <c r="N265"/>
  <c r="N266"/>
  <c r="N267"/>
  <c r="N268"/>
  <c r="N269"/>
  <c r="N270"/>
  <c r="N271"/>
  <c r="N272"/>
  <c r="N273"/>
  <c r="N274"/>
  <c r="N275"/>
  <c r="N276"/>
  <c r="N277"/>
  <c r="N278"/>
  <c r="N279"/>
  <c r="N280"/>
  <c r="N281"/>
  <c r="N282"/>
  <c r="N283"/>
  <c r="N284"/>
  <c r="N285"/>
  <c r="N286"/>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47"/>
  <c r="N348"/>
  <c r="N349"/>
  <c r="N350"/>
  <c r="N351"/>
  <c r="N352"/>
  <c r="N353"/>
  <c r="N354"/>
  <c r="N355"/>
  <c r="N356"/>
  <c r="N357"/>
  <c r="N358"/>
  <c r="N359"/>
  <c r="N360"/>
  <c r="N361"/>
  <c r="N362"/>
  <c r="N363"/>
  <c r="N364"/>
  <c r="N365"/>
  <c r="N366"/>
  <c r="N367"/>
  <c r="N368"/>
  <c r="N369"/>
  <c r="N370"/>
  <c r="N371"/>
  <c r="N372"/>
  <c r="N373"/>
  <c r="N374"/>
  <c r="N375"/>
  <c r="N376"/>
  <c r="N377"/>
  <c r="N378"/>
  <c r="N379"/>
  <c r="N380"/>
  <c r="N381"/>
  <c r="N382"/>
  <c r="N383"/>
  <c r="N384"/>
  <c r="N385"/>
  <c r="N386"/>
  <c r="N387"/>
  <c r="N388"/>
  <c r="N389"/>
  <c r="N390"/>
  <c r="N391"/>
  <c r="N392"/>
  <c r="N393"/>
  <c r="N394"/>
  <c r="N395"/>
  <c r="N396"/>
  <c r="N397"/>
  <c r="N398"/>
  <c r="N399"/>
  <c r="N400"/>
  <c r="N401"/>
  <c r="N402"/>
  <c r="N403"/>
  <c r="N404"/>
  <c r="N405"/>
  <c r="N406"/>
  <c r="N407"/>
  <c r="N408"/>
  <c r="N409"/>
  <c r="N410"/>
  <c r="N411"/>
  <c r="N412"/>
  <c r="N413"/>
  <c r="N414"/>
  <c r="N415"/>
  <c r="N416"/>
  <c r="N417"/>
  <c r="N418"/>
  <c r="N419"/>
  <c r="N420"/>
  <c r="N421"/>
  <c r="N422"/>
  <c r="N423"/>
  <c r="N424"/>
  <c r="N425"/>
  <c r="N426"/>
  <c r="N427"/>
  <c r="N428"/>
  <c r="N429"/>
  <c r="N430"/>
  <c r="N431"/>
  <c r="N432"/>
  <c r="N433"/>
  <c r="N434"/>
  <c r="N435"/>
  <c r="N436"/>
  <c r="N437"/>
  <c r="N438"/>
  <c r="N439"/>
  <c r="N440"/>
  <c r="N441"/>
  <c r="N442"/>
  <c r="N443"/>
  <c r="N444"/>
  <c r="N445"/>
  <c r="N446"/>
  <c r="N447"/>
  <c r="N448"/>
  <c r="N449"/>
  <c r="N450"/>
  <c r="N451"/>
  <c r="N452"/>
  <c r="N453"/>
  <c r="N454"/>
  <c r="N455"/>
  <c r="N456"/>
  <c r="N457"/>
  <c r="N458"/>
  <c r="N459"/>
  <c r="N460"/>
  <c r="N461"/>
  <c r="N462"/>
  <c r="N463"/>
  <c r="N464"/>
  <c r="N465"/>
  <c r="N466"/>
  <c r="N467"/>
  <c r="N468"/>
  <c r="N469"/>
  <c r="N470"/>
  <c r="N471"/>
  <c r="N472"/>
  <c r="N473"/>
  <c r="N474"/>
  <c r="N475"/>
  <c r="N476"/>
  <c r="N477"/>
  <c r="N478"/>
  <c r="N479"/>
  <c r="N480"/>
  <c r="N481"/>
  <c r="N482"/>
  <c r="N483"/>
  <c r="N484"/>
  <c r="N485"/>
  <c r="N486"/>
  <c r="N487"/>
  <c r="N488"/>
  <c r="N489"/>
  <c r="N490"/>
  <c r="N491"/>
  <c r="N492"/>
  <c r="N493"/>
  <c r="N494"/>
  <c r="N495"/>
  <c r="N496"/>
  <c r="N497"/>
  <c r="N498"/>
  <c r="N499"/>
  <c r="N500"/>
  <c r="N501"/>
  <c r="N502"/>
  <c r="N503"/>
  <c r="N504"/>
  <c r="N505"/>
  <c r="N506"/>
  <c r="N507"/>
  <c r="N508"/>
  <c r="N509"/>
  <c r="N510"/>
  <c r="N511"/>
  <c r="N512"/>
  <c r="N513"/>
  <c r="N514"/>
  <c r="N515"/>
  <c r="N516"/>
  <c r="N517"/>
  <c r="N518"/>
  <c r="N519"/>
  <c r="N520"/>
  <c r="N521"/>
  <c r="N522"/>
  <c r="N523"/>
  <c r="N524"/>
  <c r="N525"/>
  <c r="N526"/>
  <c r="N527"/>
  <c r="N528"/>
  <c r="N529"/>
  <c r="N530"/>
  <c r="N531"/>
  <c r="N532"/>
  <c r="N533"/>
  <c r="N534"/>
  <c r="N535"/>
  <c r="N536"/>
  <c r="N537"/>
  <c r="N538"/>
  <c r="N539"/>
  <c r="N540"/>
  <c r="N541"/>
  <c r="N542"/>
  <c r="N543"/>
  <c r="N544"/>
  <c r="N545"/>
  <c r="N546"/>
  <c r="N547"/>
  <c r="N548"/>
  <c r="N549"/>
  <c r="N550"/>
  <c r="N551"/>
  <c r="N552"/>
  <c r="N553"/>
  <c r="N554"/>
  <c r="N555"/>
  <c r="N556"/>
  <c r="N557"/>
  <c r="N558"/>
  <c r="N559"/>
  <c r="N560"/>
  <c r="N561"/>
  <c r="N562"/>
  <c r="N563"/>
  <c r="N564"/>
  <c r="N565"/>
  <c r="N566"/>
  <c r="N567"/>
  <c r="N568"/>
  <c r="N569"/>
  <c r="N570"/>
  <c r="N571"/>
  <c r="N572"/>
  <c r="N573"/>
  <c r="N574"/>
  <c r="N575"/>
  <c r="N576"/>
  <c r="N577"/>
  <c r="N578"/>
  <c r="N579"/>
  <c r="N580"/>
  <c r="N581"/>
  <c r="N582"/>
  <c r="N583"/>
  <c r="N584"/>
  <c r="N585"/>
  <c r="N586"/>
  <c r="N587"/>
  <c r="N588"/>
  <c r="N589"/>
  <c r="N590"/>
  <c r="N591"/>
  <c r="N592"/>
  <c r="N593"/>
  <c r="N594"/>
  <c r="N595"/>
  <c r="N596"/>
  <c r="N597"/>
  <c r="N598"/>
  <c r="N599"/>
  <c r="N600"/>
  <c r="N601"/>
  <c r="N602"/>
  <c r="N603"/>
  <c r="N604"/>
  <c r="N605"/>
  <c r="N606"/>
  <c r="N607"/>
  <c r="N608"/>
  <c r="N609"/>
  <c r="N610"/>
  <c r="N611"/>
  <c r="N612"/>
  <c r="N613"/>
  <c r="N614"/>
  <c r="N615"/>
  <c r="N616"/>
  <c r="N617"/>
  <c r="N618"/>
  <c r="N619"/>
  <c r="N620"/>
  <c r="N621"/>
  <c r="N622"/>
  <c r="N623"/>
  <c r="N624"/>
  <c r="N625"/>
  <c r="N626"/>
  <c r="N627"/>
  <c r="N628"/>
  <c r="N629"/>
  <c r="N630"/>
  <c r="N631"/>
  <c r="N632"/>
  <c r="N633"/>
  <c r="N634"/>
  <c r="N635"/>
  <c r="N636"/>
  <c r="N637"/>
  <c r="N638"/>
  <c r="N639"/>
  <c r="N640"/>
  <c r="N641"/>
  <c r="N642"/>
  <c r="N643"/>
  <c r="N644"/>
  <c r="N645"/>
  <c r="N646"/>
  <c r="N647"/>
  <c r="N648"/>
  <c r="N649"/>
  <c r="N650"/>
  <c r="N651"/>
  <c r="N652"/>
  <c r="N653"/>
  <c r="N654"/>
  <c r="N655"/>
  <c r="N656"/>
  <c r="N657"/>
  <c r="N658"/>
  <c r="N659"/>
  <c r="N660"/>
  <c r="N661"/>
  <c r="N662"/>
  <c r="N663"/>
  <c r="N664"/>
  <c r="N665"/>
  <c r="N666"/>
  <c r="N667"/>
  <c r="N668"/>
  <c r="N669"/>
  <c r="N670"/>
  <c r="N671"/>
  <c r="N672"/>
  <c r="N673"/>
  <c r="N674"/>
  <c r="N675"/>
  <c r="N676"/>
  <c r="N677"/>
  <c r="N678"/>
  <c r="N679"/>
  <c r="N680"/>
  <c r="N681"/>
  <c r="N682"/>
  <c r="N683"/>
  <c r="N684"/>
  <c r="N685"/>
  <c r="N686"/>
  <c r="N687"/>
  <c r="N688"/>
  <c r="N689"/>
  <c r="N690"/>
  <c r="N691"/>
  <c r="N692"/>
  <c r="N693"/>
  <c r="N694"/>
  <c r="N695"/>
  <c r="N696"/>
  <c r="N697"/>
  <c r="N698"/>
  <c r="N699"/>
  <c r="N700"/>
  <c r="N701"/>
  <c r="N702"/>
  <c r="N703"/>
  <c r="N704"/>
  <c r="N705"/>
  <c r="N706"/>
  <c r="N707"/>
  <c r="N708"/>
  <c r="N709"/>
  <c r="N710"/>
  <c r="N711"/>
  <c r="N712"/>
  <c r="N713"/>
  <c r="N714"/>
  <c r="N715"/>
  <c r="N716"/>
  <c r="N717"/>
  <c r="N718"/>
  <c r="N719"/>
  <c r="N720"/>
  <c r="N721"/>
  <c r="N722"/>
  <c r="N723"/>
  <c r="N724"/>
  <c r="N725"/>
  <c r="N726"/>
  <c r="N727"/>
  <c r="N728"/>
  <c r="N729"/>
  <c r="N730"/>
  <c r="N731"/>
  <c r="N732"/>
  <c r="N733"/>
  <c r="N734"/>
  <c r="N735"/>
  <c r="N736"/>
  <c r="N737"/>
  <c r="N738"/>
  <c r="N739"/>
  <c r="N740"/>
  <c r="N741"/>
  <c r="N742"/>
  <c r="N743"/>
  <c r="N744"/>
  <c r="N745"/>
  <c r="N746"/>
  <c r="N747"/>
  <c r="N748"/>
  <c r="N749"/>
  <c r="N750"/>
  <c r="N751"/>
  <c r="N752"/>
  <c r="N753"/>
  <c r="N754"/>
  <c r="N755"/>
  <c r="N756"/>
  <c r="N757"/>
  <c r="N758"/>
  <c r="N759"/>
  <c r="N760"/>
  <c r="N761"/>
  <c r="N762"/>
  <c r="N763"/>
  <c r="N764"/>
  <c r="N765"/>
  <c r="N766"/>
  <c r="N767"/>
  <c r="N768"/>
  <c r="N769"/>
  <c r="N770"/>
  <c r="N771"/>
  <c r="N772"/>
  <c r="N773"/>
  <c r="N774"/>
  <c r="N775"/>
  <c r="N776"/>
  <c r="N777"/>
  <c r="N778"/>
  <c r="N779"/>
  <c r="N780"/>
  <c r="N781"/>
  <c r="N782"/>
  <c r="N783"/>
  <c r="N784"/>
  <c r="N785"/>
  <c r="N786"/>
  <c r="N787"/>
  <c r="N788"/>
  <c r="N789"/>
  <c r="N790"/>
  <c r="N791"/>
  <c r="N792"/>
  <c r="N793"/>
  <c r="N794"/>
  <c r="N795"/>
  <c r="N796"/>
  <c r="N797"/>
  <c r="N798"/>
  <c r="N799"/>
  <c r="N800"/>
  <c r="N801"/>
  <c r="N802"/>
  <c r="N803"/>
  <c r="N804"/>
  <c r="N805"/>
  <c r="N806"/>
  <c r="N807"/>
  <c r="N808"/>
  <c r="N809"/>
  <c r="N810"/>
  <c r="N811"/>
  <c r="N812"/>
  <c r="N813"/>
  <c r="N814"/>
  <c r="N815"/>
  <c r="N816"/>
  <c r="N817"/>
  <c r="N818"/>
  <c r="N819"/>
  <c r="N820"/>
  <c r="N821"/>
  <c r="N822"/>
  <c r="N823"/>
  <c r="N824"/>
  <c r="N825"/>
  <c r="N826"/>
  <c r="N827"/>
  <c r="N828"/>
  <c r="N829"/>
  <c r="N830"/>
  <c r="N831"/>
  <c r="N832"/>
  <c r="N833"/>
  <c r="N834"/>
  <c r="N835"/>
  <c r="N836"/>
  <c r="N837"/>
  <c r="N838"/>
  <c r="N839"/>
  <c r="N840"/>
  <c r="N841"/>
  <c r="N842"/>
  <c r="N843"/>
  <c r="N844"/>
  <c r="N845"/>
  <c r="N846"/>
  <c r="N847"/>
  <c r="N848"/>
  <c r="N849"/>
  <c r="N850"/>
  <c r="N851"/>
  <c r="N852"/>
  <c r="N853"/>
  <c r="N854"/>
  <c r="N855"/>
  <c r="N856"/>
  <c r="N857"/>
  <c r="N858"/>
  <c r="N859"/>
  <c r="N860"/>
  <c r="N861"/>
  <c r="N862"/>
  <c r="N863"/>
  <c r="N864"/>
  <c r="N865"/>
  <c r="N866"/>
  <c r="N867"/>
  <c r="N868"/>
  <c r="N869"/>
  <c r="N870"/>
  <c r="N871"/>
  <c r="N872"/>
  <c r="N873"/>
  <c r="N874"/>
  <c r="N875"/>
  <c r="N876"/>
  <c r="N877"/>
  <c r="N878"/>
  <c r="N879"/>
  <c r="N880"/>
  <c r="N881"/>
  <c r="N882"/>
  <c r="N883"/>
  <c r="N884"/>
  <c r="N885"/>
  <c r="N886"/>
  <c r="N887"/>
  <c r="N888"/>
  <c r="N889"/>
  <c r="N890"/>
  <c r="N891"/>
  <c r="N892"/>
  <c r="N893"/>
  <c r="N894"/>
  <c r="N895"/>
  <c r="N896"/>
  <c r="N897"/>
  <c r="N898"/>
  <c r="N899"/>
  <c r="N900"/>
  <c r="N901"/>
  <c r="N902"/>
  <c r="N903"/>
  <c r="N904"/>
  <c r="N905"/>
  <c r="N906"/>
  <c r="N907"/>
  <c r="N908"/>
  <c r="N909"/>
  <c r="N910"/>
  <c r="N911"/>
  <c r="N912"/>
  <c r="N913"/>
  <c r="N914"/>
  <c r="N915"/>
  <c r="N916"/>
  <c r="N917"/>
  <c r="N918"/>
  <c r="N919"/>
  <c r="N920"/>
  <c r="N921"/>
  <c r="N922"/>
  <c r="N923"/>
  <c r="N924"/>
  <c r="N925"/>
  <c r="N926"/>
  <c r="N927"/>
  <c r="N928"/>
  <c r="N929"/>
  <c r="N930"/>
  <c r="N931"/>
  <c r="N932"/>
  <c r="N933"/>
  <c r="N934"/>
  <c r="N935"/>
  <c r="N936"/>
  <c r="N937"/>
  <c r="N938"/>
  <c r="N939"/>
  <c r="N940"/>
  <c r="N941"/>
  <c r="N942"/>
  <c r="N943"/>
  <c r="N944"/>
  <c r="N945"/>
  <c r="N946"/>
  <c r="N947"/>
  <c r="N948"/>
  <c r="N949"/>
  <c r="N950"/>
  <c r="N951"/>
  <c r="N952"/>
  <c r="N953"/>
  <c r="N954"/>
  <c r="N955"/>
  <c r="N956"/>
  <c r="N957"/>
  <c r="N958"/>
  <c r="N959"/>
  <c r="N960"/>
  <c r="N961"/>
  <c r="N962"/>
  <c r="N963"/>
  <c r="N964"/>
  <c r="N965"/>
  <c r="N966"/>
  <c r="N967"/>
  <c r="N968"/>
  <c r="N969"/>
  <c r="N970"/>
  <c r="N971"/>
  <c r="N972"/>
  <c r="N973"/>
  <c r="N974"/>
  <c r="N975"/>
  <c r="N976"/>
  <c r="N977"/>
  <c r="N978"/>
  <c r="N979"/>
  <c r="N980"/>
  <c r="N981"/>
  <c r="N982"/>
  <c r="N983"/>
  <c r="N984"/>
  <c r="N985"/>
  <c r="N986"/>
  <c r="N987"/>
  <c r="N988"/>
  <c r="N989"/>
  <c r="N990"/>
  <c r="N991"/>
  <c r="N992"/>
  <c r="N993"/>
  <c r="N994"/>
  <c r="N995"/>
  <c r="N996"/>
  <c r="N997"/>
  <c r="N998"/>
  <c r="N999"/>
  <c r="N1000"/>
  <c r="N1001"/>
  <c r="N1002"/>
  <c r="N1003"/>
  <c r="N1004"/>
  <c r="N1005"/>
  <c r="N1006"/>
  <c r="N1007"/>
  <c r="N1008"/>
  <c r="N1009"/>
  <c r="N1010"/>
  <c r="N1011"/>
  <c r="N1012"/>
  <c r="N1013"/>
  <c r="N1014"/>
  <c r="N1015"/>
  <c r="N1016"/>
  <c r="N1017"/>
  <c r="N1018"/>
  <c r="N1019"/>
  <c r="N1020"/>
  <c r="N1021"/>
  <c r="N1022"/>
  <c r="N1023"/>
  <c r="N1024"/>
  <c r="N1025"/>
  <c r="N1026"/>
  <c r="N1027"/>
  <c r="N1028"/>
  <c r="N1029"/>
  <c r="N1030"/>
  <c r="N1031"/>
  <c r="N1032"/>
  <c r="N1033"/>
  <c r="N1034"/>
  <c r="N1035"/>
  <c r="N1036"/>
  <c r="N1037"/>
  <c r="N1038"/>
  <c r="N1039"/>
  <c r="N1040"/>
  <c r="N1041"/>
  <c r="N1042"/>
  <c r="N1043"/>
  <c r="N1044"/>
  <c r="N1045"/>
  <c r="N1046"/>
  <c r="N1047"/>
  <c r="N1048"/>
  <c r="N1049"/>
  <c r="N1050"/>
  <c r="N1051"/>
  <c r="N1052"/>
  <c r="N1053"/>
  <c r="N1054"/>
  <c r="N1055"/>
  <c r="N1056"/>
  <c r="N1057"/>
  <c r="N1058"/>
  <c r="N1059"/>
  <c r="N1060"/>
  <c r="N1061"/>
  <c r="N1062"/>
  <c r="N1063"/>
  <c r="N1064"/>
  <c r="N1065"/>
  <c r="N1066"/>
  <c r="N1067"/>
  <c r="N1068"/>
  <c r="N1069"/>
  <c r="N1070"/>
  <c r="N1071"/>
  <c r="N1072"/>
  <c r="N1073"/>
  <c r="N1074"/>
  <c r="N1075"/>
  <c r="N1076"/>
  <c r="N1077"/>
  <c r="N1078"/>
  <c r="N1079"/>
  <c r="N1080"/>
  <c r="N1081"/>
  <c r="N1082"/>
  <c r="N1083"/>
  <c r="N1084"/>
  <c r="N1085"/>
  <c r="N1086"/>
  <c r="N1087"/>
  <c r="N1088"/>
  <c r="N1089"/>
  <c r="N1090"/>
  <c r="N1091"/>
  <c r="N1092"/>
  <c r="N1093"/>
  <c r="N1094"/>
  <c r="N1095"/>
  <c r="N1096"/>
  <c r="N1097"/>
  <c r="N5"/>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2"/>
  <c r="M173"/>
  <c r="M174"/>
  <c r="M175"/>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217"/>
  <c r="M218"/>
  <c r="M219"/>
  <c r="M220"/>
  <c r="M221"/>
  <c r="M222"/>
  <c r="M223"/>
  <c r="M224"/>
  <c r="M225"/>
  <c r="M226"/>
  <c r="M227"/>
  <c r="M228"/>
  <c r="M229"/>
  <c r="M230"/>
  <c r="M231"/>
  <c r="M232"/>
  <c r="M233"/>
  <c r="M234"/>
  <c r="M235"/>
  <c r="M236"/>
  <c r="M237"/>
  <c r="M238"/>
  <c r="M239"/>
  <c r="M240"/>
  <c r="M241"/>
  <c r="M242"/>
  <c r="M243"/>
  <c r="M244"/>
  <c r="M245"/>
  <c r="M246"/>
  <c r="M247"/>
  <c r="M248"/>
  <c r="M249"/>
  <c r="M250"/>
  <c r="M251"/>
  <c r="M252"/>
  <c r="M253"/>
  <c r="M254"/>
  <c r="M255"/>
  <c r="M256"/>
  <c r="M257"/>
  <c r="M258"/>
  <c r="M259"/>
  <c r="M260"/>
  <c r="M261"/>
  <c r="M262"/>
  <c r="M263"/>
  <c r="M264"/>
  <c r="M265"/>
  <c r="M266"/>
  <c r="M267"/>
  <c r="M268"/>
  <c r="M269"/>
  <c r="M270"/>
  <c r="M271"/>
  <c r="M272"/>
  <c r="M273"/>
  <c r="M274"/>
  <c r="M275"/>
  <c r="M276"/>
  <c r="M277"/>
  <c r="M278"/>
  <c r="M279"/>
  <c r="M280"/>
  <c r="M281"/>
  <c r="M282"/>
  <c r="M283"/>
  <c r="M284"/>
  <c r="M285"/>
  <c r="M286"/>
  <c r="M287"/>
  <c r="M288"/>
  <c r="M289"/>
  <c r="M290"/>
  <c r="M291"/>
  <c r="M292"/>
  <c r="M293"/>
  <c r="M294"/>
  <c r="M295"/>
  <c r="M296"/>
  <c r="M297"/>
  <c r="M298"/>
  <c r="M299"/>
  <c r="M300"/>
  <c r="M301"/>
  <c r="M302"/>
  <c r="M303"/>
  <c r="M304"/>
  <c r="M305"/>
  <c r="M306"/>
  <c r="M307"/>
  <c r="M308"/>
  <c r="M309"/>
  <c r="M310"/>
  <c r="M311"/>
  <c r="M312"/>
  <c r="M313"/>
  <c r="M314"/>
  <c r="M315"/>
  <c r="M316"/>
  <c r="M317"/>
  <c r="M318"/>
  <c r="M319"/>
  <c r="M320"/>
  <c r="M321"/>
  <c r="M322"/>
  <c r="M323"/>
  <c r="M324"/>
  <c r="M325"/>
  <c r="M326"/>
  <c r="M327"/>
  <c r="M328"/>
  <c r="M329"/>
  <c r="M330"/>
  <c r="M331"/>
  <c r="M332"/>
  <c r="M333"/>
  <c r="M334"/>
  <c r="M335"/>
  <c r="M336"/>
  <c r="M337"/>
  <c r="M338"/>
  <c r="M339"/>
  <c r="M340"/>
  <c r="M341"/>
  <c r="M342"/>
  <c r="M343"/>
  <c r="M344"/>
  <c r="M345"/>
  <c r="M346"/>
  <c r="M347"/>
  <c r="M348"/>
  <c r="M349"/>
  <c r="M350"/>
  <c r="M351"/>
  <c r="M352"/>
  <c r="M353"/>
  <c r="M354"/>
  <c r="M355"/>
  <c r="M356"/>
  <c r="M357"/>
  <c r="M358"/>
  <c r="M359"/>
  <c r="M360"/>
  <c r="M361"/>
  <c r="M362"/>
  <c r="M363"/>
  <c r="M364"/>
  <c r="M365"/>
  <c r="M366"/>
  <c r="M367"/>
  <c r="M368"/>
  <c r="M369"/>
  <c r="M370"/>
  <c r="M371"/>
  <c r="M372"/>
  <c r="M373"/>
  <c r="M374"/>
  <c r="M375"/>
  <c r="M376"/>
  <c r="M377"/>
  <c r="M378"/>
  <c r="M379"/>
  <c r="M380"/>
  <c r="M381"/>
  <c r="M382"/>
  <c r="M383"/>
  <c r="M384"/>
  <c r="M385"/>
  <c r="M386"/>
  <c r="M387"/>
  <c r="M388"/>
  <c r="M389"/>
  <c r="M390"/>
  <c r="M391"/>
  <c r="M392"/>
  <c r="M393"/>
  <c r="M394"/>
  <c r="M395"/>
  <c r="M396"/>
  <c r="M397"/>
  <c r="M398"/>
  <c r="M399"/>
  <c r="M400"/>
  <c r="M401"/>
  <c r="M402"/>
  <c r="M403"/>
  <c r="M404"/>
  <c r="M405"/>
  <c r="M406"/>
  <c r="M407"/>
  <c r="M408"/>
  <c r="M409"/>
  <c r="M410"/>
  <c r="M411"/>
  <c r="M412"/>
  <c r="M413"/>
  <c r="M414"/>
  <c r="M415"/>
  <c r="M416"/>
  <c r="M417"/>
  <c r="M418"/>
  <c r="M419"/>
  <c r="M420"/>
  <c r="M421"/>
  <c r="M422"/>
  <c r="M423"/>
  <c r="M424"/>
  <c r="M425"/>
  <c r="M426"/>
  <c r="M427"/>
  <c r="M428"/>
  <c r="M429"/>
  <c r="M430"/>
  <c r="M431"/>
  <c r="M432"/>
  <c r="M433"/>
  <c r="M434"/>
  <c r="M435"/>
  <c r="M436"/>
  <c r="M437"/>
  <c r="M438"/>
  <c r="M439"/>
  <c r="M440"/>
  <c r="M441"/>
  <c r="M442"/>
  <c r="M443"/>
  <c r="M444"/>
  <c r="M445"/>
  <c r="M446"/>
  <c r="M447"/>
  <c r="M448"/>
  <c r="M449"/>
  <c r="M450"/>
  <c r="M451"/>
  <c r="M452"/>
  <c r="M453"/>
  <c r="M454"/>
  <c r="M455"/>
  <c r="M456"/>
  <c r="M457"/>
  <c r="M458"/>
  <c r="M459"/>
  <c r="M460"/>
  <c r="M461"/>
  <c r="M462"/>
  <c r="M463"/>
  <c r="M464"/>
  <c r="M465"/>
  <c r="M466"/>
  <c r="M467"/>
  <c r="M468"/>
  <c r="M469"/>
  <c r="M470"/>
  <c r="M471"/>
  <c r="M472"/>
  <c r="M473"/>
  <c r="M474"/>
  <c r="M475"/>
  <c r="M476"/>
  <c r="M477"/>
  <c r="M478"/>
  <c r="M479"/>
  <c r="M480"/>
  <c r="M481"/>
  <c r="M482"/>
  <c r="M483"/>
  <c r="M484"/>
  <c r="M485"/>
  <c r="M486"/>
  <c r="M487"/>
  <c r="M488"/>
  <c r="M489"/>
  <c r="M490"/>
  <c r="M491"/>
  <c r="M492"/>
  <c r="M493"/>
  <c r="M494"/>
  <c r="M495"/>
  <c r="M496"/>
  <c r="M497"/>
  <c r="M498"/>
  <c r="M499"/>
  <c r="M500"/>
  <c r="M501"/>
  <c r="M502"/>
  <c r="M503"/>
  <c r="M504"/>
  <c r="M505"/>
  <c r="M506"/>
  <c r="M507"/>
  <c r="M508"/>
  <c r="M509"/>
  <c r="M510"/>
  <c r="M511"/>
  <c r="M512"/>
  <c r="M513"/>
  <c r="M514"/>
  <c r="M515"/>
  <c r="M516"/>
  <c r="M517"/>
  <c r="M518"/>
  <c r="M519"/>
  <c r="M520"/>
  <c r="M521"/>
  <c r="M522"/>
  <c r="M523"/>
  <c r="M524"/>
  <c r="M525"/>
  <c r="M526"/>
  <c r="M527"/>
  <c r="M528"/>
  <c r="M529"/>
  <c r="M530"/>
  <c r="M531"/>
  <c r="M532"/>
  <c r="M533"/>
  <c r="M534"/>
  <c r="M535"/>
  <c r="M536"/>
  <c r="M537"/>
  <c r="M538"/>
  <c r="M539"/>
  <c r="M540"/>
  <c r="M541"/>
  <c r="M542"/>
  <c r="M543"/>
  <c r="M544"/>
  <c r="M545"/>
  <c r="M546"/>
  <c r="M547"/>
  <c r="M548"/>
  <c r="M549"/>
  <c r="M550"/>
  <c r="M551"/>
  <c r="M552"/>
  <c r="M553"/>
  <c r="M554"/>
  <c r="M555"/>
  <c r="M556"/>
  <c r="M557"/>
  <c r="M558"/>
  <c r="M559"/>
  <c r="M560"/>
  <c r="M561"/>
  <c r="M562"/>
  <c r="M563"/>
  <c r="M564"/>
  <c r="M565"/>
  <c r="M566"/>
  <c r="M567"/>
  <c r="M568"/>
  <c r="M569"/>
  <c r="M570"/>
  <c r="M571"/>
  <c r="M572"/>
  <c r="M573"/>
  <c r="M574"/>
  <c r="M575"/>
  <c r="M576"/>
  <c r="M577"/>
  <c r="M578"/>
  <c r="M579"/>
  <c r="M580"/>
  <c r="M581"/>
  <c r="M582"/>
  <c r="M583"/>
  <c r="M584"/>
  <c r="M585"/>
  <c r="M586"/>
  <c r="M587"/>
  <c r="M588"/>
  <c r="M589"/>
  <c r="M590"/>
  <c r="M591"/>
  <c r="M592"/>
  <c r="M593"/>
  <c r="M594"/>
  <c r="M595"/>
  <c r="M596"/>
  <c r="M597"/>
  <c r="M598"/>
  <c r="M599"/>
  <c r="M600"/>
  <c r="M601"/>
  <c r="M602"/>
  <c r="M603"/>
  <c r="M604"/>
  <c r="M605"/>
  <c r="M606"/>
  <c r="M607"/>
  <c r="M608"/>
  <c r="M609"/>
  <c r="M610"/>
  <c r="M611"/>
  <c r="M612"/>
  <c r="M613"/>
  <c r="M614"/>
  <c r="M615"/>
  <c r="M616"/>
  <c r="M617"/>
  <c r="M618"/>
  <c r="M619"/>
  <c r="M620"/>
  <c r="M621"/>
  <c r="M622"/>
  <c r="M623"/>
  <c r="M624"/>
  <c r="M625"/>
  <c r="M626"/>
  <c r="M627"/>
  <c r="M628"/>
  <c r="M629"/>
  <c r="M630"/>
  <c r="M631"/>
  <c r="M632"/>
  <c r="M633"/>
  <c r="M634"/>
  <c r="M635"/>
  <c r="M636"/>
  <c r="M637"/>
  <c r="M638"/>
  <c r="M639"/>
  <c r="M640"/>
  <c r="M641"/>
  <c r="M642"/>
  <c r="M643"/>
  <c r="M644"/>
  <c r="M645"/>
  <c r="M646"/>
  <c r="M647"/>
  <c r="M648"/>
  <c r="M649"/>
  <c r="M650"/>
  <c r="M651"/>
  <c r="M652"/>
  <c r="M653"/>
  <c r="M654"/>
  <c r="M655"/>
  <c r="M656"/>
  <c r="M657"/>
  <c r="M658"/>
  <c r="M659"/>
  <c r="M660"/>
  <c r="M661"/>
  <c r="M662"/>
  <c r="M663"/>
  <c r="M664"/>
  <c r="M665"/>
  <c r="M666"/>
  <c r="M667"/>
  <c r="M668"/>
  <c r="M669"/>
  <c r="M670"/>
  <c r="M671"/>
  <c r="M672"/>
  <c r="M673"/>
  <c r="M674"/>
  <c r="M675"/>
  <c r="M676"/>
  <c r="M677"/>
  <c r="M678"/>
  <c r="M679"/>
  <c r="M680"/>
  <c r="M681"/>
  <c r="M682"/>
  <c r="M683"/>
  <c r="M684"/>
  <c r="M685"/>
  <c r="M686"/>
  <c r="M687"/>
  <c r="M688"/>
  <c r="M689"/>
  <c r="M690"/>
  <c r="M691"/>
  <c r="M692"/>
  <c r="M693"/>
  <c r="M694"/>
  <c r="M695"/>
  <c r="M696"/>
  <c r="M697"/>
  <c r="M698"/>
  <c r="M699"/>
  <c r="M700"/>
  <c r="M701"/>
  <c r="M702"/>
  <c r="M703"/>
  <c r="M704"/>
  <c r="M705"/>
  <c r="M706"/>
  <c r="M707"/>
  <c r="M708"/>
  <c r="M709"/>
  <c r="M710"/>
  <c r="M711"/>
  <c r="M712"/>
  <c r="M713"/>
  <c r="M714"/>
  <c r="M715"/>
  <c r="M716"/>
  <c r="M717"/>
  <c r="M718"/>
  <c r="M719"/>
  <c r="M720"/>
  <c r="M721"/>
  <c r="M722"/>
  <c r="M723"/>
  <c r="M724"/>
  <c r="M725"/>
  <c r="M726"/>
  <c r="M727"/>
  <c r="M728"/>
  <c r="M729"/>
  <c r="M730"/>
  <c r="M731"/>
  <c r="M732"/>
  <c r="M733"/>
  <c r="M734"/>
  <c r="M735"/>
  <c r="M736"/>
  <c r="M737"/>
  <c r="M738"/>
  <c r="M739"/>
  <c r="M740"/>
  <c r="M741"/>
  <c r="M742"/>
  <c r="M743"/>
  <c r="M744"/>
  <c r="M745"/>
  <c r="M746"/>
  <c r="M747"/>
  <c r="M748"/>
  <c r="M749"/>
  <c r="M750"/>
  <c r="M751"/>
  <c r="M752"/>
  <c r="M753"/>
  <c r="M754"/>
  <c r="M755"/>
  <c r="M756"/>
  <c r="M757"/>
  <c r="M758"/>
  <c r="M759"/>
  <c r="M760"/>
  <c r="M761"/>
  <c r="M762"/>
  <c r="M763"/>
  <c r="M764"/>
  <c r="M765"/>
  <c r="M766"/>
  <c r="M767"/>
  <c r="M768"/>
  <c r="M769"/>
  <c r="M770"/>
  <c r="M771"/>
  <c r="M772"/>
  <c r="M773"/>
  <c r="M774"/>
  <c r="M775"/>
  <c r="M776"/>
  <c r="M777"/>
  <c r="M778"/>
  <c r="M779"/>
  <c r="M780"/>
  <c r="M781"/>
  <c r="M782"/>
  <c r="M783"/>
  <c r="M784"/>
  <c r="M785"/>
  <c r="M786"/>
  <c r="M787"/>
  <c r="M788"/>
  <c r="M789"/>
  <c r="M790"/>
  <c r="M791"/>
  <c r="M792"/>
  <c r="M793"/>
  <c r="M794"/>
  <c r="M795"/>
  <c r="M796"/>
  <c r="M797"/>
  <c r="M798"/>
  <c r="M799"/>
  <c r="M800"/>
  <c r="M801"/>
  <c r="M802"/>
  <c r="M803"/>
  <c r="M804"/>
  <c r="M805"/>
  <c r="M806"/>
  <c r="M807"/>
  <c r="M808"/>
  <c r="M809"/>
  <c r="M810"/>
  <c r="M811"/>
  <c r="M812"/>
  <c r="M813"/>
  <c r="M814"/>
  <c r="M815"/>
  <c r="M816"/>
  <c r="M817"/>
  <c r="M818"/>
  <c r="M819"/>
  <c r="M820"/>
  <c r="M821"/>
  <c r="M822"/>
  <c r="M823"/>
  <c r="M824"/>
  <c r="M825"/>
  <c r="M826"/>
  <c r="M827"/>
  <c r="M828"/>
  <c r="M829"/>
  <c r="M830"/>
  <c r="M831"/>
  <c r="M832"/>
  <c r="M833"/>
  <c r="M834"/>
  <c r="M835"/>
  <c r="M836"/>
  <c r="M837"/>
  <c r="M838"/>
  <c r="M839"/>
  <c r="M840"/>
  <c r="M841"/>
  <c r="M842"/>
  <c r="M843"/>
  <c r="M844"/>
  <c r="M845"/>
  <c r="M846"/>
  <c r="M847"/>
  <c r="M848"/>
  <c r="M849"/>
  <c r="M850"/>
  <c r="M851"/>
  <c r="M852"/>
  <c r="M853"/>
  <c r="M854"/>
  <c r="M855"/>
  <c r="M856"/>
  <c r="M857"/>
  <c r="M858"/>
  <c r="M859"/>
  <c r="M860"/>
  <c r="M861"/>
  <c r="M862"/>
  <c r="M863"/>
  <c r="M864"/>
  <c r="M865"/>
  <c r="M866"/>
  <c r="M867"/>
  <c r="M868"/>
  <c r="M869"/>
  <c r="M870"/>
  <c r="M871"/>
  <c r="M872"/>
  <c r="M873"/>
  <c r="M874"/>
  <c r="M875"/>
  <c r="M876"/>
  <c r="M877"/>
  <c r="M878"/>
  <c r="M879"/>
  <c r="M880"/>
  <c r="M881"/>
  <c r="M882"/>
  <c r="M883"/>
  <c r="M884"/>
  <c r="M885"/>
  <c r="M886"/>
  <c r="M887"/>
  <c r="M888"/>
  <c r="M889"/>
  <c r="M890"/>
  <c r="M891"/>
  <c r="M892"/>
  <c r="M893"/>
  <c r="M894"/>
  <c r="M895"/>
  <c r="M896"/>
  <c r="M897"/>
  <c r="M898"/>
  <c r="M899"/>
  <c r="M900"/>
  <c r="M901"/>
  <c r="M902"/>
  <c r="M903"/>
  <c r="M904"/>
  <c r="M905"/>
  <c r="M906"/>
  <c r="M907"/>
  <c r="M908"/>
  <c r="M909"/>
  <c r="M910"/>
  <c r="M911"/>
  <c r="M912"/>
  <c r="M913"/>
  <c r="M914"/>
  <c r="M915"/>
  <c r="M916"/>
  <c r="M917"/>
  <c r="M918"/>
  <c r="M919"/>
  <c r="M920"/>
  <c r="M921"/>
  <c r="M922"/>
  <c r="M923"/>
  <c r="M924"/>
  <c r="M925"/>
  <c r="M926"/>
  <c r="M927"/>
  <c r="M928"/>
  <c r="M929"/>
  <c r="M930"/>
  <c r="M931"/>
  <c r="M932"/>
  <c r="M933"/>
  <c r="M934"/>
  <c r="M935"/>
  <c r="M936"/>
  <c r="M937"/>
  <c r="M938"/>
  <c r="M939"/>
  <c r="M940"/>
  <c r="M941"/>
  <c r="M942"/>
  <c r="M943"/>
  <c r="M944"/>
  <c r="M945"/>
  <c r="M946"/>
  <c r="M947"/>
  <c r="M948"/>
  <c r="M949"/>
  <c r="M950"/>
  <c r="M951"/>
  <c r="M952"/>
  <c r="M953"/>
  <c r="M954"/>
  <c r="M955"/>
  <c r="M956"/>
  <c r="M957"/>
  <c r="M958"/>
  <c r="M959"/>
  <c r="M960"/>
  <c r="M961"/>
  <c r="M962"/>
  <c r="M963"/>
  <c r="M964"/>
  <c r="M965"/>
  <c r="M966"/>
  <c r="M967"/>
  <c r="M968"/>
  <c r="M969"/>
  <c r="M970"/>
  <c r="M971"/>
  <c r="M972"/>
  <c r="M973"/>
  <c r="M974"/>
  <c r="M975"/>
  <c r="M976"/>
  <c r="M977"/>
  <c r="M978"/>
  <c r="M979"/>
  <c r="M980"/>
  <c r="M981"/>
  <c r="M982"/>
  <c r="M983"/>
  <c r="M984"/>
  <c r="M985"/>
  <c r="M986"/>
  <c r="M987"/>
  <c r="M988"/>
  <c r="M989"/>
  <c r="M990"/>
  <c r="M991"/>
  <c r="M992"/>
  <c r="M993"/>
  <c r="M994"/>
  <c r="M995"/>
  <c r="M996"/>
  <c r="M997"/>
  <c r="M998"/>
  <c r="M999"/>
  <c r="M1000"/>
  <c r="M1001"/>
  <c r="M1002"/>
  <c r="M1003"/>
  <c r="M1004"/>
  <c r="M1005"/>
  <c r="M1006"/>
  <c r="M1007"/>
  <c r="M1008"/>
  <c r="M1009"/>
  <c r="M1010"/>
  <c r="M1011"/>
  <c r="M1012"/>
  <c r="M1013"/>
  <c r="M1014"/>
  <c r="M1015"/>
  <c r="M1016"/>
  <c r="M1017"/>
  <c r="M1018"/>
  <c r="M1019"/>
  <c r="M1020"/>
  <c r="M1021"/>
  <c r="M1022"/>
  <c r="M1023"/>
  <c r="M1024"/>
  <c r="M1025"/>
  <c r="M1026"/>
  <c r="M1027"/>
  <c r="M1028"/>
  <c r="M1029"/>
  <c r="M1030"/>
  <c r="M1031"/>
  <c r="M1032"/>
  <c r="M1033"/>
  <c r="M1034"/>
  <c r="M1035"/>
  <c r="M1036"/>
  <c r="M1037"/>
  <c r="M1038"/>
  <c r="M1039"/>
  <c r="M1040"/>
  <c r="M1041"/>
  <c r="M1042"/>
  <c r="M1043"/>
  <c r="M1044"/>
  <c r="M1045"/>
  <c r="M1046"/>
  <c r="M1047"/>
  <c r="M1048"/>
  <c r="M1049"/>
  <c r="M1050"/>
  <c r="M1051"/>
  <c r="M1052"/>
  <c r="M1053"/>
  <c r="M1054"/>
  <c r="M1055"/>
  <c r="M1056"/>
  <c r="M1057"/>
  <c r="M1058"/>
  <c r="M1059"/>
  <c r="M1060"/>
  <c r="M1061"/>
  <c r="M1062"/>
  <c r="M1063"/>
  <c r="M1064"/>
  <c r="M1065"/>
  <c r="M1066"/>
  <c r="M1067"/>
  <c r="M1068"/>
  <c r="M1069"/>
  <c r="M1070"/>
  <c r="M1071"/>
  <c r="M1072"/>
  <c r="M1073"/>
  <c r="M1074"/>
  <c r="M1075"/>
  <c r="M1076"/>
  <c r="M1077"/>
  <c r="M1078"/>
  <c r="M1079"/>
  <c r="M1080"/>
  <c r="M1081"/>
  <c r="M1082"/>
  <c r="M1083"/>
  <c r="M1084"/>
  <c r="M1085"/>
  <c r="M1086"/>
  <c r="M1087"/>
  <c r="M1088"/>
  <c r="M1089"/>
  <c r="M1090"/>
  <c r="M1091"/>
  <c r="M1092"/>
  <c r="M1093"/>
  <c r="M1094"/>
  <c r="M1095"/>
  <c r="M1096"/>
  <c r="M1097"/>
  <c r="D1269"/>
  <c r="F1269" s="1"/>
  <c r="E1269"/>
  <c r="I1269"/>
  <c r="O1269"/>
  <c r="Q1269"/>
  <c r="R1269"/>
  <c r="S1269"/>
  <c r="T1269"/>
  <c r="U1269"/>
  <c r="V1269"/>
  <c r="X1269"/>
  <c r="AD1269"/>
  <c r="D1270"/>
  <c r="F1270" s="1"/>
  <c r="E1270"/>
  <c r="I1270"/>
  <c r="O1270"/>
  <c r="Q1270"/>
  <c r="R1270"/>
  <c r="S1270"/>
  <c r="T1270"/>
  <c r="U1270"/>
  <c r="V1270"/>
  <c r="X1270"/>
  <c r="AD1270"/>
  <c r="D1271"/>
  <c r="F1271" s="1"/>
  <c r="E1271"/>
  <c r="I1271"/>
  <c r="O1271"/>
  <c r="Q1271"/>
  <c r="R1271"/>
  <c r="S1271"/>
  <c r="T1271"/>
  <c r="U1271"/>
  <c r="V1271"/>
  <c r="X1271"/>
  <c r="AD1271"/>
  <c r="M51" i="2" l="1"/>
  <c r="K52"/>
  <c r="D58"/>
  <c r="C58"/>
  <c r="D57"/>
  <c r="C57"/>
  <c r="I52"/>
  <c r="G52"/>
  <c r="E52"/>
  <c r="C52"/>
  <c r="E58" l="1"/>
  <c r="E57"/>
  <c r="E56"/>
  <c r="M52"/>
  <c r="E59" l="1"/>
  <c r="Q1229" i="1"/>
  <c r="R1229"/>
  <c r="S1229"/>
  <c r="T1229"/>
  <c r="U1229"/>
  <c r="V1229"/>
  <c r="X1229"/>
  <c r="AD1229"/>
  <c r="Q1230"/>
  <c r="R1230"/>
  <c r="S1230"/>
  <c r="T1230"/>
  <c r="U1230"/>
  <c r="V1230"/>
  <c r="X1230"/>
  <c r="AD1230"/>
  <c r="Q1231"/>
  <c r="R1231"/>
  <c r="S1231"/>
  <c r="T1231"/>
  <c r="U1231"/>
  <c r="V1231"/>
  <c r="X1231"/>
  <c r="AD1231"/>
  <c r="Q1232"/>
  <c r="R1232"/>
  <c r="S1232"/>
  <c r="T1232"/>
  <c r="U1232"/>
  <c r="V1232"/>
  <c r="X1232"/>
  <c r="AD1232"/>
  <c r="Q1233"/>
  <c r="R1233"/>
  <c r="S1233"/>
  <c r="T1233"/>
  <c r="U1233"/>
  <c r="V1233"/>
  <c r="X1233"/>
  <c r="AD1233"/>
  <c r="Q1234"/>
  <c r="R1234"/>
  <c r="S1234"/>
  <c r="T1234"/>
  <c r="U1234"/>
  <c r="V1234"/>
  <c r="X1234"/>
  <c r="AD1234"/>
  <c r="Q1235"/>
  <c r="R1235"/>
  <c r="S1235"/>
  <c r="T1235"/>
  <c r="U1235"/>
  <c r="V1235"/>
  <c r="X1235"/>
  <c r="AD1235"/>
  <c r="Q1236"/>
  <c r="R1236"/>
  <c r="S1236"/>
  <c r="T1236"/>
  <c r="U1236"/>
  <c r="V1236"/>
  <c r="X1236"/>
  <c r="AD1236"/>
  <c r="Q1237"/>
  <c r="R1237"/>
  <c r="S1237"/>
  <c r="T1237"/>
  <c r="U1237"/>
  <c r="V1237"/>
  <c r="X1237"/>
  <c r="AD1237"/>
  <c r="Q1238"/>
  <c r="R1238"/>
  <c r="S1238"/>
  <c r="T1238"/>
  <c r="U1238"/>
  <c r="V1238"/>
  <c r="X1238"/>
  <c r="AD1238"/>
  <c r="Q1239"/>
  <c r="R1239"/>
  <c r="S1239"/>
  <c r="T1239"/>
  <c r="U1239"/>
  <c r="V1239"/>
  <c r="X1239"/>
  <c r="AD1239"/>
  <c r="Q1240"/>
  <c r="R1240"/>
  <c r="S1240"/>
  <c r="T1240"/>
  <c r="U1240"/>
  <c r="V1240"/>
  <c r="X1240"/>
  <c r="AD1240"/>
  <c r="Q1241"/>
  <c r="R1241"/>
  <c r="S1241"/>
  <c r="T1241"/>
  <c r="U1241"/>
  <c r="V1241"/>
  <c r="X1241"/>
  <c r="AD1241"/>
  <c r="Q1242"/>
  <c r="R1242"/>
  <c r="S1242"/>
  <c r="T1242"/>
  <c r="U1242"/>
  <c r="V1242"/>
  <c r="X1242"/>
  <c r="AD1242"/>
  <c r="Q1243"/>
  <c r="R1243"/>
  <c r="S1243"/>
  <c r="T1243"/>
  <c r="U1243"/>
  <c r="V1243"/>
  <c r="X1243"/>
  <c r="AD1243"/>
  <c r="Q1244"/>
  <c r="R1244"/>
  <c r="S1244"/>
  <c r="T1244"/>
  <c r="U1244"/>
  <c r="V1244"/>
  <c r="X1244"/>
  <c r="AD1244"/>
  <c r="Q1245"/>
  <c r="R1245"/>
  <c r="S1245"/>
  <c r="T1245"/>
  <c r="U1245"/>
  <c r="V1245"/>
  <c r="X1245"/>
  <c r="AD1245"/>
  <c r="Q1246"/>
  <c r="R1246"/>
  <c r="S1246"/>
  <c r="T1246"/>
  <c r="U1246"/>
  <c r="V1246"/>
  <c r="X1246"/>
  <c r="AD1246"/>
  <c r="Q1247"/>
  <c r="R1247"/>
  <c r="S1247"/>
  <c r="T1247"/>
  <c r="U1247"/>
  <c r="V1247"/>
  <c r="X1247"/>
  <c r="AD1247"/>
  <c r="Q1248"/>
  <c r="R1248"/>
  <c r="S1248"/>
  <c r="T1248"/>
  <c r="U1248"/>
  <c r="V1248"/>
  <c r="X1248"/>
  <c r="AD1248"/>
  <c r="Q1249"/>
  <c r="R1249"/>
  <c r="S1249"/>
  <c r="T1249"/>
  <c r="U1249"/>
  <c r="V1249"/>
  <c r="X1249"/>
  <c r="AD1249"/>
  <c r="Q1250"/>
  <c r="R1250"/>
  <c r="S1250"/>
  <c r="T1250"/>
  <c r="U1250"/>
  <c r="V1250"/>
  <c r="X1250"/>
  <c r="AD1250"/>
  <c r="Q1251"/>
  <c r="R1251"/>
  <c r="S1251"/>
  <c r="T1251"/>
  <c r="U1251"/>
  <c r="V1251"/>
  <c r="X1251"/>
  <c r="AD1251"/>
  <c r="Q1252"/>
  <c r="R1252"/>
  <c r="S1252"/>
  <c r="T1252"/>
  <c r="U1252"/>
  <c r="V1252"/>
  <c r="X1252"/>
  <c r="AD1252"/>
  <c r="Q1253"/>
  <c r="R1253"/>
  <c r="S1253"/>
  <c r="T1253"/>
  <c r="U1253"/>
  <c r="V1253"/>
  <c r="X1253"/>
  <c r="AD1253"/>
  <c r="Q1254"/>
  <c r="R1254"/>
  <c r="S1254"/>
  <c r="T1254"/>
  <c r="U1254"/>
  <c r="V1254"/>
  <c r="X1254"/>
  <c r="AD1254"/>
  <c r="Q1255"/>
  <c r="R1255"/>
  <c r="S1255"/>
  <c r="T1255"/>
  <c r="U1255"/>
  <c r="V1255"/>
  <c r="X1255"/>
  <c r="AD1255"/>
  <c r="Q1256"/>
  <c r="R1256"/>
  <c r="S1256"/>
  <c r="T1256"/>
  <c r="U1256"/>
  <c r="V1256"/>
  <c r="X1256"/>
  <c r="AD1256"/>
  <c r="Q1257"/>
  <c r="R1257"/>
  <c r="S1257"/>
  <c r="T1257"/>
  <c r="U1257"/>
  <c r="V1257"/>
  <c r="X1257"/>
  <c r="AD1257"/>
  <c r="Q1258"/>
  <c r="R1258"/>
  <c r="S1258"/>
  <c r="T1258"/>
  <c r="U1258"/>
  <c r="V1258"/>
  <c r="X1258"/>
  <c r="AD1258"/>
  <c r="Q1259"/>
  <c r="R1259"/>
  <c r="S1259"/>
  <c r="T1259"/>
  <c r="U1259"/>
  <c r="V1259"/>
  <c r="X1259"/>
  <c r="AD1259"/>
  <c r="Q1260"/>
  <c r="R1260"/>
  <c r="S1260"/>
  <c r="T1260"/>
  <c r="U1260"/>
  <c r="V1260"/>
  <c r="X1260"/>
  <c r="AD1260"/>
  <c r="Q1261"/>
  <c r="R1261"/>
  <c r="S1261"/>
  <c r="T1261"/>
  <c r="U1261"/>
  <c r="V1261"/>
  <c r="X1261"/>
  <c r="AD1261"/>
  <c r="Q1262"/>
  <c r="R1262"/>
  <c r="S1262"/>
  <c r="T1262"/>
  <c r="U1262"/>
  <c r="V1262"/>
  <c r="X1262"/>
  <c r="AD1262"/>
  <c r="Q1263"/>
  <c r="R1263"/>
  <c r="S1263"/>
  <c r="T1263"/>
  <c r="U1263"/>
  <c r="V1263"/>
  <c r="X1263"/>
  <c r="AD1263"/>
  <c r="Q1264"/>
  <c r="R1264"/>
  <c r="S1264"/>
  <c r="T1264"/>
  <c r="U1264"/>
  <c r="V1264"/>
  <c r="X1264"/>
  <c r="AD1264"/>
  <c r="Q1265"/>
  <c r="R1265"/>
  <c r="S1265"/>
  <c r="T1265"/>
  <c r="U1265"/>
  <c r="V1265"/>
  <c r="X1265"/>
  <c r="AD1265"/>
  <c r="Q1266"/>
  <c r="R1266"/>
  <c r="S1266"/>
  <c r="T1266"/>
  <c r="U1266"/>
  <c r="V1266"/>
  <c r="X1266"/>
  <c r="AD1266"/>
  <c r="Q1267"/>
  <c r="R1267"/>
  <c r="S1267"/>
  <c r="T1267"/>
  <c r="U1267"/>
  <c r="V1267"/>
  <c r="X1267"/>
  <c r="AD1267"/>
  <c r="Q1268"/>
  <c r="R1268"/>
  <c r="S1268"/>
  <c r="T1268"/>
  <c r="U1268"/>
  <c r="V1268"/>
  <c r="X1268"/>
  <c r="AD1268"/>
  <c r="O1229"/>
  <c r="O1230"/>
  <c r="O1231"/>
  <c r="O1232"/>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D1229"/>
  <c r="F1229" s="1"/>
  <c r="E1229"/>
  <c r="I1229"/>
  <c r="D1230"/>
  <c r="F1230" s="1"/>
  <c r="E1230"/>
  <c r="I1230"/>
  <c r="D1231"/>
  <c r="F1231" s="1"/>
  <c r="E1231"/>
  <c r="I1231"/>
  <c r="D1232"/>
  <c r="F1232" s="1"/>
  <c r="E1232"/>
  <c r="I1232"/>
  <c r="D1233"/>
  <c r="F1233" s="1"/>
  <c r="E1233"/>
  <c r="I1233"/>
  <c r="D1234"/>
  <c r="F1234" s="1"/>
  <c r="E1234"/>
  <c r="I1234"/>
  <c r="D1235"/>
  <c r="F1235" s="1"/>
  <c r="E1235"/>
  <c r="I1235"/>
  <c r="D1236"/>
  <c r="F1236" s="1"/>
  <c r="E1236"/>
  <c r="I1236"/>
  <c r="D1237"/>
  <c r="F1237" s="1"/>
  <c r="E1237"/>
  <c r="I1237"/>
  <c r="D1238"/>
  <c r="F1238" s="1"/>
  <c r="E1238"/>
  <c r="I1238"/>
  <c r="D1239"/>
  <c r="F1239" s="1"/>
  <c r="E1239"/>
  <c r="I1239"/>
  <c r="D1240"/>
  <c r="F1240" s="1"/>
  <c r="E1240"/>
  <c r="I1240"/>
  <c r="D1241"/>
  <c r="F1241" s="1"/>
  <c r="E1241"/>
  <c r="I1241"/>
  <c r="D1242"/>
  <c r="F1242" s="1"/>
  <c r="E1242"/>
  <c r="I1242"/>
  <c r="D1243"/>
  <c r="F1243" s="1"/>
  <c r="E1243"/>
  <c r="I1243"/>
  <c r="D1244"/>
  <c r="F1244" s="1"/>
  <c r="E1244"/>
  <c r="I1244"/>
  <c r="D1245"/>
  <c r="F1245" s="1"/>
  <c r="E1245"/>
  <c r="I1245"/>
  <c r="D1246"/>
  <c r="F1246" s="1"/>
  <c r="E1246"/>
  <c r="I1246"/>
  <c r="D1247"/>
  <c r="F1247" s="1"/>
  <c r="E1247"/>
  <c r="I1247"/>
  <c r="D1248"/>
  <c r="F1248" s="1"/>
  <c r="E1248"/>
  <c r="I1248"/>
  <c r="D1249"/>
  <c r="F1249" s="1"/>
  <c r="E1249"/>
  <c r="I1249"/>
  <c r="D1250"/>
  <c r="F1250" s="1"/>
  <c r="E1250"/>
  <c r="I1250"/>
  <c r="D1251"/>
  <c r="F1251" s="1"/>
  <c r="E1251"/>
  <c r="I1251"/>
  <c r="D1252"/>
  <c r="F1252" s="1"/>
  <c r="E1252"/>
  <c r="I1252"/>
  <c r="D1253"/>
  <c r="F1253" s="1"/>
  <c r="E1253"/>
  <c r="I1253"/>
  <c r="D1254"/>
  <c r="F1254" s="1"/>
  <c r="E1254"/>
  <c r="I1254"/>
  <c r="D1255"/>
  <c r="F1255" s="1"/>
  <c r="E1255"/>
  <c r="I1255"/>
  <c r="D1256"/>
  <c r="F1256" s="1"/>
  <c r="E1256"/>
  <c r="I1256"/>
  <c r="D1257"/>
  <c r="F1257" s="1"/>
  <c r="E1257"/>
  <c r="I1257"/>
  <c r="D1258"/>
  <c r="F1258" s="1"/>
  <c r="E1258"/>
  <c r="I1258"/>
  <c r="D1259"/>
  <c r="F1259" s="1"/>
  <c r="E1259"/>
  <c r="I1259"/>
  <c r="D1260"/>
  <c r="F1260" s="1"/>
  <c r="E1260"/>
  <c r="I1260"/>
  <c r="D1261"/>
  <c r="F1261" s="1"/>
  <c r="E1261"/>
  <c r="I1261"/>
  <c r="D1262"/>
  <c r="F1262" s="1"/>
  <c r="E1262"/>
  <c r="I1262"/>
  <c r="D1263"/>
  <c r="F1263" s="1"/>
  <c r="E1263"/>
  <c r="I1263"/>
  <c r="D1264"/>
  <c r="F1264" s="1"/>
  <c r="E1264"/>
  <c r="I1264"/>
  <c r="D1265"/>
  <c r="F1265" s="1"/>
  <c r="E1265"/>
  <c r="I1265"/>
  <c r="D1266"/>
  <c r="F1266" s="1"/>
  <c r="E1266"/>
  <c r="I1266"/>
  <c r="D1267"/>
  <c r="F1267" s="1"/>
  <c r="E1267"/>
  <c r="I1267"/>
  <c r="D1268"/>
  <c r="F1268" s="1"/>
  <c r="E1268"/>
  <c r="I1268"/>
  <c r="Q1196"/>
  <c r="R1196"/>
  <c r="S1196"/>
  <c r="T1196"/>
  <c r="U1196"/>
  <c r="V1196"/>
  <c r="X1196"/>
  <c r="AD1196"/>
  <c r="Q1197"/>
  <c r="R1197"/>
  <c r="S1197"/>
  <c r="T1197"/>
  <c r="U1197"/>
  <c r="V1197"/>
  <c r="X1197"/>
  <c r="AD1197"/>
  <c r="Q1198"/>
  <c r="R1198"/>
  <c r="S1198"/>
  <c r="T1198"/>
  <c r="U1198"/>
  <c r="V1198"/>
  <c r="X1198"/>
  <c r="AD1198"/>
  <c r="Q1199"/>
  <c r="R1199"/>
  <c r="S1199"/>
  <c r="T1199"/>
  <c r="U1199"/>
  <c r="V1199"/>
  <c r="X1199"/>
  <c r="AD1199"/>
  <c r="Q1200"/>
  <c r="R1200"/>
  <c r="S1200"/>
  <c r="T1200"/>
  <c r="U1200"/>
  <c r="V1200"/>
  <c r="X1200"/>
  <c r="AD1200"/>
  <c r="Q1201"/>
  <c r="R1201"/>
  <c r="S1201"/>
  <c r="T1201"/>
  <c r="U1201"/>
  <c r="V1201"/>
  <c r="X1201"/>
  <c r="AD1201"/>
  <c r="Q1202"/>
  <c r="R1202"/>
  <c r="S1202"/>
  <c r="T1202"/>
  <c r="U1202"/>
  <c r="V1202"/>
  <c r="X1202"/>
  <c r="AD1202"/>
  <c r="Q1203"/>
  <c r="R1203"/>
  <c r="S1203"/>
  <c r="T1203"/>
  <c r="U1203"/>
  <c r="V1203"/>
  <c r="X1203"/>
  <c r="AD1203"/>
  <c r="Q1204"/>
  <c r="R1204"/>
  <c r="S1204"/>
  <c r="T1204"/>
  <c r="U1204"/>
  <c r="V1204"/>
  <c r="X1204"/>
  <c r="AD1204"/>
  <c r="Q1205"/>
  <c r="R1205"/>
  <c r="S1205"/>
  <c r="T1205"/>
  <c r="U1205"/>
  <c r="V1205"/>
  <c r="X1205"/>
  <c r="AD1205"/>
  <c r="Q1206"/>
  <c r="R1206"/>
  <c r="S1206"/>
  <c r="T1206"/>
  <c r="U1206"/>
  <c r="V1206"/>
  <c r="X1206"/>
  <c r="AD1206"/>
  <c r="Q1207"/>
  <c r="R1207"/>
  <c r="S1207"/>
  <c r="T1207"/>
  <c r="U1207"/>
  <c r="V1207"/>
  <c r="X1207"/>
  <c r="AD1207"/>
  <c r="Q1208"/>
  <c r="R1208"/>
  <c r="S1208"/>
  <c r="T1208"/>
  <c r="U1208"/>
  <c r="V1208"/>
  <c r="X1208"/>
  <c r="AD1208"/>
  <c r="Q1209"/>
  <c r="R1209"/>
  <c r="S1209"/>
  <c r="T1209"/>
  <c r="U1209"/>
  <c r="V1209"/>
  <c r="X1209"/>
  <c r="AD1209"/>
  <c r="Q1210"/>
  <c r="R1210"/>
  <c r="S1210"/>
  <c r="T1210"/>
  <c r="U1210"/>
  <c r="V1210"/>
  <c r="X1210"/>
  <c r="AD1210"/>
  <c r="Q1211"/>
  <c r="R1211"/>
  <c r="S1211"/>
  <c r="T1211"/>
  <c r="U1211"/>
  <c r="V1211"/>
  <c r="X1211"/>
  <c r="AD1211"/>
  <c r="Q1212"/>
  <c r="R1212"/>
  <c r="S1212"/>
  <c r="T1212"/>
  <c r="U1212"/>
  <c r="V1212"/>
  <c r="X1212"/>
  <c r="AD1212"/>
  <c r="Q1213"/>
  <c r="R1213"/>
  <c r="S1213"/>
  <c r="T1213"/>
  <c r="U1213"/>
  <c r="V1213"/>
  <c r="X1213"/>
  <c r="AD1213"/>
  <c r="Q1214"/>
  <c r="R1214"/>
  <c r="S1214"/>
  <c r="T1214"/>
  <c r="U1214"/>
  <c r="V1214"/>
  <c r="X1214"/>
  <c r="AD1214"/>
  <c r="Q1215"/>
  <c r="R1215"/>
  <c r="S1215"/>
  <c r="T1215"/>
  <c r="U1215"/>
  <c r="V1215"/>
  <c r="X1215"/>
  <c r="AD1215"/>
  <c r="Q1216"/>
  <c r="R1216"/>
  <c r="S1216"/>
  <c r="T1216"/>
  <c r="U1216"/>
  <c r="V1216"/>
  <c r="X1216"/>
  <c r="AD1216"/>
  <c r="Q1217"/>
  <c r="R1217"/>
  <c r="S1217"/>
  <c r="T1217"/>
  <c r="U1217"/>
  <c r="V1217"/>
  <c r="X1217"/>
  <c r="AD1217"/>
  <c r="Q1218"/>
  <c r="R1218"/>
  <c r="S1218"/>
  <c r="T1218"/>
  <c r="U1218"/>
  <c r="V1218"/>
  <c r="X1218"/>
  <c r="AD1218"/>
  <c r="Q1219"/>
  <c r="R1219"/>
  <c r="S1219"/>
  <c r="T1219"/>
  <c r="U1219"/>
  <c r="V1219"/>
  <c r="X1219"/>
  <c r="AD1219"/>
  <c r="Q1220"/>
  <c r="R1220"/>
  <c r="S1220"/>
  <c r="T1220"/>
  <c r="U1220"/>
  <c r="V1220"/>
  <c r="X1220"/>
  <c r="AD1220"/>
  <c r="Q1221"/>
  <c r="R1221"/>
  <c r="S1221"/>
  <c r="T1221"/>
  <c r="U1221"/>
  <c r="V1221"/>
  <c r="X1221"/>
  <c r="AD1221"/>
  <c r="Q1222"/>
  <c r="R1222"/>
  <c r="S1222"/>
  <c r="T1222"/>
  <c r="U1222"/>
  <c r="V1222"/>
  <c r="X1222"/>
  <c r="AD1222"/>
  <c r="Q1223"/>
  <c r="R1223"/>
  <c r="S1223"/>
  <c r="T1223"/>
  <c r="U1223"/>
  <c r="V1223"/>
  <c r="X1223"/>
  <c r="AD1223"/>
  <c r="Q1224"/>
  <c r="R1224"/>
  <c r="S1224"/>
  <c r="T1224"/>
  <c r="U1224"/>
  <c r="V1224"/>
  <c r="X1224"/>
  <c r="AD1224"/>
  <c r="Q1225"/>
  <c r="R1225"/>
  <c r="S1225"/>
  <c r="T1225"/>
  <c r="U1225"/>
  <c r="V1225"/>
  <c r="X1225"/>
  <c r="AD1225"/>
  <c r="Q1226"/>
  <c r="R1226"/>
  <c r="S1226"/>
  <c r="T1226"/>
  <c r="U1226"/>
  <c r="V1226"/>
  <c r="X1226"/>
  <c r="AD1226"/>
  <c r="Q1227"/>
  <c r="R1227"/>
  <c r="S1227"/>
  <c r="T1227"/>
  <c r="U1227"/>
  <c r="V1227"/>
  <c r="X1227"/>
  <c r="AD1227"/>
  <c r="Q1228"/>
  <c r="R1228"/>
  <c r="S1228"/>
  <c r="T1228"/>
  <c r="U1228"/>
  <c r="V1228"/>
  <c r="X1228"/>
  <c r="AD1228"/>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C14" i="3" l="1"/>
  <c r="C13"/>
  <c r="D1228" i="1" l="1"/>
  <c r="F1228" s="1"/>
  <c r="E1228"/>
  <c r="I1228"/>
  <c r="D1196"/>
  <c r="F1196" s="1"/>
  <c r="E1196"/>
  <c r="I1196"/>
  <c r="D1197"/>
  <c r="F1197" s="1"/>
  <c r="E1197"/>
  <c r="I1197"/>
  <c r="D1198"/>
  <c r="F1198" s="1"/>
  <c r="E1198"/>
  <c r="I1198"/>
  <c r="D1199"/>
  <c r="F1199" s="1"/>
  <c r="E1199"/>
  <c r="I1199"/>
  <c r="D1200"/>
  <c r="F1200" s="1"/>
  <c r="E1200"/>
  <c r="I1200"/>
  <c r="D1201"/>
  <c r="F1201" s="1"/>
  <c r="E1201"/>
  <c r="I1201"/>
  <c r="D1202"/>
  <c r="F1202" s="1"/>
  <c r="E1202"/>
  <c r="I1202"/>
  <c r="D1203"/>
  <c r="F1203" s="1"/>
  <c r="E1203"/>
  <c r="I1203"/>
  <c r="D1204"/>
  <c r="F1204" s="1"/>
  <c r="E1204"/>
  <c r="I1204"/>
  <c r="D1205"/>
  <c r="F1205" s="1"/>
  <c r="E1205"/>
  <c r="I1205"/>
  <c r="D1206"/>
  <c r="F1206" s="1"/>
  <c r="E1206"/>
  <c r="I1206"/>
  <c r="D1207"/>
  <c r="F1207" s="1"/>
  <c r="E1207"/>
  <c r="I1207"/>
  <c r="D1208"/>
  <c r="F1208" s="1"/>
  <c r="E1208"/>
  <c r="I1208"/>
  <c r="D1209"/>
  <c r="F1209" s="1"/>
  <c r="E1209"/>
  <c r="I1209"/>
  <c r="D1210"/>
  <c r="F1210" s="1"/>
  <c r="E1210"/>
  <c r="I1210"/>
  <c r="D1211"/>
  <c r="F1211" s="1"/>
  <c r="E1211"/>
  <c r="I1211"/>
  <c r="D1212"/>
  <c r="F1212" s="1"/>
  <c r="E1212"/>
  <c r="I1212"/>
  <c r="D1213"/>
  <c r="F1213" s="1"/>
  <c r="E1213"/>
  <c r="I1213"/>
  <c r="D1214"/>
  <c r="F1214" s="1"/>
  <c r="E1214"/>
  <c r="I1214"/>
  <c r="D1215"/>
  <c r="F1215" s="1"/>
  <c r="E1215"/>
  <c r="I1215"/>
  <c r="D1216"/>
  <c r="F1216" s="1"/>
  <c r="E1216"/>
  <c r="I1216"/>
  <c r="D1217"/>
  <c r="F1217" s="1"/>
  <c r="E1217"/>
  <c r="I1217"/>
  <c r="D1218"/>
  <c r="F1218" s="1"/>
  <c r="E1218"/>
  <c r="I1218"/>
  <c r="D1219"/>
  <c r="F1219" s="1"/>
  <c r="E1219"/>
  <c r="I1219"/>
  <c r="D1220"/>
  <c r="F1220" s="1"/>
  <c r="E1220"/>
  <c r="I1220"/>
  <c r="D1221"/>
  <c r="F1221" s="1"/>
  <c r="E1221"/>
  <c r="I1221"/>
  <c r="D1222"/>
  <c r="F1222" s="1"/>
  <c r="E1222"/>
  <c r="I1222"/>
  <c r="D1223"/>
  <c r="F1223" s="1"/>
  <c r="E1223"/>
  <c r="I1223"/>
  <c r="D1224"/>
  <c r="F1224" s="1"/>
  <c r="E1224"/>
  <c r="I1224"/>
  <c r="D1225"/>
  <c r="F1225" s="1"/>
  <c r="E1225"/>
  <c r="I1225"/>
  <c r="D1226"/>
  <c r="F1226" s="1"/>
  <c r="E1226"/>
  <c r="I1226"/>
  <c r="D1227"/>
  <c r="F1227" s="1"/>
  <c r="E1227"/>
  <c r="I1227"/>
  <c r="Q1174"/>
  <c r="R1174"/>
  <c r="S1174"/>
  <c r="T1174"/>
  <c r="U1174"/>
  <c r="V1174"/>
  <c r="X1174"/>
  <c r="AD1174"/>
  <c r="Q1175"/>
  <c r="R1175"/>
  <c r="S1175"/>
  <c r="T1175"/>
  <c r="U1175"/>
  <c r="V1175"/>
  <c r="X1175"/>
  <c r="AD1175"/>
  <c r="Q1176"/>
  <c r="R1176"/>
  <c r="S1176"/>
  <c r="T1176"/>
  <c r="U1176"/>
  <c r="V1176"/>
  <c r="X1176"/>
  <c r="AD1176"/>
  <c r="Q1177"/>
  <c r="R1177"/>
  <c r="S1177"/>
  <c r="T1177"/>
  <c r="U1177"/>
  <c r="V1177"/>
  <c r="X1177"/>
  <c r="AD1177"/>
  <c r="Q1178"/>
  <c r="R1178"/>
  <c r="S1178"/>
  <c r="T1178"/>
  <c r="U1178"/>
  <c r="V1178"/>
  <c r="X1178"/>
  <c r="AD1178"/>
  <c r="Q1179"/>
  <c r="R1179"/>
  <c r="S1179"/>
  <c r="T1179"/>
  <c r="U1179"/>
  <c r="V1179"/>
  <c r="X1179"/>
  <c r="AD1179"/>
  <c r="Q1180"/>
  <c r="R1180"/>
  <c r="S1180"/>
  <c r="T1180"/>
  <c r="U1180"/>
  <c r="V1180"/>
  <c r="X1180"/>
  <c r="AD1180"/>
  <c r="Q1181"/>
  <c r="R1181"/>
  <c r="S1181"/>
  <c r="T1181"/>
  <c r="U1181"/>
  <c r="V1181"/>
  <c r="X1181"/>
  <c r="AD1181"/>
  <c r="Q1182"/>
  <c r="R1182"/>
  <c r="S1182"/>
  <c r="T1182"/>
  <c r="U1182"/>
  <c r="V1182"/>
  <c r="X1182"/>
  <c r="AD1182"/>
  <c r="Q1183"/>
  <c r="R1183"/>
  <c r="S1183"/>
  <c r="T1183"/>
  <c r="U1183"/>
  <c r="V1183"/>
  <c r="X1183"/>
  <c r="AD1183"/>
  <c r="Q1184"/>
  <c r="R1184"/>
  <c r="S1184"/>
  <c r="T1184"/>
  <c r="U1184"/>
  <c r="V1184"/>
  <c r="X1184"/>
  <c r="AD1184"/>
  <c r="Q1185"/>
  <c r="R1185"/>
  <c r="S1185"/>
  <c r="T1185"/>
  <c r="U1185"/>
  <c r="V1185"/>
  <c r="X1185"/>
  <c r="AD1185"/>
  <c r="Q1186"/>
  <c r="R1186"/>
  <c r="S1186"/>
  <c r="T1186"/>
  <c r="U1186"/>
  <c r="V1186"/>
  <c r="X1186"/>
  <c r="AD1186"/>
  <c r="Q1187"/>
  <c r="R1187"/>
  <c r="S1187"/>
  <c r="T1187"/>
  <c r="U1187"/>
  <c r="V1187"/>
  <c r="X1187"/>
  <c r="AD1187"/>
  <c r="Q1188"/>
  <c r="R1188"/>
  <c r="S1188"/>
  <c r="T1188"/>
  <c r="U1188"/>
  <c r="V1188"/>
  <c r="X1188"/>
  <c r="AD1188"/>
  <c r="Q1189"/>
  <c r="R1189"/>
  <c r="S1189"/>
  <c r="T1189"/>
  <c r="U1189"/>
  <c r="V1189"/>
  <c r="X1189"/>
  <c r="AD1189"/>
  <c r="Q1190"/>
  <c r="R1190"/>
  <c r="S1190"/>
  <c r="T1190"/>
  <c r="U1190"/>
  <c r="V1190"/>
  <c r="X1190"/>
  <c r="AD1190"/>
  <c r="Q1191"/>
  <c r="R1191"/>
  <c r="S1191"/>
  <c r="T1191"/>
  <c r="U1191"/>
  <c r="V1191"/>
  <c r="X1191"/>
  <c r="AD1191"/>
  <c r="Q1192"/>
  <c r="R1192"/>
  <c r="S1192"/>
  <c r="T1192"/>
  <c r="U1192"/>
  <c r="V1192"/>
  <c r="X1192"/>
  <c r="AD1192"/>
  <c r="Q1193"/>
  <c r="R1193"/>
  <c r="S1193"/>
  <c r="T1193"/>
  <c r="U1193"/>
  <c r="V1193"/>
  <c r="X1193"/>
  <c r="AD1193"/>
  <c r="Q1194"/>
  <c r="R1194"/>
  <c r="S1194"/>
  <c r="T1194"/>
  <c r="U1194"/>
  <c r="V1194"/>
  <c r="X1194"/>
  <c r="AD1194"/>
  <c r="Q1195"/>
  <c r="R1195"/>
  <c r="S1195"/>
  <c r="T1195"/>
  <c r="U1195"/>
  <c r="V1195"/>
  <c r="X1195"/>
  <c r="AD1195"/>
  <c r="O1174"/>
  <c r="O1175"/>
  <c r="O1176"/>
  <c r="O1177"/>
  <c r="O1178"/>
  <c r="O1179"/>
  <c r="O1180"/>
  <c r="O1181"/>
  <c r="O1182"/>
  <c r="O1183"/>
  <c r="O1184"/>
  <c r="O1185"/>
  <c r="O1186"/>
  <c r="O1187"/>
  <c r="O1188"/>
  <c r="O1189"/>
  <c r="O1190"/>
  <c r="O1191"/>
  <c r="O1192"/>
  <c r="O1193"/>
  <c r="O1194"/>
  <c r="O1195"/>
  <c r="D1174"/>
  <c r="F1174" s="1"/>
  <c r="E1174"/>
  <c r="I1174"/>
  <c r="D1175"/>
  <c r="F1175" s="1"/>
  <c r="E1175"/>
  <c r="I1175"/>
  <c r="D1176"/>
  <c r="F1176" s="1"/>
  <c r="E1176"/>
  <c r="I1176"/>
  <c r="D1177"/>
  <c r="F1177" s="1"/>
  <c r="E1177"/>
  <c r="I1177"/>
  <c r="D1178"/>
  <c r="F1178" s="1"/>
  <c r="E1178"/>
  <c r="I1178"/>
  <c r="D1179"/>
  <c r="F1179" s="1"/>
  <c r="E1179"/>
  <c r="I1179"/>
  <c r="D1180"/>
  <c r="F1180" s="1"/>
  <c r="E1180"/>
  <c r="I1180"/>
  <c r="D1181"/>
  <c r="F1181" s="1"/>
  <c r="E1181"/>
  <c r="I1181"/>
  <c r="D1182"/>
  <c r="F1182" s="1"/>
  <c r="E1182"/>
  <c r="I1182"/>
  <c r="D1183"/>
  <c r="F1183" s="1"/>
  <c r="E1183"/>
  <c r="I1183"/>
  <c r="D1184"/>
  <c r="F1184" s="1"/>
  <c r="E1184"/>
  <c r="I1184"/>
  <c r="D1185"/>
  <c r="F1185" s="1"/>
  <c r="E1185"/>
  <c r="I1185"/>
  <c r="D1186"/>
  <c r="F1186" s="1"/>
  <c r="E1186"/>
  <c r="I1186"/>
  <c r="D1187"/>
  <c r="F1187" s="1"/>
  <c r="E1187"/>
  <c r="I1187"/>
  <c r="D1188"/>
  <c r="F1188" s="1"/>
  <c r="E1188"/>
  <c r="I1188"/>
  <c r="D1189"/>
  <c r="F1189" s="1"/>
  <c r="E1189"/>
  <c r="I1189"/>
  <c r="D1190"/>
  <c r="F1190" s="1"/>
  <c r="E1190"/>
  <c r="I1190"/>
  <c r="D1191"/>
  <c r="F1191" s="1"/>
  <c r="E1191"/>
  <c r="I1191"/>
  <c r="D1192"/>
  <c r="F1192" s="1"/>
  <c r="E1192"/>
  <c r="I1192"/>
  <c r="D1193"/>
  <c r="F1193" s="1"/>
  <c r="E1193"/>
  <c r="I1193"/>
  <c r="D1194"/>
  <c r="F1194" s="1"/>
  <c r="E1194"/>
  <c r="I1194"/>
  <c r="D1195"/>
  <c r="F1195" s="1"/>
  <c r="E1195"/>
  <c r="I1195"/>
  <c r="I1004"/>
  <c r="Q1173"/>
  <c r="R1173"/>
  <c r="S1173"/>
  <c r="T1173"/>
  <c r="U1173"/>
  <c r="V1173"/>
  <c r="X1173"/>
  <c r="AD1173"/>
  <c r="O1173"/>
  <c r="D1173"/>
  <c r="F1173" s="1"/>
  <c r="E1173"/>
  <c r="I1173"/>
  <c r="Q1144"/>
  <c r="R1144"/>
  <c r="S1144"/>
  <c r="T1144"/>
  <c r="U1144"/>
  <c r="V1144"/>
  <c r="X1144"/>
  <c r="AD1144"/>
  <c r="Q1145"/>
  <c r="R1145"/>
  <c r="S1145"/>
  <c r="T1145"/>
  <c r="U1145"/>
  <c r="V1145"/>
  <c r="X1145"/>
  <c r="AD1145"/>
  <c r="Q1146"/>
  <c r="R1146"/>
  <c r="S1146"/>
  <c r="T1146"/>
  <c r="U1146"/>
  <c r="V1146"/>
  <c r="X1146"/>
  <c r="AD1146"/>
  <c r="Q1147"/>
  <c r="R1147"/>
  <c r="S1147"/>
  <c r="T1147"/>
  <c r="U1147"/>
  <c r="V1147"/>
  <c r="X1147"/>
  <c r="AD1147"/>
  <c r="Q1148"/>
  <c r="R1148"/>
  <c r="S1148"/>
  <c r="T1148"/>
  <c r="U1148"/>
  <c r="V1148"/>
  <c r="X1148"/>
  <c r="AD1148"/>
  <c r="Q1149"/>
  <c r="R1149"/>
  <c r="S1149"/>
  <c r="T1149"/>
  <c r="U1149"/>
  <c r="V1149"/>
  <c r="X1149"/>
  <c r="AD1149"/>
  <c r="Q1150"/>
  <c r="R1150"/>
  <c r="S1150"/>
  <c r="T1150"/>
  <c r="U1150"/>
  <c r="V1150"/>
  <c r="X1150"/>
  <c r="AD1150"/>
  <c r="Q1151"/>
  <c r="R1151"/>
  <c r="S1151"/>
  <c r="T1151"/>
  <c r="U1151"/>
  <c r="V1151"/>
  <c r="X1151"/>
  <c r="AD1151"/>
  <c r="Q1152"/>
  <c r="R1152"/>
  <c r="S1152"/>
  <c r="T1152"/>
  <c r="U1152"/>
  <c r="V1152"/>
  <c r="X1152"/>
  <c r="AD1152"/>
  <c r="Q1153"/>
  <c r="R1153"/>
  <c r="S1153"/>
  <c r="T1153"/>
  <c r="U1153"/>
  <c r="V1153"/>
  <c r="X1153"/>
  <c r="AD1153"/>
  <c r="Q1154"/>
  <c r="R1154"/>
  <c r="S1154"/>
  <c r="T1154"/>
  <c r="U1154"/>
  <c r="V1154"/>
  <c r="X1154"/>
  <c r="AD1154"/>
  <c r="Q1155"/>
  <c r="R1155"/>
  <c r="S1155"/>
  <c r="T1155"/>
  <c r="U1155"/>
  <c r="V1155"/>
  <c r="X1155"/>
  <c r="AD1155"/>
  <c r="Q1156"/>
  <c r="R1156"/>
  <c r="S1156"/>
  <c r="T1156"/>
  <c r="U1156"/>
  <c r="V1156"/>
  <c r="X1156"/>
  <c r="AD1156"/>
  <c r="Q1157"/>
  <c r="R1157"/>
  <c r="S1157"/>
  <c r="T1157"/>
  <c r="U1157"/>
  <c r="V1157"/>
  <c r="X1157"/>
  <c r="AD1157"/>
  <c r="Q1158"/>
  <c r="R1158"/>
  <c r="S1158"/>
  <c r="T1158"/>
  <c r="U1158"/>
  <c r="V1158"/>
  <c r="X1158"/>
  <c r="AD1158"/>
  <c r="Q1159"/>
  <c r="R1159"/>
  <c r="S1159"/>
  <c r="T1159"/>
  <c r="U1159"/>
  <c r="V1159"/>
  <c r="X1159"/>
  <c r="AD1159"/>
  <c r="Q1160"/>
  <c r="R1160"/>
  <c r="S1160"/>
  <c r="T1160"/>
  <c r="U1160"/>
  <c r="V1160"/>
  <c r="X1160"/>
  <c r="AD1160"/>
  <c r="Q1161"/>
  <c r="R1161"/>
  <c r="S1161"/>
  <c r="T1161"/>
  <c r="U1161"/>
  <c r="V1161"/>
  <c r="X1161"/>
  <c r="AD1161"/>
  <c r="Q1162"/>
  <c r="R1162"/>
  <c r="S1162"/>
  <c r="T1162"/>
  <c r="U1162"/>
  <c r="V1162"/>
  <c r="X1162"/>
  <c r="AD1162"/>
  <c r="Q1163"/>
  <c r="R1163"/>
  <c r="S1163"/>
  <c r="T1163"/>
  <c r="U1163"/>
  <c r="V1163"/>
  <c r="X1163"/>
  <c r="AD1163"/>
  <c r="Q1164"/>
  <c r="R1164"/>
  <c r="S1164"/>
  <c r="T1164"/>
  <c r="U1164"/>
  <c r="V1164"/>
  <c r="X1164"/>
  <c r="AD1164"/>
  <c r="Q1165"/>
  <c r="R1165"/>
  <c r="S1165"/>
  <c r="T1165"/>
  <c r="U1165"/>
  <c r="V1165"/>
  <c r="X1165"/>
  <c r="AD1165"/>
  <c r="Q1166"/>
  <c r="R1166"/>
  <c r="S1166"/>
  <c r="T1166"/>
  <c r="U1166"/>
  <c r="V1166"/>
  <c r="X1166"/>
  <c r="AD1166"/>
  <c r="Q1167"/>
  <c r="R1167"/>
  <c r="S1167"/>
  <c r="T1167"/>
  <c r="U1167"/>
  <c r="V1167"/>
  <c r="X1167"/>
  <c r="AD1167"/>
  <c r="Q1168"/>
  <c r="R1168"/>
  <c r="S1168"/>
  <c r="T1168"/>
  <c r="U1168"/>
  <c r="V1168"/>
  <c r="X1168"/>
  <c r="AD1168"/>
  <c r="Q1169"/>
  <c r="R1169"/>
  <c r="S1169"/>
  <c r="T1169"/>
  <c r="U1169"/>
  <c r="V1169"/>
  <c r="X1169"/>
  <c r="AD1169"/>
  <c r="Q1170"/>
  <c r="R1170"/>
  <c r="S1170"/>
  <c r="T1170"/>
  <c r="U1170"/>
  <c r="V1170"/>
  <c r="X1170"/>
  <c r="AD1170"/>
  <c r="Q1171"/>
  <c r="R1171"/>
  <c r="S1171"/>
  <c r="T1171"/>
  <c r="U1171"/>
  <c r="V1171"/>
  <c r="X1171"/>
  <c r="AD1171"/>
  <c r="Q1172"/>
  <c r="R1172"/>
  <c r="S1172"/>
  <c r="T1172"/>
  <c r="U1172"/>
  <c r="V1172"/>
  <c r="X1172"/>
  <c r="AD1172"/>
  <c r="O1144"/>
  <c r="O1145"/>
  <c r="O1146"/>
  <c r="O1147"/>
  <c r="O1148"/>
  <c r="O1149"/>
  <c r="O1150"/>
  <c r="O1151"/>
  <c r="O1152"/>
  <c r="O1153"/>
  <c r="O1154"/>
  <c r="O1155"/>
  <c r="O1156"/>
  <c r="O1157"/>
  <c r="O1158"/>
  <c r="O1159"/>
  <c r="O1160"/>
  <c r="O1161"/>
  <c r="O1162"/>
  <c r="O1163"/>
  <c r="O1164"/>
  <c r="O1165"/>
  <c r="O1166"/>
  <c r="O1167"/>
  <c r="O1168"/>
  <c r="O1169"/>
  <c r="O1170"/>
  <c r="O1171"/>
  <c r="O1172"/>
  <c r="D1144"/>
  <c r="F1144" s="1"/>
  <c r="E1144"/>
  <c r="I1144"/>
  <c r="D1145"/>
  <c r="F1145" s="1"/>
  <c r="E1145"/>
  <c r="I1145"/>
  <c r="D1146"/>
  <c r="F1146" s="1"/>
  <c r="E1146"/>
  <c r="I1146"/>
  <c r="D1147"/>
  <c r="F1147" s="1"/>
  <c r="E1147"/>
  <c r="I1147"/>
  <c r="D1148"/>
  <c r="F1148" s="1"/>
  <c r="E1148"/>
  <c r="I1148"/>
  <c r="D1149"/>
  <c r="F1149" s="1"/>
  <c r="E1149"/>
  <c r="I1149"/>
  <c r="D1150"/>
  <c r="F1150" s="1"/>
  <c r="E1150"/>
  <c r="I1150"/>
  <c r="D1151"/>
  <c r="F1151" s="1"/>
  <c r="E1151"/>
  <c r="I1151"/>
  <c r="D1152"/>
  <c r="F1152" s="1"/>
  <c r="E1152"/>
  <c r="I1152"/>
  <c r="D1153"/>
  <c r="F1153" s="1"/>
  <c r="E1153"/>
  <c r="I1153"/>
  <c r="D1154"/>
  <c r="F1154" s="1"/>
  <c r="E1154"/>
  <c r="I1154"/>
  <c r="D1155"/>
  <c r="F1155" s="1"/>
  <c r="E1155"/>
  <c r="I1155"/>
  <c r="D1156"/>
  <c r="F1156" s="1"/>
  <c r="E1156"/>
  <c r="I1156"/>
  <c r="D1157"/>
  <c r="F1157" s="1"/>
  <c r="E1157"/>
  <c r="I1157"/>
  <c r="D1158"/>
  <c r="F1158" s="1"/>
  <c r="E1158"/>
  <c r="I1158"/>
  <c r="D1159"/>
  <c r="F1159" s="1"/>
  <c r="E1159"/>
  <c r="I1159"/>
  <c r="D1160"/>
  <c r="F1160" s="1"/>
  <c r="E1160"/>
  <c r="I1160"/>
  <c r="D1161"/>
  <c r="F1161" s="1"/>
  <c r="E1161"/>
  <c r="I1161"/>
  <c r="D1162"/>
  <c r="F1162" s="1"/>
  <c r="E1162"/>
  <c r="I1162"/>
  <c r="D1163"/>
  <c r="F1163" s="1"/>
  <c r="E1163"/>
  <c r="I1163"/>
  <c r="D1164"/>
  <c r="F1164" s="1"/>
  <c r="E1164"/>
  <c r="I1164"/>
  <c r="D1165"/>
  <c r="F1165" s="1"/>
  <c r="E1165"/>
  <c r="I1165"/>
  <c r="D1166"/>
  <c r="F1166" s="1"/>
  <c r="E1166"/>
  <c r="I1166"/>
  <c r="D1167"/>
  <c r="F1167" s="1"/>
  <c r="E1167"/>
  <c r="I1167"/>
  <c r="D1168"/>
  <c r="F1168" s="1"/>
  <c r="E1168"/>
  <c r="I1168"/>
  <c r="D1169"/>
  <c r="F1169" s="1"/>
  <c r="E1169"/>
  <c r="I1169"/>
  <c r="D1170"/>
  <c r="F1170" s="1"/>
  <c r="E1170"/>
  <c r="I1170"/>
  <c r="D1171"/>
  <c r="F1171" s="1"/>
  <c r="E1171"/>
  <c r="I1171"/>
  <c r="D1172"/>
  <c r="F1172" s="1"/>
  <c r="E1172"/>
  <c r="I1172"/>
  <c r="C9" i="3"/>
  <c r="C9" i="4" l="1"/>
  <c r="C8"/>
  <c r="C7"/>
  <c r="C6"/>
  <c r="C5"/>
  <c r="C4"/>
  <c r="C3"/>
  <c r="Q1098" i="1" l="1"/>
  <c r="R1098"/>
  <c r="S1098"/>
  <c r="T1098"/>
  <c r="U1098"/>
  <c r="V1098"/>
  <c r="X1098"/>
  <c r="AD1098"/>
  <c r="Q1099"/>
  <c r="R1099"/>
  <c r="S1099"/>
  <c r="T1099"/>
  <c r="U1099"/>
  <c r="V1099"/>
  <c r="X1099"/>
  <c r="AD1099"/>
  <c r="Q1100"/>
  <c r="R1100"/>
  <c r="S1100"/>
  <c r="T1100"/>
  <c r="U1100"/>
  <c r="V1100"/>
  <c r="X1100"/>
  <c r="AD1100"/>
  <c r="Q1101"/>
  <c r="R1101"/>
  <c r="S1101"/>
  <c r="T1101"/>
  <c r="U1101"/>
  <c r="V1101"/>
  <c r="X1101"/>
  <c r="AD1101"/>
  <c r="Q1102"/>
  <c r="R1102"/>
  <c r="S1102"/>
  <c r="T1102"/>
  <c r="U1102"/>
  <c r="V1102"/>
  <c r="X1102"/>
  <c r="AD1102"/>
  <c r="Q1103"/>
  <c r="R1103"/>
  <c r="S1103"/>
  <c r="T1103"/>
  <c r="U1103"/>
  <c r="V1103"/>
  <c r="X1103"/>
  <c r="AD1103"/>
  <c r="Q1104"/>
  <c r="R1104"/>
  <c r="S1104"/>
  <c r="T1104"/>
  <c r="U1104"/>
  <c r="V1104"/>
  <c r="X1104"/>
  <c r="AD1104"/>
  <c r="Q1105"/>
  <c r="R1105"/>
  <c r="S1105"/>
  <c r="T1105"/>
  <c r="U1105"/>
  <c r="V1105"/>
  <c r="X1105"/>
  <c r="AD1105"/>
  <c r="Q1106"/>
  <c r="R1106"/>
  <c r="S1106"/>
  <c r="T1106"/>
  <c r="U1106"/>
  <c r="V1106"/>
  <c r="X1106"/>
  <c r="AD1106"/>
  <c r="Q1107"/>
  <c r="R1107"/>
  <c r="S1107"/>
  <c r="T1107"/>
  <c r="U1107"/>
  <c r="V1107"/>
  <c r="X1107"/>
  <c r="AD1107"/>
  <c r="Q1108"/>
  <c r="R1108"/>
  <c r="S1108"/>
  <c r="T1108"/>
  <c r="U1108"/>
  <c r="V1108"/>
  <c r="X1108"/>
  <c r="AD1108"/>
  <c r="Q1109"/>
  <c r="R1109"/>
  <c r="S1109"/>
  <c r="T1109"/>
  <c r="U1109"/>
  <c r="V1109"/>
  <c r="X1109"/>
  <c r="AD1109"/>
  <c r="Q1110"/>
  <c r="R1110"/>
  <c r="S1110"/>
  <c r="T1110"/>
  <c r="U1110"/>
  <c r="V1110"/>
  <c r="X1110"/>
  <c r="AD1110"/>
  <c r="Q1111"/>
  <c r="R1111"/>
  <c r="S1111"/>
  <c r="T1111"/>
  <c r="U1111"/>
  <c r="V1111"/>
  <c r="X1111"/>
  <c r="AD1111"/>
  <c r="Q1112"/>
  <c r="R1112"/>
  <c r="S1112"/>
  <c r="T1112"/>
  <c r="U1112"/>
  <c r="V1112"/>
  <c r="X1112"/>
  <c r="AD1112"/>
  <c r="Q1113"/>
  <c r="R1113"/>
  <c r="S1113"/>
  <c r="T1113"/>
  <c r="U1113"/>
  <c r="V1113"/>
  <c r="X1113"/>
  <c r="AD1113"/>
  <c r="Q1114"/>
  <c r="R1114"/>
  <c r="S1114"/>
  <c r="T1114"/>
  <c r="U1114"/>
  <c r="V1114"/>
  <c r="X1114"/>
  <c r="AD1114"/>
  <c r="Q1115"/>
  <c r="R1115"/>
  <c r="S1115"/>
  <c r="T1115"/>
  <c r="U1115"/>
  <c r="V1115"/>
  <c r="X1115"/>
  <c r="AD1115"/>
  <c r="Q1116"/>
  <c r="R1116"/>
  <c r="S1116"/>
  <c r="T1116"/>
  <c r="U1116"/>
  <c r="V1116"/>
  <c r="X1116"/>
  <c r="AD1116"/>
  <c r="Q1117"/>
  <c r="R1117"/>
  <c r="S1117"/>
  <c r="T1117"/>
  <c r="U1117"/>
  <c r="V1117"/>
  <c r="X1117"/>
  <c r="AD1117"/>
  <c r="Q1118"/>
  <c r="R1118"/>
  <c r="S1118"/>
  <c r="T1118"/>
  <c r="U1118"/>
  <c r="V1118"/>
  <c r="X1118"/>
  <c r="AD1118"/>
  <c r="Q1119"/>
  <c r="R1119"/>
  <c r="S1119"/>
  <c r="T1119"/>
  <c r="U1119"/>
  <c r="V1119"/>
  <c r="X1119"/>
  <c r="AD1119"/>
  <c r="Q1120"/>
  <c r="R1120"/>
  <c r="S1120"/>
  <c r="T1120"/>
  <c r="U1120"/>
  <c r="V1120"/>
  <c r="X1120"/>
  <c r="AD1120"/>
  <c r="Q1121"/>
  <c r="R1121"/>
  <c r="S1121"/>
  <c r="T1121"/>
  <c r="U1121"/>
  <c r="V1121"/>
  <c r="X1121"/>
  <c r="AD1121"/>
  <c r="Q1122"/>
  <c r="R1122"/>
  <c r="S1122"/>
  <c r="T1122"/>
  <c r="U1122"/>
  <c r="V1122"/>
  <c r="X1122"/>
  <c r="AD1122"/>
  <c r="Q1123"/>
  <c r="R1123"/>
  <c r="S1123"/>
  <c r="T1123"/>
  <c r="U1123"/>
  <c r="V1123"/>
  <c r="X1123"/>
  <c r="AD1123"/>
  <c r="Q1124"/>
  <c r="R1124"/>
  <c r="S1124"/>
  <c r="T1124"/>
  <c r="U1124"/>
  <c r="V1124"/>
  <c r="X1124"/>
  <c r="AD1124"/>
  <c r="Q1125"/>
  <c r="R1125"/>
  <c r="S1125"/>
  <c r="T1125"/>
  <c r="U1125"/>
  <c r="V1125"/>
  <c r="X1125"/>
  <c r="AD1125"/>
  <c r="Q1126"/>
  <c r="R1126"/>
  <c r="S1126"/>
  <c r="T1126"/>
  <c r="U1126"/>
  <c r="V1126"/>
  <c r="X1126"/>
  <c r="AD1126"/>
  <c r="Q1127"/>
  <c r="R1127"/>
  <c r="S1127"/>
  <c r="T1127"/>
  <c r="U1127"/>
  <c r="V1127"/>
  <c r="X1127"/>
  <c r="AD1127"/>
  <c r="Q1128"/>
  <c r="R1128"/>
  <c r="S1128"/>
  <c r="T1128"/>
  <c r="U1128"/>
  <c r="V1128"/>
  <c r="X1128"/>
  <c r="AD1128"/>
  <c r="Q1129"/>
  <c r="R1129"/>
  <c r="S1129"/>
  <c r="T1129"/>
  <c r="U1129"/>
  <c r="V1129"/>
  <c r="X1129"/>
  <c r="AD1129"/>
  <c r="Q1130"/>
  <c r="R1130"/>
  <c r="S1130"/>
  <c r="T1130"/>
  <c r="U1130"/>
  <c r="V1130"/>
  <c r="X1130"/>
  <c r="AD1130"/>
  <c r="Q1131"/>
  <c r="R1131"/>
  <c r="S1131"/>
  <c r="T1131"/>
  <c r="U1131"/>
  <c r="V1131"/>
  <c r="X1131"/>
  <c r="AD1131"/>
  <c r="Q1132"/>
  <c r="R1132"/>
  <c r="S1132"/>
  <c r="T1132"/>
  <c r="U1132"/>
  <c r="V1132"/>
  <c r="X1132"/>
  <c r="AD1132"/>
  <c r="Q1133"/>
  <c r="R1133"/>
  <c r="S1133"/>
  <c r="T1133"/>
  <c r="U1133"/>
  <c r="V1133"/>
  <c r="X1133"/>
  <c r="AD1133"/>
  <c r="Q1134"/>
  <c r="R1134"/>
  <c r="S1134"/>
  <c r="T1134"/>
  <c r="U1134"/>
  <c r="V1134"/>
  <c r="X1134"/>
  <c r="AD1134"/>
  <c r="Q1135"/>
  <c r="R1135"/>
  <c r="S1135"/>
  <c r="T1135"/>
  <c r="U1135"/>
  <c r="V1135"/>
  <c r="X1135"/>
  <c r="AD1135"/>
  <c r="Q1136"/>
  <c r="R1136"/>
  <c r="S1136"/>
  <c r="T1136"/>
  <c r="U1136"/>
  <c r="V1136"/>
  <c r="X1136"/>
  <c r="AD1136"/>
  <c r="Q1137"/>
  <c r="R1137"/>
  <c r="S1137"/>
  <c r="T1137"/>
  <c r="U1137"/>
  <c r="V1137"/>
  <c r="X1137"/>
  <c r="AD1137"/>
  <c r="Q1138"/>
  <c r="R1138"/>
  <c r="S1138"/>
  <c r="T1138"/>
  <c r="U1138"/>
  <c r="V1138"/>
  <c r="X1138"/>
  <c r="AD1138"/>
  <c r="Q1139"/>
  <c r="R1139"/>
  <c r="S1139"/>
  <c r="T1139"/>
  <c r="U1139"/>
  <c r="V1139"/>
  <c r="X1139"/>
  <c r="AD1139"/>
  <c r="Q1140"/>
  <c r="R1140"/>
  <c r="S1140"/>
  <c r="T1140"/>
  <c r="U1140"/>
  <c r="V1140"/>
  <c r="X1140"/>
  <c r="AD1140"/>
  <c r="Q1141"/>
  <c r="R1141"/>
  <c r="S1141"/>
  <c r="T1141"/>
  <c r="U1141"/>
  <c r="V1141"/>
  <c r="X1141"/>
  <c r="AD1141"/>
  <c r="Q1142"/>
  <c r="R1142"/>
  <c r="S1142"/>
  <c r="T1142"/>
  <c r="U1142"/>
  <c r="V1142"/>
  <c r="X1142"/>
  <c r="AD1142"/>
  <c r="Q1143"/>
  <c r="R1143"/>
  <c r="S1143"/>
  <c r="T1143"/>
  <c r="U1143"/>
  <c r="V1143"/>
  <c r="X1143"/>
  <c r="AD1143"/>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D1098"/>
  <c r="F1098" s="1"/>
  <c r="E1098"/>
  <c r="I1098"/>
  <c r="D1099"/>
  <c r="F1099" s="1"/>
  <c r="E1099"/>
  <c r="I1099"/>
  <c r="D1100"/>
  <c r="F1100" s="1"/>
  <c r="E1100"/>
  <c r="I1100"/>
  <c r="D1101"/>
  <c r="F1101" s="1"/>
  <c r="E1101"/>
  <c r="I1101"/>
  <c r="D1102"/>
  <c r="F1102" s="1"/>
  <c r="E1102"/>
  <c r="I1102"/>
  <c r="D1103"/>
  <c r="F1103" s="1"/>
  <c r="E1103"/>
  <c r="I1103"/>
  <c r="D1104"/>
  <c r="F1104" s="1"/>
  <c r="E1104"/>
  <c r="I1104"/>
  <c r="D1105"/>
  <c r="F1105" s="1"/>
  <c r="E1105"/>
  <c r="I1105"/>
  <c r="D1106"/>
  <c r="F1106" s="1"/>
  <c r="E1106"/>
  <c r="I1106"/>
  <c r="D1107"/>
  <c r="F1107" s="1"/>
  <c r="E1107"/>
  <c r="I1107"/>
  <c r="D1108"/>
  <c r="F1108" s="1"/>
  <c r="E1108"/>
  <c r="I1108"/>
  <c r="D1109"/>
  <c r="F1109" s="1"/>
  <c r="E1109"/>
  <c r="I1109"/>
  <c r="D1110"/>
  <c r="F1110" s="1"/>
  <c r="E1110"/>
  <c r="I1110"/>
  <c r="D1111"/>
  <c r="F1111" s="1"/>
  <c r="E1111"/>
  <c r="I1111"/>
  <c r="D1112"/>
  <c r="F1112" s="1"/>
  <c r="E1112"/>
  <c r="I1112"/>
  <c r="D1113"/>
  <c r="F1113" s="1"/>
  <c r="E1113"/>
  <c r="I1113"/>
  <c r="D1114"/>
  <c r="F1114" s="1"/>
  <c r="E1114"/>
  <c r="I1114"/>
  <c r="D1115"/>
  <c r="F1115" s="1"/>
  <c r="E1115"/>
  <c r="I1115"/>
  <c r="D1116"/>
  <c r="F1116" s="1"/>
  <c r="E1116"/>
  <c r="I1116"/>
  <c r="D1117"/>
  <c r="F1117" s="1"/>
  <c r="E1117"/>
  <c r="I1117"/>
  <c r="D1118"/>
  <c r="F1118" s="1"/>
  <c r="E1118"/>
  <c r="I1118"/>
  <c r="D1119"/>
  <c r="F1119" s="1"/>
  <c r="E1119"/>
  <c r="I1119"/>
  <c r="D1120"/>
  <c r="F1120" s="1"/>
  <c r="E1120"/>
  <c r="I1120"/>
  <c r="D1121"/>
  <c r="F1121" s="1"/>
  <c r="E1121"/>
  <c r="I1121"/>
  <c r="D1122"/>
  <c r="F1122" s="1"/>
  <c r="E1122"/>
  <c r="I1122"/>
  <c r="D1123"/>
  <c r="F1123" s="1"/>
  <c r="E1123"/>
  <c r="I1123"/>
  <c r="D1124"/>
  <c r="F1124" s="1"/>
  <c r="E1124"/>
  <c r="I1124"/>
  <c r="D1125"/>
  <c r="F1125" s="1"/>
  <c r="E1125"/>
  <c r="I1125"/>
  <c r="D1126"/>
  <c r="F1126" s="1"/>
  <c r="E1126"/>
  <c r="I1126"/>
  <c r="D1127"/>
  <c r="F1127" s="1"/>
  <c r="E1127"/>
  <c r="I1127"/>
  <c r="D1128"/>
  <c r="F1128" s="1"/>
  <c r="E1128"/>
  <c r="I1128"/>
  <c r="D1129"/>
  <c r="F1129" s="1"/>
  <c r="E1129"/>
  <c r="I1129"/>
  <c r="D1130"/>
  <c r="F1130" s="1"/>
  <c r="E1130"/>
  <c r="I1130"/>
  <c r="D1131"/>
  <c r="F1131" s="1"/>
  <c r="E1131"/>
  <c r="I1131"/>
  <c r="D1132"/>
  <c r="F1132" s="1"/>
  <c r="E1132"/>
  <c r="I1132"/>
  <c r="D1133"/>
  <c r="F1133" s="1"/>
  <c r="E1133"/>
  <c r="I1133"/>
  <c r="D1134"/>
  <c r="F1134" s="1"/>
  <c r="E1134"/>
  <c r="I1134"/>
  <c r="D1135"/>
  <c r="F1135" s="1"/>
  <c r="E1135"/>
  <c r="I1135"/>
  <c r="D1136"/>
  <c r="F1136" s="1"/>
  <c r="E1136"/>
  <c r="I1136"/>
  <c r="D1137"/>
  <c r="F1137" s="1"/>
  <c r="E1137"/>
  <c r="I1137"/>
  <c r="D1138"/>
  <c r="F1138" s="1"/>
  <c r="E1138"/>
  <c r="I1138"/>
  <c r="D1139"/>
  <c r="F1139" s="1"/>
  <c r="E1139"/>
  <c r="I1139"/>
  <c r="D1140"/>
  <c r="F1140" s="1"/>
  <c r="E1140"/>
  <c r="I1140"/>
  <c r="D1141"/>
  <c r="F1141" s="1"/>
  <c r="E1141"/>
  <c r="I1141"/>
  <c r="D1142"/>
  <c r="F1142" s="1"/>
  <c r="E1142"/>
  <c r="I1142"/>
  <c r="D1143"/>
  <c r="F1143" s="1"/>
  <c r="E1143"/>
  <c r="I1143"/>
  <c r="C2" i="2"/>
  <c r="C36" l="1"/>
  <c r="C49"/>
  <c r="C6" i="3"/>
  <c r="O1020" i="1"/>
  <c r="Q1020"/>
  <c r="R1020"/>
  <c r="S1020"/>
  <c r="T1020"/>
  <c r="U1020"/>
  <c r="V1020"/>
  <c r="X1020"/>
  <c r="AD1020"/>
  <c r="O1021"/>
  <c r="Q1021"/>
  <c r="R1021"/>
  <c r="S1021"/>
  <c r="T1021"/>
  <c r="U1021"/>
  <c r="V1021"/>
  <c r="X1021"/>
  <c r="AD1021"/>
  <c r="O1022"/>
  <c r="Q1022"/>
  <c r="R1022"/>
  <c r="S1022"/>
  <c r="T1022"/>
  <c r="U1022"/>
  <c r="V1022"/>
  <c r="X1022"/>
  <c r="AD1022"/>
  <c r="O1023"/>
  <c r="Q1023"/>
  <c r="R1023"/>
  <c r="S1023"/>
  <c r="T1023"/>
  <c r="U1023"/>
  <c r="V1023"/>
  <c r="X1023"/>
  <c r="AD1023"/>
  <c r="O1024"/>
  <c r="Q1024"/>
  <c r="R1024"/>
  <c r="S1024"/>
  <c r="T1024"/>
  <c r="U1024"/>
  <c r="V1024"/>
  <c r="X1024"/>
  <c r="AD1024"/>
  <c r="O1025"/>
  <c r="Q1025"/>
  <c r="R1025"/>
  <c r="S1025"/>
  <c r="T1025"/>
  <c r="U1025"/>
  <c r="V1025"/>
  <c r="X1025"/>
  <c r="AD1025"/>
  <c r="O1026"/>
  <c r="Q1026"/>
  <c r="R1026"/>
  <c r="S1026"/>
  <c r="T1026"/>
  <c r="U1026"/>
  <c r="V1026"/>
  <c r="X1026"/>
  <c r="AD1026"/>
  <c r="O1027"/>
  <c r="Q1027"/>
  <c r="R1027"/>
  <c r="S1027"/>
  <c r="T1027"/>
  <c r="U1027"/>
  <c r="V1027"/>
  <c r="X1027"/>
  <c r="AD1027"/>
  <c r="O1028"/>
  <c r="Q1028"/>
  <c r="R1028"/>
  <c r="S1028"/>
  <c r="T1028"/>
  <c r="U1028"/>
  <c r="V1028"/>
  <c r="X1028"/>
  <c r="AD1028"/>
  <c r="O1029"/>
  <c r="Q1029"/>
  <c r="R1029"/>
  <c r="S1029"/>
  <c r="T1029"/>
  <c r="U1029"/>
  <c r="V1029"/>
  <c r="X1029"/>
  <c r="AD1029"/>
  <c r="O1030"/>
  <c r="Q1030"/>
  <c r="R1030"/>
  <c r="S1030"/>
  <c r="T1030"/>
  <c r="U1030"/>
  <c r="V1030"/>
  <c r="X1030"/>
  <c r="AD1030"/>
  <c r="O1031"/>
  <c r="Q1031"/>
  <c r="R1031"/>
  <c r="S1031"/>
  <c r="T1031"/>
  <c r="U1031"/>
  <c r="V1031"/>
  <c r="X1031"/>
  <c r="AD1031"/>
  <c r="O1032"/>
  <c r="Q1032"/>
  <c r="R1032"/>
  <c r="S1032"/>
  <c r="T1032"/>
  <c r="U1032"/>
  <c r="V1032"/>
  <c r="X1032"/>
  <c r="AD1032"/>
  <c r="O1033"/>
  <c r="Q1033"/>
  <c r="R1033"/>
  <c r="S1033"/>
  <c r="T1033"/>
  <c r="U1033"/>
  <c r="V1033"/>
  <c r="X1033"/>
  <c r="AD1033"/>
  <c r="O1034"/>
  <c r="Q1034"/>
  <c r="R1034"/>
  <c r="S1034"/>
  <c r="T1034"/>
  <c r="U1034"/>
  <c r="V1034"/>
  <c r="X1034"/>
  <c r="AD1034"/>
  <c r="O1035"/>
  <c r="Q1035"/>
  <c r="R1035"/>
  <c r="S1035"/>
  <c r="T1035"/>
  <c r="U1035"/>
  <c r="V1035"/>
  <c r="X1035"/>
  <c r="AD1035"/>
  <c r="O1036"/>
  <c r="Q1036"/>
  <c r="R1036"/>
  <c r="S1036"/>
  <c r="T1036"/>
  <c r="U1036"/>
  <c r="V1036"/>
  <c r="X1036"/>
  <c r="AD1036"/>
  <c r="O1037"/>
  <c r="Q1037"/>
  <c r="R1037"/>
  <c r="S1037"/>
  <c r="T1037"/>
  <c r="U1037"/>
  <c r="V1037"/>
  <c r="X1037"/>
  <c r="AD1037"/>
  <c r="O1038"/>
  <c r="Q1038"/>
  <c r="R1038"/>
  <c r="S1038"/>
  <c r="T1038"/>
  <c r="U1038"/>
  <c r="V1038"/>
  <c r="X1038"/>
  <c r="AD1038"/>
  <c r="O1039"/>
  <c r="Q1039"/>
  <c r="R1039"/>
  <c r="S1039"/>
  <c r="T1039"/>
  <c r="U1039"/>
  <c r="V1039"/>
  <c r="X1039"/>
  <c r="AD1039"/>
  <c r="O1040"/>
  <c r="Q1040"/>
  <c r="R1040"/>
  <c r="S1040"/>
  <c r="T1040"/>
  <c r="U1040"/>
  <c r="V1040"/>
  <c r="X1040"/>
  <c r="AD1040"/>
  <c r="O1041"/>
  <c r="Q1041"/>
  <c r="R1041"/>
  <c r="S1041"/>
  <c r="T1041"/>
  <c r="U1041"/>
  <c r="V1041"/>
  <c r="X1041"/>
  <c r="AD1041"/>
  <c r="O1042"/>
  <c r="Q1042"/>
  <c r="R1042"/>
  <c r="S1042"/>
  <c r="T1042"/>
  <c r="U1042"/>
  <c r="V1042"/>
  <c r="X1042"/>
  <c r="AD1042"/>
  <c r="O1043"/>
  <c r="Q1043"/>
  <c r="R1043"/>
  <c r="S1043"/>
  <c r="T1043"/>
  <c r="U1043"/>
  <c r="V1043"/>
  <c r="X1043"/>
  <c r="AD1043"/>
  <c r="O1044"/>
  <c r="Q1044"/>
  <c r="R1044"/>
  <c r="S1044"/>
  <c r="T1044"/>
  <c r="U1044"/>
  <c r="V1044"/>
  <c r="X1044"/>
  <c r="AD1044"/>
  <c r="O1045"/>
  <c r="Q1045"/>
  <c r="R1045"/>
  <c r="S1045"/>
  <c r="T1045"/>
  <c r="U1045"/>
  <c r="V1045"/>
  <c r="X1045"/>
  <c r="AD1045"/>
  <c r="O1046"/>
  <c r="Q1046"/>
  <c r="R1046"/>
  <c r="S1046"/>
  <c r="T1046"/>
  <c r="U1046"/>
  <c r="V1046"/>
  <c r="X1046"/>
  <c r="AD1046"/>
  <c r="O1047"/>
  <c r="Q1047"/>
  <c r="R1047"/>
  <c r="S1047"/>
  <c r="T1047"/>
  <c r="U1047"/>
  <c r="V1047"/>
  <c r="X1047"/>
  <c r="AD1047"/>
  <c r="O1048"/>
  <c r="Q1048"/>
  <c r="R1048"/>
  <c r="S1048"/>
  <c r="T1048"/>
  <c r="U1048"/>
  <c r="V1048"/>
  <c r="X1048"/>
  <c r="AD1048"/>
  <c r="O1049"/>
  <c r="Q1049"/>
  <c r="R1049"/>
  <c r="S1049"/>
  <c r="T1049"/>
  <c r="U1049"/>
  <c r="V1049"/>
  <c r="X1049"/>
  <c r="AD1049"/>
  <c r="O1050"/>
  <c r="Q1050"/>
  <c r="R1050"/>
  <c r="S1050"/>
  <c r="T1050"/>
  <c r="U1050"/>
  <c r="V1050"/>
  <c r="X1050"/>
  <c r="AD1050"/>
  <c r="O1051"/>
  <c r="Q1051"/>
  <c r="R1051"/>
  <c r="S1051"/>
  <c r="T1051"/>
  <c r="U1051"/>
  <c r="V1051"/>
  <c r="X1051"/>
  <c r="AD1051"/>
  <c r="O1052"/>
  <c r="Q1052"/>
  <c r="R1052"/>
  <c r="S1052"/>
  <c r="T1052"/>
  <c r="U1052"/>
  <c r="V1052"/>
  <c r="X1052"/>
  <c r="AD1052"/>
  <c r="O1053"/>
  <c r="Q1053"/>
  <c r="R1053"/>
  <c r="S1053"/>
  <c r="T1053"/>
  <c r="U1053"/>
  <c r="V1053"/>
  <c r="X1053"/>
  <c r="AD1053"/>
  <c r="O1054"/>
  <c r="Q1054"/>
  <c r="R1054"/>
  <c r="S1054"/>
  <c r="T1054"/>
  <c r="U1054"/>
  <c r="V1054"/>
  <c r="X1054"/>
  <c r="AD1054"/>
  <c r="O1055"/>
  <c r="Q1055"/>
  <c r="R1055"/>
  <c r="S1055"/>
  <c r="T1055"/>
  <c r="U1055"/>
  <c r="V1055"/>
  <c r="X1055"/>
  <c r="AD1055"/>
  <c r="O1056"/>
  <c r="Q1056"/>
  <c r="R1056"/>
  <c r="S1056"/>
  <c r="T1056"/>
  <c r="U1056"/>
  <c r="V1056"/>
  <c r="X1056"/>
  <c r="AD1056"/>
  <c r="O1057"/>
  <c r="Q1057"/>
  <c r="R1057"/>
  <c r="S1057"/>
  <c r="T1057"/>
  <c r="U1057"/>
  <c r="V1057"/>
  <c r="X1057"/>
  <c r="AD1057"/>
  <c r="O1058"/>
  <c r="Q1058"/>
  <c r="R1058"/>
  <c r="S1058"/>
  <c r="T1058"/>
  <c r="U1058"/>
  <c r="V1058"/>
  <c r="X1058"/>
  <c r="AD1058"/>
  <c r="O1059"/>
  <c r="Q1059"/>
  <c r="R1059"/>
  <c r="S1059"/>
  <c r="T1059"/>
  <c r="U1059"/>
  <c r="V1059"/>
  <c r="X1059"/>
  <c r="AD1059"/>
  <c r="O1060"/>
  <c r="Q1060"/>
  <c r="R1060"/>
  <c r="S1060"/>
  <c r="T1060"/>
  <c r="U1060"/>
  <c r="V1060"/>
  <c r="X1060"/>
  <c r="AD1060"/>
  <c r="O1061"/>
  <c r="Q1061"/>
  <c r="R1061"/>
  <c r="S1061"/>
  <c r="T1061"/>
  <c r="U1061"/>
  <c r="V1061"/>
  <c r="X1061"/>
  <c r="AD1061"/>
  <c r="O1062"/>
  <c r="Q1062"/>
  <c r="R1062"/>
  <c r="S1062"/>
  <c r="T1062"/>
  <c r="U1062"/>
  <c r="V1062"/>
  <c r="X1062"/>
  <c r="AD1062"/>
  <c r="O1063"/>
  <c r="Q1063"/>
  <c r="R1063"/>
  <c r="S1063"/>
  <c r="T1063"/>
  <c r="U1063"/>
  <c r="V1063"/>
  <c r="X1063"/>
  <c r="AD1063"/>
  <c r="O1064"/>
  <c r="Q1064"/>
  <c r="R1064"/>
  <c r="S1064"/>
  <c r="T1064"/>
  <c r="U1064"/>
  <c r="V1064"/>
  <c r="X1064"/>
  <c r="AD1064"/>
  <c r="O1065"/>
  <c r="Q1065"/>
  <c r="R1065"/>
  <c r="S1065"/>
  <c r="T1065"/>
  <c r="U1065"/>
  <c r="V1065"/>
  <c r="X1065"/>
  <c r="AD1065"/>
  <c r="O1066"/>
  <c r="Q1066"/>
  <c r="R1066"/>
  <c r="S1066"/>
  <c r="T1066"/>
  <c r="U1066"/>
  <c r="V1066"/>
  <c r="X1066"/>
  <c r="AD1066"/>
  <c r="O1067"/>
  <c r="Q1067"/>
  <c r="R1067"/>
  <c r="S1067"/>
  <c r="T1067"/>
  <c r="U1067"/>
  <c r="V1067"/>
  <c r="X1067"/>
  <c r="AD1067"/>
  <c r="O1068"/>
  <c r="Q1068"/>
  <c r="R1068"/>
  <c r="S1068"/>
  <c r="T1068"/>
  <c r="U1068"/>
  <c r="V1068"/>
  <c r="X1068"/>
  <c r="AD1068"/>
  <c r="O1069"/>
  <c r="Q1069"/>
  <c r="R1069"/>
  <c r="S1069"/>
  <c r="T1069"/>
  <c r="U1069"/>
  <c r="V1069"/>
  <c r="X1069"/>
  <c r="AD1069"/>
  <c r="O1070"/>
  <c r="Q1070"/>
  <c r="R1070"/>
  <c r="S1070"/>
  <c r="T1070"/>
  <c r="U1070"/>
  <c r="V1070"/>
  <c r="X1070"/>
  <c r="AD1070"/>
  <c r="O1071"/>
  <c r="Q1071"/>
  <c r="R1071"/>
  <c r="S1071"/>
  <c r="T1071"/>
  <c r="U1071"/>
  <c r="V1071"/>
  <c r="X1071"/>
  <c r="AD1071"/>
  <c r="O1072"/>
  <c r="Q1072"/>
  <c r="R1072"/>
  <c r="S1072"/>
  <c r="T1072"/>
  <c r="U1072"/>
  <c r="V1072"/>
  <c r="X1072"/>
  <c r="AD1072"/>
  <c r="O1073"/>
  <c r="Q1073"/>
  <c r="R1073"/>
  <c r="S1073"/>
  <c r="T1073"/>
  <c r="U1073"/>
  <c r="V1073"/>
  <c r="X1073"/>
  <c r="AD1073"/>
  <c r="O1074"/>
  <c r="Q1074"/>
  <c r="R1074"/>
  <c r="S1074"/>
  <c r="T1074"/>
  <c r="U1074"/>
  <c r="V1074"/>
  <c r="X1074"/>
  <c r="AD1074"/>
  <c r="O1075"/>
  <c r="Q1075"/>
  <c r="R1075"/>
  <c r="S1075"/>
  <c r="T1075"/>
  <c r="U1075"/>
  <c r="V1075"/>
  <c r="X1075"/>
  <c r="AD1075"/>
  <c r="O1076"/>
  <c r="Q1076"/>
  <c r="R1076"/>
  <c r="S1076"/>
  <c r="T1076"/>
  <c r="U1076"/>
  <c r="V1076"/>
  <c r="X1076"/>
  <c r="AD1076"/>
  <c r="O1077"/>
  <c r="Q1077"/>
  <c r="R1077"/>
  <c r="S1077"/>
  <c r="T1077"/>
  <c r="U1077"/>
  <c r="V1077"/>
  <c r="X1077"/>
  <c r="AD1077"/>
  <c r="O1078"/>
  <c r="Q1078"/>
  <c r="R1078"/>
  <c r="S1078"/>
  <c r="T1078"/>
  <c r="U1078"/>
  <c r="V1078"/>
  <c r="X1078"/>
  <c r="AD1078"/>
  <c r="O1079"/>
  <c r="Q1079"/>
  <c r="R1079"/>
  <c r="S1079"/>
  <c r="T1079"/>
  <c r="U1079"/>
  <c r="V1079"/>
  <c r="X1079"/>
  <c r="AD1079"/>
  <c r="O1080"/>
  <c r="Q1080"/>
  <c r="R1080"/>
  <c r="S1080"/>
  <c r="T1080"/>
  <c r="U1080"/>
  <c r="V1080"/>
  <c r="X1080"/>
  <c r="AD1080"/>
  <c r="O1081"/>
  <c r="Q1081"/>
  <c r="R1081"/>
  <c r="S1081"/>
  <c r="T1081"/>
  <c r="U1081"/>
  <c r="V1081"/>
  <c r="X1081"/>
  <c r="AD1081"/>
  <c r="O1082"/>
  <c r="Q1082"/>
  <c r="R1082"/>
  <c r="S1082"/>
  <c r="T1082"/>
  <c r="U1082"/>
  <c r="V1082"/>
  <c r="X1082"/>
  <c r="AD1082"/>
  <c r="O1083"/>
  <c r="Q1083"/>
  <c r="R1083"/>
  <c r="S1083"/>
  <c r="T1083"/>
  <c r="U1083"/>
  <c r="V1083"/>
  <c r="X1083"/>
  <c r="AD1083"/>
  <c r="O1084"/>
  <c r="Q1084"/>
  <c r="R1084"/>
  <c r="S1084"/>
  <c r="T1084"/>
  <c r="U1084"/>
  <c r="V1084"/>
  <c r="X1084"/>
  <c r="AD1084"/>
  <c r="O1085"/>
  <c r="Q1085"/>
  <c r="R1085"/>
  <c r="S1085"/>
  <c r="T1085"/>
  <c r="U1085"/>
  <c r="V1085"/>
  <c r="X1085"/>
  <c r="AD1085"/>
  <c r="O1086"/>
  <c r="Q1086"/>
  <c r="R1086"/>
  <c r="S1086"/>
  <c r="T1086"/>
  <c r="U1086"/>
  <c r="V1086"/>
  <c r="X1086"/>
  <c r="AD1086"/>
  <c r="O1087"/>
  <c r="Q1087"/>
  <c r="R1087"/>
  <c r="S1087"/>
  <c r="T1087"/>
  <c r="U1087"/>
  <c r="V1087"/>
  <c r="X1087"/>
  <c r="AD1087"/>
  <c r="O1088"/>
  <c r="Q1088"/>
  <c r="R1088"/>
  <c r="S1088"/>
  <c r="T1088"/>
  <c r="U1088"/>
  <c r="V1088"/>
  <c r="X1088"/>
  <c r="AD1088"/>
  <c r="O1089"/>
  <c r="Q1089"/>
  <c r="R1089"/>
  <c r="S1089"/>
  <c r="T1089"/>
  <c r="U1089"/>
  <c r="V1089"/>
  <c r="X1089"/>
  <c r="AD1089"/>
  <c r="O1090"/>
  <c r="Q1090"/>
  <c r="R1090"/>
  <c r="S1090"/>
  <c r="T1090"/>
  <c r="U1090"/>
  <c r="V1090"/>
  <c r="X1090"/>
  <c r="AD1090"/>
  <c r="O1091"/>
  <c r="Q1091"/>
  <c r="R1091"/>
  <c r="S1091"/>
  <c r="T1091"/>
  <c r="U1091"/>
  <c r="V1091"/>
  <c r="X1091"/>
  <c r="AD1091"/>
  <c r="O1092"/>
  <c r="Q1092"/>
  <c r="R1092"/>
  <c r="S1092"/>
  <c r="T1092"/>
  <c r="U1092"/>
  <c r="V1092"/>
  <c r="X1092"/>
  <c r="AD1092"/>
  <c r="O1093"/>
  <c r="Q1093"/>
  <c r="R1093"/>
  <c r="S1093"/>
  <c r="T1093"/>
  <c r="U1093"/>
  <c r="V1093"/>
  <c r="X1093"/>
  <c r="AD1093"/>
  <c r="O1094"/>
  <c r="Q1094"/>
  <c r="R1094"/>
  <c r="S1094"/>
  <c r="T1094"/>
  <c r="U1094"/>
  <c r="V1094"/>
  <c r="X1094"/>
  <c r="AD1094"/>
  <c r="O1095"/>
  <c r="Q1095"/>
  <c r="R1095"/>
  <c r="S1095"/>
  <c r="T1095"/>
  <c r="U1095"/>
  <c r="V1095"/>
  <c r="X1095"/>
  <c r="AD1095"/>
  <c r="O1096"/>
  <c r="Q1096"/>
  <c r="R1096"/>
  <c r="S1096"/>
  <c r="T1096"/>
  <c r="U1096"/>
  <c r="V1096"/>
  <c r="X1096"/>
  <c r="AD1096"/>
  <c r="O1097"/>
  <c r="Q1097"/>
  <c r="R1097"/>
  <c r="S1097"/>
  <c r="T1097"/>
  <c r="U1097"/>
  <c r="V1097"/>
  <c r="X1097"/>
  <c r="AD1097"/>
  <c r="E1046"/>
  <c r="D1020"/>
  <c r="F1020" s="1"/>
  <c r="E1020"/>
  <c r="I1020"/>
  <c r="D1021"/>
  <c r="F1021" s="1"/>
  <c r="E1021"/>
  <c r="I1021"/>
  <c r="D1022"/>
  <c r="F1022" s="1"/>
  <c r="E1022"/>
  <c r="I1022"/>
  <c r="D1023"/>
  <c r="F1023" s="1"/>
  <c r="E1023"/>
  <c r="I1023"/>
  <c r="D1024"/>
  <c r="F1024" s="1"/>
  <c r="E1024"/>
  <c r="I1024"/>
  <c r="D1025"/>
  <c r="F1025" s="1"/>
  <c r="E1025"/>
  <c r="I1025"/>
  <c r="D1026"/>
  <c r="F1026" s="1"/>
  <c r="E1026"/>
  <c r="I1026"/>
  <c r="D1027"/>
  <c r="F1027" s="1"/>
  <c r="E1027"/>
  <c r="I1027"/>
  <c r="D1028"/>
  <c r="F1028" s="1"/>
  <c r="E1028"/>
  <c r="I1028"/>
  <c r="D1029"/>
  <c r="F1029" s="1"/>
  <c r="E1029"/>
  <c r="I1029"/>
  <c r="D1030"/>
  <c r="F1030" s="1"/>
  <c r="E1030"/>
  <c r="I1030"/>
  <c r="D1031"/>
  <c r="F1031" s="1"/>
  <c r="E1031"/>
  <c r="I1031"/>
  <c r="D1032"/>
  <c r="F1032" s="1"/>
  <c r="E1032"/>
  <c r="I1032"/>
  <c r="D1033"/>
  <c r="F1033" s="1"/>
  <c r="E1033"/>
  <c r="I1033"/>
  <c r="D1034"/>
  <c r="F1034" s="1"/>
  <c r="E1034"/>
  <c r="I1034"/>
  <c r="D1035"/>
  <c r="F1035" s="1"/>
  <c r="E1035"/>
  <c r="I1035"/>
  <c r="D1036"/>
  <c r="F1036" s="1"/>
  <c r="E1036"/>
  <c r="I1036"/>
  <c r="D1037"/>
  <c r="F1037" s="1"/>
  <c r="E1037"/>
  <c r="I1037"/>
  <c r="D1038"/>
  <c r="F1038" s="1"/>
  <c r="E1038"/>
  <c r="I1038"/>
  <c r="D1039"/>
  <c r="F1039" s="1"/>
  <c r="E1039"/>
  <c r="I1039"/>
  <c r="D1040"/>
  <c r="F1040" s="1"/>
  <c r="E1040"/>
  <c r="I1040"/>
  <c r="D1041"/>
  <c r="F1041" s="1"/>
  <c r="E1041"/>
  <c r="I1041"/>
  <c r="D1042"/>
  <c r="F1042" s="1"/>
  <c r="E1042"/>
  <c r="I1042"/>
  <c r="D1043"/>
  <c r="F1043" s="1"/>
  <c r="E1043"/>
  <c r="I1043"/>
  <c r="D1044"/>
  <c r="F1044" s="1"/>
  <c r="E1044"/>
  <c r="I1044"/>
  <c r="D1045"/>
  <c r="F1045" s="1"/>
  <c r="E1045"/>
  <c r="I1045"/>
  <c r="D1046"/>
  <c r="F1046" s="1"/>
  <c r="I1046"/>
  <c r="D1047"/>
  <c r="F1047" s="1"/>
  <c r="E1047"/>
  <c r="I1047"/>
  <c r="D1048"/>
  <c r="F1048" s="1"/>
  <c r="E1048"/>
  <c r="I1048"/>
  <c r="D1049"/>
  <c r="F1049" s="1"/>
  <c r="E1049"/>
  <c r="I1049"/>
  <c r="D1050"/>
  <c r="F1050" s="1"/>
  <c r="E1050"/>
  <c r="I1050"/>
  <c r="D1051"/>
  <c r="F1051" s="1"/>
  <c r="E1051"/>
  <c r="I1051"/>
  <c r="D1052"/>
  <c r="F1052" s="1"/>
  <c r="E1052"/>
  <c r="I1052"/>
  <c r="D1053"/>
  <c r="F1053" s="1"/>
  <c r="E1053"/>
  <c r="I1053"/>
  <c r="D1054"/>
  <c r="F1054" s="1"/>
  <c r="E1054"/>
  <c r="I1054"/>
  <c r="D1055"/>
  <c r="F1055" s="1"/>
  <c r="E1055"/>
  <c r="I1055"/>
  <c r="D1056"/>
  <c r="F1056" s="1"/>
  <c r="E1056"/>
  <c r="I1056"/>
  <c r="D1057"/>
  <c r="F1057" s="1"/>
  <c r="E1057"/>
  <c r="I1057"/>
  <c r="D1058"/>
  <c r="F1058" s="1"/>
  <c r="E1058"/>
  <c r="I1058"/>
  <c r="D1059"/>
  <c r="F1059" s="1"/>
  <c r="E1059"/>
  <c r="I1059"/>
  <c r="D1060"/>
  <c r="F1060" s="1"/>
  <c r="E1060"/>
  <c r="I1060"/>
  <c r="D1061"/>
  <c r="F1061" s="1"/>
  <c r="E1061"/>
  <c r="I1061"/>
  <c r="D1062"/>
  <c r="F1062" s="1"/>
  <c r="E1062"/>
  <c r="I1062"/>
  <c r="D1063"/>
  <c r="F1063" s="1"/>
  <c r="E1063"/>
  <c r="I1063"/>
  <c r="D1064"/>
  <c r="F1064" s="1"/>
  <c r="E1064"/>
  <c r="I1064"/>
  <c r="D1065"/>
  <c r="F1065" s="1"/>
  <c r="E1065"/>
  <c r="I1065"/>
  <c r="D1066"/>
  <c r="F1066" s="1"/>
  <c r="E1066"/>
  <c r="I1066"/>
  <c r="D1067"/>
  <c r="F1067" s="1"/>
  <c r="E1067"/>
  <c r="I1067"/>
  <c r="D1068"/>
  <c r="F1068" s="1"/>
  <c r="E1068"/>
  <c r="I1068"/>
  <c r="D1069"/>
  <c r="F1069" s="1"/>
  <c r="E1069"/>
  <c r="I1069"/>
  <c r="D1070"/>
  <c r="F1070" s="1"/>
  <c r="E1070"/>
  <c r="I1070"/>
  <c r="D1071"/>
  <c r="F1071" s="1"/>
  <c r="E1071"/>
  <c r="I1071"/>
  <c r="D1072"/>
  <c r="F1072" s="1"/>
  <c r="E1072"/>
  <c r="I1072"/>
  <c r="D1073"/>
  <c r="F1073" s="1"/>
  <c r="E1073"/>
  <c r="I1073"/>
  <c r="D1074"/>
  <c r="F1074" s="1"/>
  <c r="E1074"/>
  <c r="I1074"/>
  <c r="D1075"/>
  <c r="F1075" s="1"/>
  <c r="E1075"/>
  <c r="I1075"/>
  <c r="D1076"/>
  <c r="F1076" s="1"/>
  <c r="E1076"/>
  <c r="I1076"/>
  <c r="D1077"/>
  <c r="F1077" s="1"/>
  <c r="E1077"/>
  <c r="I1077"/>
  <c r="D1078"/>
  <c r="F1078" s="1"/>
  <c r="E1078"/>
  <c r="I1078"/>
  <c r="D1079"/>
  <c r="F1079" s="1"/>
  <c r="E1079"/>
  <c r="I1079"/>
  <c r="D1080"/>
  <c r="F1080" s="1"/>
  <c r="E1080"/>
  <c r="I1080"/>
  <c r="D1081"/>
  <c r="F1081" s="1"/>
  <c r="E1081"/>
  <c r="I1081"/>
  <c r="D1082"/>
  <c r="F1082" s="1"/>
  <c r="E1082"/>
  <c r="I1082"/>
  <c r="D1083"/>
  <c r="F1083" s="1"/>
  <c r="E1083"/>
  <c r="I1083"/>
  <c r="D1084"/>
  <c r="F1084" s="1"/>
  <c r="E1084"/>
  <c r="I1084"/>
  <c r="D1085"/>
  <c r="F1085" s="1"/>
  <c r="E1085"/>
  <c r="I1085"/>
  <c r="D1086"/>
  <c r="F1086" s="1"/>
  <c r="E1086"/>
  <c r="I1086"/>
  <c r="D1087"/>
  <c r="F1087" s="1"/>
  <c r="E1087"/>
  <c r="I1087"/>
  <c r="D1088"/>
  <c r="F1088" s="1"/>
  <c r="E1088"/>
  <c r="I1088"/>
  <c r="D1089"/>
  <c r="F1089" s="1"/>
  <c r="E1089"/>
  <c r="I1089"/>
  <c r="D1090"/>
  <c r="F1090" s="1"/>
  <c r="E1090"/>
  <c r="I1090"/>
  <c r="D1091"/>
  <c r="F1091" s="1"/>
  <c r="E1091"/>
  <c r="I1091"/>
  <c r="D1092"/>
  <c r="F1092" s="1"/>
  <c r="E1092"/>
  <c r="I1092"/>
  <c r="D1093"/>
  <c r="F1093" s="1"/>
  <c r="E1093"/>
  <c r="I1093"/>
  <c r="D1094"/>
  <c r="F1094" s="1"/>
  <c r="E1094"/>
  <c r="I1094"/>
  <c r="D1095"/>
  <c r="F1095" s="1"/>
  <c r="E1095"/>
  <c r="I1095"/>
  <c r="D1096"/>
  <c r="F1096" s="1"/>
  <c r="E1096"/>
  <c r="I1096"/>
  <c r="D1097"/>
  <c r="F1097" s="1"/>
  <c r="E1097"/>
  <c r="I1097"/>
  <c r="C43" i="2" l="1"/>
  <c r="D43"/>
  <c r="AB507" i="1"/>
  <c r="AB506"/>
  <c r="AB461"/>
  <c r="AB459"/>
  <c r="AB457"/>
  <c r="AB453"/>
  <c r="AB452"/>
  <c r="AB446"/>
  <c r="AB442"/>
  <c r="AB441"/>
  <c r="AB440"/>
  <c r="AB438"/>
  <c r="AB435"/>
  <c r="AB434"/>
  <c r="AB431"/>
  <c r="AB430"/>
  <c r="AB429"/>
  <c r="AB428"/>
  <c r="AB427"/>
  <c r="AB403"/>
  <c r="AB396"/>
  <c r="AB385"/>
  <c r="AB384"/>
  <c r="AB374"/>
  <c r="AB373"/>
  <c r="AB372"/>
  <c r="AB371"/>
  <c r="AB370"/>
  <c r="AB368"/>
  <c r="AB364"/>
  <c r="AB363"/>
  <c r="AB362"/>
  <c r="AB360"/>
  <c r="AB359"/>
  <c r="AB357"/>
  <c r="AB356"/>
  <c r="AB353"/>
  <c r="AB352"/>
  <c r="AB334"/>
  <c r="AB333"/>
  <c r="AB332"/>
  <c r="AB330"/>
  <c r="AB312"/>
  <c r="AB297"/>
  <c r="AB296"/>
  <c r="AB295"/>
  <c r="AB294"/>
  <c r="AB290"/>
  <c r="AB287"/>
  <c r="AB285"/>
  <c r="AB283"/>
  <c r="AB281"/>
  <c r="AB280"/>
  <c r="AB278"/>
  <c r="AB276"/>
  <c r="AB275"/>
  <c r="AB274"/>
  <c r="AB272"/>
  <c r="AB270"/>
  <c r="AB268"/>
  <c r="AB266"/>
  <c r="AB264"/>
  <c r="AB263"/>
  <c r="AB262"/>
  <c r="AB260"/>
  <c r="AB257"/>
  <c r="AB255"/>
  <c r="AB251"/>
  <c r="AB223"/>
  <c r="AB204"/>
  <c r="AB177"/>
  <c r="AB173"/>
  <c r="AB166"/>
  <c r="AB56"/>
  <c r="X6" l="1"/>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5"/>
  <c r="O678"/>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D16" i="3"/>
  <c r="E16" s="1"/>
  <c r="C15"/>
  <c r="D5"/>
  <c r="C10" s="1"/>
  <c r="C11"/>
  <c r="E5" l="1"/>
  <c r="C7"/>
  <c r="E15"/>
  <c r="D15"/>
  <c r="E13"/>
  <c r="D13"/>
  <c r="E11"/>
  <c r="D11"/>
  <c r="E12"/>
  <c r="C12" s="1"/>
  <c r="E8"/>
  <c r="D8"/>
  <c r="D6"/>
  <c r="E6"/>
  <c r="K38" i="2"/>
  <c r="D45"/>
  <c r="C45"/>
  <c r="D44"/>
  <c r="C44"/>
  <c r="I39"/>
  <c r="G39"/>
  <c r="E39"/>
  <c r="C39"/>
  <c r="D33"/>
  <c r="C33"/>
  <c r="D32"/>
  <c r="C32"/>
  <c r="D31"/>
  <c r="C31"/>
  <c r="M26"/>
  <c r="G27"/>
  <c r="I27"/>
  <c r="K27"/>
  <c r="E27"/>
  <c r="C27"/>
  <c r="G21"/>
  <c r="G20"/>
  <c r="G19"/>
  <c r="H16"/>
  <c r="G11"/>
  <c r="G10"/>
  <c r="G9"/>
  <c r="N6"/>
  <c r="N5"/>
  <c r="K39" l="1"/>
  <c r="E10" i="3"/>
  <c r="E45" i="2"/>
  <c r="E44"/>
  <c r="D10" i="3"/>
  <c r="C5"/>
  <c r="D7"/>
  <c r="E7" s="1"/>
  <c r="E43" i="2"/>
  <c r="E33"/>
  <c r="E32"/>
  <c r="E31"/>
  <c r="M27"/>
  <c r="G22"/>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6"/>
  <c r="E7"/>
  <c r="E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5"/>
  <c r="I1006"/>
  <c r="I1007"/>
  <c r="I1008"/>
  <c r="I1009"/>
  <c r="I1010"/>
  <c r="I1011"/>
  <c r="I1012"/>
  <c r="I1013"/>
  <c r="I1014"/>
  <c r="I1015"/>
  <c r="I1016"/>
  <c r="I1017"/>
  <c r="I1018"/>
  <c r="I1019"/>
  <c r="I5"/>
  <c r="O995"/>
  <c r="Q995"/>
  <c r="R995"/>
  <c r="S995"/>
  <c r="T995"/>
  <c r="O996"/>
  <c r="Q996"/>
  <c r="R996"/>
  <c r="S996"/>
  <c r="T996"/>
  <c r="O997"/>
  <c r="Q997"/>
  <c r="R997"/>
  <c r="S997"/>
  <c r="T997"/>
  <c r="O998"/>
  <c r="Q998"/>
  <c r="R998"/>
  <c r="S998"/>
  <c r="T998"/>
  <c r="O999"/>
  <c r="Q999"/>
  <c r="R999"/>
  <c r="S999"/>
  <c r="T999"/>
  <c r="O1000"/>
  <c r="Q1000"/>
  <c r="R1000"/>
  <c r="S1000"/>
  <c r="T1000"/>
  <c r="O1001"/>
  <c r="Q1001"/>
  <c r="R1001"/>
  <c r="S1001"/>
  <c r="T1001"/>
  <c r="O1002"/>
  <c r="Q1002"/>
  <c r="R1002"/>
  <c r="S1002"/>
  <c r="T1002"/>
  <c r="O1003"/>
  <c r="Q1003"/>
  <c r="R1003"/>
  <c r="S1003"/>
  <c r="T1003"/>
  <c r="O1004"/>
  <c r="Q1004"/>
  <c r="R1004"/>
  <c r="S1004"/>
  <c r="T1004"/>
  <c r="O1005"/>
  <c r="Q1005"/>
  <c r="R1005"/>
  <c r="S1005"/>
  <c r="T1005"/>
  <c r="O1006"/>
  <c r="Q1006"/>
  <c r="R1006"/>
  <c r="S1006"/>
  <c r="T1006"/>
  <c r="O1007"/>
  <c r="Q1007"/>
  <c r="R1007"/>
  <c r="S1007"/>
  <c r="T1007"/>
  <c r="O1008"/>
  <c r="Q1008"/>
  <c r="R1008"/>
  <c r="S1008"/>
  <c r="T1008"/>
  <c r="O1009"/>
  <c r="Q1009"/>
  <c r="R1009"/>
  <c r="S1009"/>
  <c r="T1009"/>
  <c r="O1010"/>
  <c r="Q1010"/>
  <c r="R1010"/>
  <c r="S1010"/>
  <c r="T1010"/>
  <c r="O1011"/>
  <c r="Q1011"/>
  <c r="R1011"/>
  <c r="S1011"/>
  <c r="T1011"/>
  <c r="O1012"/>
  <c r="Q1012"/>
  <c r="R1012"/>
  <c r="S1012"/>
  <c r="T1012"/>
  <c r="O1013"/>
  <c r="Q1013"/>
  <c r="R1013"/>
  <c r="S1013"/>
  <c r="T1013"/>
  <c r="O1014"/>
  <c r="Q1014"/>
  <c r="R1014"/>
  <c r="S1014"/>
  <c r="T1014"/>
  <c r="O1015"/>
  <c r="Q1015"/>
  <c r="R1015"/>
  <c r="S1015"/>
  <c r="T1015"/>
  <c r="O1016"/>
  <c r="Q1016"/>
  <c r="R1016"/>
  <c r="S1016"/>
  <c r="T1016"/>
  <c r="O1017"/>
  <c r="Q1017"/>
  <c r="R1017"/>
  <c r="S1017"/>
  <c r="T1017"/>
  <c r="O1018"/>
  <c r="Q1018"/>
  <c r="R1018"/>
  <c r="S1018"/>
  <c r="T1018"/>
  <c r="O1019"/>
  <c r="Q1019"/>
  <c r="R1019"/>
  <c r="S1019"/>
  <c r="T1019"/>
  <c r="D995"/>
  <c r="F995" s="1"/>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F1012"/>
  <c r="D1013"/>
  <c r="F1013" s="1"/>
  <c r="D1014"/>
  <c r="F1014" s="1"/>
  <c r="D1015"/>
  <c r="F1015" s="1"/>
  <c r="D1016"/>
  <c r="F1016" s="1"/>
  <c r="D1017"/>
  <c r="F1017" s="1"/>
  <c r="D1018"/>
  <c r="F1018" s="1"/>
  <c r="D1019"/>
  <c r="F1019" s="1"/>
  <c r="E46" i="2" l="1"/>
  <c r="C8" i="3" s="1"/>
  <c r="E34" i="2"/>
  <c r="Q970" i="1"/>
  <c r="R970"/>
  <c r="S970"/>
  <c r="T970"/>
  <c r="Q971"/>
  <c r="R971"/>
  <c r="S971"/>
  <c r="T971"/>
  <c r="Q972"/>
  <c r="R972"/>
  <c r="S972"/>
  <c r="T972"/>
  <c r="Q973"/>
  <c r="R973"/>
  <c r="S973"/>
  <c r="T973"/>
  <c r="Q974"/>
  <c r="R974"/>
  <c r="S974"/>
  <c r="T974"/>
  <c r="Q975"/>
  <c r="R975"/>
  <c r="S975"/>
  <c r="T975"/>
  <c r="Q976"/>
  <c r="R976"/>
  <c r="S976"/>
  <c r="T976"/>
  <c r="Q977"/>
  <c r="R977"/>
  <c r="S977"/>
  <c r="T977"/>
  <c r="Q978"/>
  <c r="R978"/>
  <c r="S978"/>
  <c r="T978"/>
  <c r="Q979"/>
  <c r="R979"/>
  <c r="S979"/>
  <c r="T979"/>
  <c r="Q980"/>
  <c r="R980"/>
  <c r="S980"/>
  <c r="T980"/>
  <c r="Q981"/>
  <c r="R981"/>
  <c r="S981"/>
  <c r="T981"/>
  <c r="Q982"/>
  <c r="R982"/>
  <c r="S982"/>
  <c r="T982"/>
  <c r="Q983"/>
  <c r="R983"/>
  <c r="S983"/>
  <c r="T983"/>
  <c r="Q984"/>
  <c r="R984"/>
  <c r="S984"/>
  <c r="T984"/>
  <c r="Q985"/>
  <c r="R985"/>
  <c r="S985"/>
  <c r="T985"/>
  <c r="Q986"/>
  <c r="R986"/>
  <c r="S986"/>
  <c r="T986"/>
  <c r="Q987"/>
  <c r="R987"/>
  <c r="S987"/>
  <c r="T987"/>
  <c r="Q988"/>
  <c r="R988"/>
  <c r="S988"/>
  <c r="T988"/>
  <c r="Q989"/>
  <c r="R989"/>
  <c r="S989"/>
  <c r="T989"/>
  <c r="Q990"/>
  <c r="R990"/>
  <c r="S990"/>
  <c r="T990"/>
  <c r="Q991"/>
  <c r="R991"/>
  <c r="S991"/>
  <c r="T991"/>
  <c r="Q992"/>
  <c r="R992"/>
  <c r="S992"/>
  <c r="T992"/>
  <c r="Q993"/>
  <c r="R993"/>
  <c r="S993"/>
  <c r="T993"/>
  <c r="Q994"/>
  <c r="R994"/>
  <c r="S994"/>
  <c r="T994"/>
  <c r="O970"/>
  <c r="O971"/>
  <c r="O972"/>
  <c r="O973"/>
  <c r="O974"/>
  <c r="O975"/>
  <c r="O976"/>
  <c r="O977"/>
  <c r="O978"/>
  <c r="O979"/>
  <c r="O980"/>
  <c r="O981"/>
  <c r="O982"/>
  <c r="O983"/>
  <c r="O984"/>
  <c r="O985"/>
  <c r="O986"/>
  <c r="O987"/>
  <c r="O988"/>
  <c r="O989"/>
  <c r="O990"/>
  <c r="O991"/>
  <c r="O992"/>
  <c r="O993"/>
  <c r="O994"/>
  <c r="D971"/>
  <c r="F971" s="1"/>
  <c r="D972"/>
  <c r="F972" s="1"/>
  <c r="D973"/>
  <c r="F973" s="1"/>
  <c r="D974"/>
  <c r="F974" s="1"/>
  <c r="D975"/>
  <c r="F975" s="1"/>
  <c r="D976"/>
  <c r="F976" s="1"/>
  <c r="D977"/>
  <c r="F977" s="1"/>
  <c r="D978"/>
  <c r="F978" s="1"/>
  <c r="D979"/>
  <c r="F979"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Q922"/>
  <c r="R922"/>
  <c r="S922"/>
  <c r="T922"/>
  <c r="Q923"/>
  <c r="R923"/>
  <c r="S923"/>
  <c r="T923"/>
  <c r="Q924"/>
  <c r="R924"/>
  <c r="S924"/>
  <c r="T924"/>
  <c r="Q925"/>
  <c r="R925"/>
  <c r="S925"/>
  <c r="T925"/>
  <c r="Q926"/>
  <c r="R926"/>
  <c r="S926"/>
  <c r="T926"/>
  <c r="Q927"/>
  <c r="R927"/>
  <c r="S927"/>
  <c r="T927"/>
  <c r="Q928"/>
  <c r="R928"/>
  <c r="S928"/>
  <c r="T928"/>
  <c r="Q929"/>
  <c r="R929"/>
  <c r="S929"/>
  <c r="T929"/>
  <c r="Q930"/>
  <c r="R930"/>
  <c r="S930"/>
  <c r="T930"/>
  <c r="Q931"/>
  <c r="R931"/>
  <c r="S931"/>
  <c r="T931"/>
  <c r="Q932"/>
  <c r="R932"/>
  <c r="S932"/>
  <c r="T932"/>
  <c r="Q933"/>
  <c r="R933"/>
  <c r="S933"/>
  <c r="T933"/>
  <c r="Q934"/>
  <c r="R934"/>
  <c r="S934"/>
  <c r="T934"/>
  <c r="Q935"/>
  <c r="R935"/>
  <c r="S935"/>
  <c r="T935"/>
  <c r="Q936"/>
  <c r="R936"/>
  <c r="S936"/>
  <c r="T936"/>
  <c r="Q937"/>
  <c r="R937"/>
  <c r="S937"/>
  <c r="T937"/>
  <c r="Q938"/>
  <c r="R938"/>
  <c r="S938"/>
  <c r="T938"/>
  <c r="Q939"/>
  <c r="R939"/>
  <c r="S939"/>
  <c r="T939"/>
  <c r="Q940"/>
  <c r="R940"/>
  <c r="S940"/>
  <c r="T940"/>
  <c r="Q941"/>
  <c r="R941"/>
  <c r="S941"/>
  <c r="T941"/>
  <c r="Q942"/>
  <c r="R942"/>
  <c r="S942"/>
  <c r="T942"/>
  <c r="Q943"/>
  <c r="R943"/>
  <c r="S943"/>
  <c r="T943"/>
  <c r="Q944"/>
  <c r="R944"/>
  <c r="S944"/>
  <c r="T944"/>
  <c r="Q945"/>
  <c r="R945"/>
  <c r="S945"/>
  <c r="T945"/>
  <c r="Q946"/>
  <c r="R946"/>
  <c r="S946"/>
  <c r="T946"/>
  <c r="Q947"/>
  <c r="R947"/>
  <c r="S947"/>
  <c r="T947"/>
  <c r="Q948"/>
  <c r="R948"/>
  <c r="S948"/>
  <c r="T948"/>
  <c r="Q949"/>
  <c r="R949"/>
  <c r="S949"/>
  <c r="T949"/>
  <c r="Q950"/>
  <c r="R950"/>
  <c r="S950"/>
  <c r="T950"/>
  <c r="Q951"/>
  <c r="R951"/>
  <c r="S951"/>
  <c r="T951"/>
  <c r="Q952"/>
  <c r="R952"/>
  <c r="S952"/>
  <c r="T952"/>
  <c r="Q953"/>
  <c r="R953"/>
  <c r="S953"/>
  <c r="T953"/>
  <c r="Q954"/>
  <c r="R954"/>
  <c r="S954"/>
  <c r="T954"/>
  <c r="Q955"/>
  <c r="R955"/>
  <c r="S955"/>
  <c r="T955"/>
  <c r="Q956"/>
  <c r="R956"/>
  <c r="S956"/>
  <c r="T956"/>
  <c r="Q957"/>
  <c r="R957"/>
  <c r="S957"/>
  <c r="T957"/>
  <c r="Q958"/>
  <c r="R958"/>
  <c r="S958"/>
  <c r="T958"/>
  <c r="Q959"/>
  <c r="R959"/>
  <c r="S959"/>
  <c r="T959"/>
  <c r="Q960"/>
  <c r="R960"/>
  <c r="S960"/>
  <c r="T960"/>
  <c r="Q961"/>
  <c r="R961"/>
  <c r="S961"/>
  <c r="T961"/>
  <c r="Q962"/>
  <c r="R962"/>
  <c r="S962"/>
  <c r="T962"/>
  <c r="Q963"/>
  <c r="R963"/>
  <c r="S963"/>
  <c r="T963"/>
  <c r="Q964"/>
  <c r="R964"/>
  <c r="S964"/>
  <c r="T964"/>
  <c r="Q965"/>
  <c r="R965"/>
  <c r="S965"/>
  <c r="T965"/>
  <c r="Q966"/>
  <c r="R966"/>
  <c r="S966"/>
  <c r="T966"/>
  <c r="Q967"/>
  <c r="R967"/>
  <c r="S967"/>
  <c r="T967"/>
  <c r="Q968"/>
  <c r="R968"/>
  <c r="S968"/>
  <c r="T968"/>
  <c r="Q969"/>
  <c r="R969"/>
  <c r="S969"/>
  <c r="T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D953"/>
  <c r="F953" s="1"/>
  <c r="D954"/>
  <c r="F954" s="1"/>
  <c r="D955"/>
  <c r="F955" s="1"/>
  <c r="D956"/>
  <c r="F956" s="1"/>
  <c r="D957"/>
  <c r="F957" s="1"/>
  <c r="D958"/>
  <c r="F958" s="1"/>
  <c r="D959"/>
  <c r="F959" s="1"/>
  <c r="D960"/>
  <c r="F960" s="1"/>
  <c r="D961"/>
  <c r="F961" s="1"/>
  <c r="F962"/>
  <c r="D963"/>
  <c r="F963" s="1"/>
  <c r="D964"/>
  <c r="F964" s="1"/>
  <c r="D965"/>
  <c r="F965" s="1"/>
  <c r="D966"/>
  <c r="F966" s="1"/>
  <c r="D967"/>
  <c r="F967" s="1"/>
  <c r="D968"/>
  <c r="F968" s="1"/>
  <c r="D969"/>
  <c r="F969" s="1"/>
  <c r="Q911" l="1"/>
  <c r="R911"/>
  <c r="S911"/>
  <c r="T911"/>
  <c r="Q912"/>
  <c r="R912"/>
  <c r="S912"/>
  <c r="T912"/>
  <c r="Q913"/>
  <c r="R913"/>
  <c r="S913"/>
  <c r="T913"/>
  <c r="Q914"/>
  <c r="R914"/>
  <c r="S914"/>
  <c r="T914"/>
  <c r="Q915"/>
  <c r="R915"/>
  <c r="S915"/>
  <c r="T915"/>
  <c r="Q916"/>
  <c r="R916"/>
  <c r="S916"/>
  <c r="T916"/>
  <c r="Q917"/>
  <c r="R917"/>
  <c r="S917"/>
  <c r="T917"/>
  <c r="Q918"/>
  <c r="R918"/>
  <c r="S918"/>
  <c r="T918"/>
  <c r="Q919"/>
  <c r="R919"/>
  <c r="S919"/>
  <c r="T919"/>
  <c r="Q920"/>
  <c r="R920"/>
  <c r="S920"/>
  <c r="T920"/>
  <c r="Q921"/>
  <c r="R921"/>
  <c r="S921"/>
  <c r="T921"/>
  <c r="D911"/>
  <c r="F911" s="1"/>
  <c r="D912"/>
  <c r="F912" s="1"/>
  <c r="D913"/>
  <c r="F913" s="1"/>
  <c r="D914"/>
  <c r="F914" s="1"/>
  <c r="D915"/>
  <c r="F915" s="1"/>
  <c r="D916"/>
  <c r="F916" s="1"/>
  <c r="D917"/>
  <c r="F917" s="1"/>
  <c r="D918"/>
  <c r="F918" s="1"/>
  <c r="D919"/>
  <c r="F919" s="1"/>
  <c r="D920"/>
  <c r="F920" s="1"/>
  <c r="D921"/>
  <c r="F921" s="1"/>
  <c r="Q861"/>
  <c r="R861"/>
  <c r="S861"/>
  <c r="T861"/>
  <c r="Q862"/>
  <c r="R862"/>
  <c r="S862"/>
  <c r="T862"/>
  <c r="Q863"/>
  <c r="R863"/>
  <c r="S863"/>
  <c r="T863"/>
  <c r="Q864"/>
  <c r="R864"/>
  <c r="S864"/>
  <c r="T864"/>
  <c r="Q865"/>
  <c r="R865"/>
  <c r="S865"/>
  <c r="T865"/>
  <c r="Q866"/>
  <c r="R866"/>
  <c r="S866"/>
  <c r="T866"/>
  <c r="Q867"/>
  <c r="R867"/>
  <c r="S867"/>
  <c r="T867"/>
  <c r="Q868"/>
  <c r="R868"/>
  <c r="S868"/>
  <c r="T868"/>
  <c r="Q869"/>
  <c r="R869"/>
  <c r="S869"/>
  <c r="T869"/>
  <c r="Q870"/>
  <c r="R870"/>
  <c r="S870"/>
  <c r="T870"/>
  <c r="Q871"/>
  <c r="R871"/>
  <c r="S871"/>
  <c r="T871"/>
  <c r="Q872"/>
  <c r="R872"/>
  <c r="S872"/>
  <c r="T872"/>
  <c r="Q873"/>
  <c r="R873"/>
  <c r="S873"/>
  <c r="T873"/>
  <c r="Q874"/>
  <c r="R874"/>
  <c r="S874"/>
  <c r="T874"/>
  <c r="Q875"/>
  <c r="R875"/>
  <c r="S875"/>
  <c r="T875"/>
  <c r="Q876"/>
  <c r="R876"/>
  <c r="S876"/>
  <c r="T876"/>
  <c r="Q877"/>
  <c r="R877"/>
  <c r="S877"/>
  <c r="T877"/>
  <c r="Q878"/>
  <c r="R878"/>
  <c r="S878"/>
  <c r="T878"/>
  <c r="Q879"/>
  <c r="R879"/>
  <c r="S879"/>
  <c r="T879"/>
  <c r="Q880"/>
  <c r="R880"/>
  <c r="S880"/>
  <c r="T880"/>
  <c r="Q881"/>
  <c r="R881"/>
  <c r="S881"/>
  <c r="T881"/>
  <c r="Q882"/>
  <c r="R882"/>
  <c r="S882"/>
  <c r="T882"/>
  <c r="Q883"/>
  <c r="R883"/>
  <c r="S883"/>
  <c r="T883"/>
  <c r="Q884"/>
  <c r="R884"/>
  <c r="S884"/>
  <c r="T884"/>
  <c r="Q885"/>
  <c r="R885"/>
  <c r="S885"/>
  <c r="T885"/>
  <c r="Q886"/>
  <c r="R886"/>
  <c r="S886"/>
  <c r="T886"/>
  <c r="Q887"/>
  <c r="R887"/>
  <c r="S887"/>
  <c r="T887"/>
  <c r="Q888"/>
  <c r="R888"/>
  <c r="S888"/>
  <c r="T888"/>
  <c r="Q889"/>
  <c r="R889"/>
  <c r="S889"/>
  <c r="T889"/>
  <c r="Q890"/>
  <c r="R890"/>
  <c r="S890"/>
  <c r="T890"/>
  <c r="Q891"/>
  <c r="R891"/>
  <c r="S891"/>
  <c r="T891"/>
  <c r="Q892"/>
  <c r="R892"/>
  <c r="S892"/>
  <c r="T892"/>
  <c r="Q893"/>
  <c r="R893"/>
  <c r="S893"/>
  <c r="T893"/>
  <c r="Q894"/>
  <c r="R894"/>
  <c r="S894"/>
  <c r="T894"/>
  <c r="Q895"/>
  <c r="R895"/>
  <c r="S895"/>
  <c r="T895"/>
  <c r="Q896"/>
  <c r="R896"/>
  <c r="S896"/>
  <c r="T896"/>
  <c r="Q897"/>
  <c r="R897"/>
  <c r="S897"/>
  <c r="T897"/>
  <c r="Q898"/>
  <c r="R898"/>
  <c r="S898"/>
  <c r="T898"/>
  <c r="Q899"/>
  <c r="R899"/>
  <c r="S899"/>
  <c r="T899"/>
  <c r="Q900"/>
  <c r="R900"/>
  <c r="S900"/>
  <c r="T900"/>
  <c r="Q901"/>
  <c r="R901"/>
  <c r="S901"/>
  <c r="T901"/>
  <c r="Q902"/>
  <c r="R902"/>
  <c r="S902"/>
  <c r="T902"/>
  <c r="Q903"/>
  <c r="R903"/>
  <c r="S903"/>
  <c r="T903"/>
  <c r="Q904"/>
  <c r="R904"/>
  <c r="S904"/>
  <c r="T904"/>
  <c r="Q905"/>
  <c r="R905"/>
  <c r="S905"/>
  <c r="T905"/>
  <c r="Q906"/>
  <c r="R906"/>
  <c r="S906"/>
  <c r="T906"/>
  <c r="Q907"/>
  <c r="R907"/>
  <c r="S907"/>
  <c r="T907"/>
  <c r="Q908"/>
  <c r="R908"/>
  <c r="S908"/>
  <c r="T908"/>
  <c r="Q909"/>
  <c r="R909"/>
  <c r="S909"/>
  <c r="T909"/>
  <c r="Q910"/>
  <c r="R910"/>
  <c r="S910"/>
  <c r="T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F879"/>
  <c r="F880"/>
  <c r="F881"/>
  <c r="D882"/>
  <c r="F882" s="1"/>
  <c r="D883"/>
  <c r="F883" s="1"/>
  <c r="D884"/>
  <c r="F884" s="1"/>
  <c r="F885"/>
  <c r="F886"/>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D902"/>
  <c r="F902" s="1"/>
  <c r="D903"/>
  <c r="F903" s="1"/>
  <c r="D904"/>
  <c r="F904" s="1"/>
  <c r="D905"/>
  <c r="F905" s="1"/>
  <c r="D906"/>
  <c r="F906" s="1"/>
  <c r="D907"/>
  <c r="F907" s="1"/>
  <c r="D908"/>
  <c r="F908" s="1"/>
  <c r="D909"/>
  <c r="F909" s="1"/>
  <c r="D910"/>
  <c r="F910" s="1"/>
  <c r="Q830" l="1"/>
  <c r="R830"/>
  <c r="S830"/>
  <c r="T830"/>
  <c r="Q831"/>
  <c r="R831"/>
  <c r="S831"/>
  <c r="T831"/>
  <c r="Q832"/>
  <c r="R832"/>
  <c r="S832"/>
  <c r="T832"/>
  <c r="Q833"/>
  <c r="R833"/>
  <c r="S833"/>
  <c r="T833"/>
  <c r="Q834"/>
  <c r="R834"/>
  <c r="S834"/>
  <c r="T834"/>
  <c r="Q835"/>
  <c r="R835"/>
  <c r="S835"/>
  <c r="T835"/>
  <c r="Q836"/>
  <c r="R836"/>
  <c r="S836"/>
  <c r="T836"/>
  <c r="Q837"/>
  <c r="R837"/>
  <c r="S837"/>
  <c r="T837"/>
  <c r="Q838"/>
  <c r="R838"/>
  <c r="S838"/>
  <c r="T838"/>
  <c r="Q839"/>
  <c r="R839"/>
  <c r="S839"/>
  <c r="T839"/>
  <c r="Q840"/>
  <c r="R840"/>
  <c r="S840"/>
  <c r="T840"/>
  <c r="Q841"/>
  <c r="R841"/>
  <c r="S841"/>
  <c r="T841"/>
  <c r="Q842"/>
  <c r="R842"/>
  <c r="S842"/>
  <c r="T842"/>
  <c r="Q843"/>
  <c r="R843"/>
  <c r="S843"/>
  <c r="T843"/>
  <c r="Q844"/>
  <c r="R844"/>
  <c r="S844"/>
  <c r="T844"/>
  <c r="Q845"/>
  <c r="R845"/>
  <c r="S845"/>
  <c r="T845"/>
  <c r="Q846"/>
  <c r="R846"/>
  <c r="S846"/>
  <c r="T846"/>
  <c r="Q847"/>
  <c r="R847"/>
  <c r="S847"/>
  <c r="T847"/>
  <c r="Q848"/>
  <c r="R848"/>
  <c r="S848"/>
  <c r="T848"/>
  <c r="Q849"/>
  <c r="R849"/>
  <c r="S849"/>
  <c r="T849"/>
  <c r="Q850"/>
  <c r="R850"/>
  <c r="S850"/>
  <c r="T850"/>
  <c r="Q851"/>
  <c r="R851"/>
  <c r="S851"/>
  <c r="T851"/>
  <c r="Q852"/>
  <c r="R852"/>
  <c r="S852"/>
  <c r="T852"/>
  <c r="Q853"/>
  <c r="R853"/>
  <c r="S853"/>
  <c r="T853"/>
  <c r="Q854"/>
  <c r="R854"/>
  <c r="S854"/>
  <c r="T854"/>
  <c r="Q855"/>
  <c r="R855"/>
  <c r="S855"/>
  <c r="T855"/>
  <c r="Q856"/>
  <c r="R856"/>
  <c r="S856"/>
  <c r="T856"/>
  <c r="Q857"/>
  <c r="R857"/>
  <c r="S857"/>
  <c r="T857"/>
  <c r="Q858"/>
  <c r="R858"/>
  <c r="S858"/>
  <c r="T858"/>
  <c r="Q859"/>
  <c r="R859"/>
  <c r="S859"/>
  <c r="T859"/>
  <c r="Q860"/>
  <c r="R860"/>
  <c r="S860"/>
  <c r="T860"/>
  <c r="D830"/>
  <c r="F830" s="1"/>
  <c r="D831"/>
  <c r="F831" s="1"/>
  <c r="D832"/>
  <c r="F832" s="1"/>
  <c r="D833"/>
  <c r="F833" s="1"/>
  <c r="D834"/>
  <c r="F834" s="1"/>
  <c r="D835"/>
  <c r="F835" s="1"/>
  <c r="D836"/>
  <c r="F836" s="1"/>
  <c r="D837"/>
  <c r="F837" s="1"/>
  <c r="D838"/>
  <c r="F838" s="1"/>
  <c r="D839"/>
  <c r="F839" s="1"/>
  <c r="D840"/>
  <c r="F840" s="1"/>
  <c r="D841"/>
  <c r="F841" s="1"/>
  <c r="D842"/>
  <c r="F842" s="1"/>
  <c r="D843"/>
  <c r="F843" s="1"/>
  <c r="D844"/>
  <c r="F844" s="1"/>
  <c r="D845"/>
  <c r="F845" s="1"/>
  <c r="D846"/>
  <c r="F846" s="1"/>
  <c r="D847"/>
  <c r="F847" s="1"/>
  <c r="D848"/>
  <c r="F848" s="1"/>
  <c r="D849"/>
  <c r="F849" s="1"/>
  <c r="D850"/>
  <c r="F850" s="1"/>
  <c r="D851"/>
  <c r="F851" s="1"/>
  <c r="D852"/>
  <c r="F852" s="1"/>
  <c r="D853"/>
  <c r="F853" s="1"/>
  <c r="D854"/>
  <c r="F854" s="1"/>
  <c r="D855"/>
  <c r="F855" s="1"/>
  <c r="D856"/>
  <c r="F856" s="1"/>
  <c r="D857"/>
  <c r="F857" s="1"/>
  <c r="D858"/>
  <c r="F858" s="1"/>
  <c r="D859"/>
  <c r="F859" s="1"/>
  <c r="D860"/>
  <c r="F860" s="1"/>
  <c r="Q811" l="1"/>
  <c r="R811"/>
  <c r="S811"/>
  <c r="T811"/>
  <c r="Q812"/>
  <c r="R812"/>
  <c r="S812"/>
  <c r="T812"/>
  <c r="Q813"/>
  <c r="R813"/>
  <c r="S813"/>
  <c r="T813"/>
  <c r="Q814"/>
  <c r="R814"/>
  <c r="S814"/>
  <c r="T814"/>
  <c r="Q815"/>
  <c r="R815"/>
  <c r="S815"/>
  <c r="T815"/>
  <c r="Q816"/>
  <c r="R816"/>
  <c r="S816"/>
  <c r="T816"/>
  <c r="Q817"/>
  <c r="R817"/>
  <c r="S817"/>
  <c r="T817"/>
  <c r="Q818"/>
  <c r="R818"/>
  <c r="S818"/>
  <c r="T818"/>
  <c r="Q819"/>
  <c r="R819"/>
  <c r="S819"/>
  <c r="T819"/>
  <c r="Q820"/>
  <c r="R820"/>
  <c r="S820"/>
  <c r="T820"/>
  <c r="Q821"/>
  <c r="R821"/>
  <c r="S821"/>
  <c r="T821"/>
  <c r="Q822"/>
  <c r="R822"/>
  <c r="S822"/>
  <c r="T822"/>
  <c r="Q823"/>
  <c r="R823"/>
  <c r="S823"/>
  <c r="T823"/>
  <c r="Q824"/>
  <c r="R824"/>
  <c r="S824"/>
  <c r="T824"/>
  <c r="Q825"/>
  <c r="R825"/>
  <c r="S825"/>
  <c r="T825"/>
  <c r="Q826"/>
  <c r="R826"/>
  <c r="S826"/>
  <c r="T826"/>
  <c r="Q827"/>
  <c r="R827"/>
  <c r="S827"/>
  <c r="T827"/>
  <c r="Q828"/>
  <c r="R828"/>
  <c r="S828"/>
  <c r="T828"/>
  <c r="Q829"/>
  <c r="R829"/>
  <c r="S829"/>
  <c r="T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Q751" l="1"/>
  <c r="R751"/>
  <c r="S751"/>
  <c r="T751"/>
  <c r="Q752"/>
  <c r="R752"/>
  <c r="S752"/>
  <c r="T752"/>
  <c r="Q753"/>
  <c r="R753"/>
  <c r="S753"/>
  <c r="T753"/>
  <c r="Q754"/>
  <c r="R754"/>
  <c r="S754"/>
  <c r="T754"/>
  <c r="Q755"/>
  <c r="R755"/>
  <c r="S755"/>
  <c r="T755"/>
  <c r="Q756"/>
  <c r="R756"/>
  <c r="S756"/>
  <c r="T756"/>
  <c r="Q757"/>
  <c r="R757"/>
  <c r="S757"/>
  <c r="T757"/>
  <c r="Q758"/>
  <c r="R758"/>
  <c r="S758"/>
  <c r="T758"/>
  <c r="Q759"/>
  <c r="R759"/>
  <c r="S759"/>
  <c r="T759"/>
  <c r="Q760"/>
  <c r="R760"/>
  <c r="S760"/>
  <c r="T760"/>
  <c r="Q761"/>
  <c r="R761"/>
  <c r="S761"/>
  <c r="T761"/>
  <c r="Q762"/>
  <c r="R762"/>
  <c r="S762"/>
  <c r="T762"/>
  <c r="Q763"/>
  <c r="R763"/>
  <c r="S763"/>
  <c r="T763"/>
  <c r="Q764"/>
  <c r="R764"/>
  <c r="S764"/>
  <c r="T764"/>
  <c r="Q765"/>
  <c r="R765"/>
  <c r="S765"/>
  <c r="T765"/>
  <c r="Q766"/>
  <c r="R766"/>
  <c r="S766"/>
  <c r="T766"/>
  <c r="Q767"/>
  <c r="R767"/>
  <c r="S767"/>
  <c r="T767"/>
  <c r="Q768"/>
  <c r="R768"/>
  <c r="S768"/>
  <c r="T768"/>
  <c r="Q769"/>
  <c r="R769"/>
  <c r="S769"/>
  <c r="T769"/>
  <c r="Q770"/>
  <c r="R770"/>
  <c r="S770"/>
  <c r="T770"/>
  <c r="Q771"/>
  <c r="R771"/>
  <c r="S771"/>
  <c r="T771"/>
  <c r="Q772"/>
  <c r="R772"/>
  <c r="S772"/>
  <c r="T772"/>
  <c r="Q773"/>
  <c r="R773"/>
  <c r="S773"/>
  <c r="T773"/>
  <c r="Q774"/>
  <c r="R774"/>
  <c r="S774"/>
  <c r="T774"/>
  <c r="Q775"/>
  <c r="R775"/>
  <c r="S775"/>
  <c r="T775"/>
  <c r="Q776"/>
  <c r="R776"/>
  <c r="S776"/>
  <c r="T776"/>
  <c r="Q777"/>
  <c r="R777"/>
  <c r="S777"/>
  <c r="T777"/>
  <c r="Q778"/>
  <c r="R778"/>
  <c r="S778"/>
  <c r="T778"/>
  <c r="Q779"/>
  <c r="R779"/>
  <c r="S779"/>
  <c r="T779"/>
  <c r="Q780"/>
  <c r="R780"/>
  <c r="S780"/>
  <c r="T780"/>
  <c r="Q781"/>
  <c r="R781"/>
  <c r="S781"/>
  <c r="T781"/>
  <c r="Q782"/>
  <c r="R782"/>
  <c r="S782"/>
  <c r="T782"/>
  <c r="Q783"/>
  <c r="R783"/>
  <c r="S783"/>
  <c r="T783"/>
  <c r="Q784"/>
  <c r="R784"/>
  <c r="S784"/>
  <c r="T784"/>
  <c r="Q785"/>
  <c r="R785"/>
  <c r="S785"/>
  <c r="T785"/>
  <c r="Q786"/>
  <c r="R786"/>
  <c r="S786"/>
  <c r="T786"/>
  <c r="Q787"/>
  <c r="R787"/>
  <c r="S787"/>
  <c r="T787"/>
  <c r="Q788"/>
  <c r="R788"/>
  <c r="S788"/>
  <c r="T788"/>
  <c r="Q789"/>
  <c r="R789"/>
  <c r="S789"/>
  <c r="T789"/>
  <c r="Q790"/>
  <c r="R790"/>
  <c r="S790"/>
  <c r="T790"/>
  <c r="Q791"/>
  <c r="R791"/>
  <c r="S791"/>
  <c r="T791"/>
  <c r="Q792"/>
  <c r="R792"/>
  <c r="S792"/>
  <c r="T792"/>
  <c r="Q793"/>
  <c r="R793"/>
  <c r="S793"/>
  <c r="T793"/>
  <c r="Q794"/>
  <c r="R794"/>
  <c r="S794"/>
  <c r="T794"/>
  <c r="Q795"/>
  <c r="R795"/>
  <c r="S795"/>
  <c r="T795"/>
  <c r="Q796"/>
  <c r="R796"/>
  <c r="S796"/>
  <c r="T796"/>
  <c r="Q797"/>
  <c r="R797"/>
  <c r="S797"/>
  <c r="T797"/>
  <c r="Q798"/>
  <c r="R798"/>
  <c r="S798"/>
  <c r="T798"/>
  <c r="Q799"/>
  <c r="R799"/>
  <c r="S799"/>
  <c r="T799"/>
  <c r="Q800"/>
  <c r="R800"/>
  <c r="S800"/>
  <c r="T800"/>
  <c r="Q801"/>
  <c r="R801"/>
  <c r="S801"/>
  <c r="T801"/>
  <c r="Q802"/>
  <c r="R802"/>
  <c r="S802"/>
  <c r="T802"/>
  <c r="Q803"/>
  <c r="R803"/>
  <c r="S803"/>
  <c r="T803"/>
  <c r="Q804"/>
  <c r="R804"/>
  <c r="S804"/>
  <c r="T804"/>
  <c r="Q805"/>
  <c r="R805"/>
  <c r="S805"/>
  <c r="T805"/>
  <c r="Q806"/>
  <c r="R806"/>
  <c r="S806"/>
  <c r="T806"/>
  <c r="Q807"/>
  <c r="R807"/>
  <c r="S807"/>
  <c r="T807"/>
  <c r="Q808"/>
  <c r="R808"/>
  <c r="S808"/>
  <c r="T808"/>
  <c r="Q809"/>
  <c r="R809"/>
  <c r="S809"/>
  <c r="T809"/>
  <c r="Q810"/>
  <c r="R810"/>
  <c r="S810"/>
  <c r="T810"/>
  <c r="D751"/>
  <c r="F751" s="1"/>
  <c r="D752"/>
  <c r="F752" s="1"/>
  <c r="D753"/>
  <c r="F753" s="1"/>
  <c r="F754"/>
  <c r="D755"/>
  <c r="F755" s="1"/>
  <c r="D756"/>
  <c r="F756" s="1"/>
  <c r="D757"/>
  <c r="F757" s="1"/>
  <c r="D758"/>
  <c r="F758" s="1"/>
  <c r="D759"/>
  <c r="F759" s="1"/>
  <c r="F760"/>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F796"/>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T726"/>
  <c r="Q727"/>
  <c r="R727"/>
  <c r="S727"/>
  <c r="T727"/>
  <c r="Q728"/>
  <c r="R728"/>
  <c r="S728"/>
  <c r="T728"/>
  <c r="Q729"/>
  <c r="R729"/>
  <c r="S729"/>
  <c r="T729"/>
  <c r="Q730"/>
  <c r="R730"/>
  <c r="S730"/>
  <c r="T730"/>
  <c r="Q731"/>
  <c r="R731"/>
  <c r="S731"/>
  <c r="T731"/>
  <c r="Q732"/>
  <c r="R732"/>
  <c r="S732"/>
  <c r="T732"/>
  <c r="Q733"/>
  <c r="R733"/>
  <c r="S733"/>
  <c r="T733"/>
  <c r="Q734"/>
  <c r="R734"/>
  <c r="S734"/>
  <c r="T734"/>
  <c r="Q735"/>
  <c r="R735"/>
  <c r="S735"/>
  <c r="T735"/>
  <c r="Q736"/>
  <c r="R736"/>
  <c r="S736"/>
  <c r="T736"/>
  <c r="Q737"/>
  <c r="R737"/>
  <c r="S737"/>
  <c r="T737"/>
  <c r="Q738"/>
  <c r="R738"/>
  <c r="S738"/>
  <c r="T738"/>
  <c r="Q739"/>
  <c r="R739"/>
  <c r="S739"/>
  <c r="T739"/>
  <c r="Q740"/>
  <c r="R740"/>
  <c r="S740"/>
  <c r="T740"/>
  <c r="Q741"/>
  <c r="R741"/>
  <c r="S741"/>
  <c r="T741"/>
  <c r="Q742"/>
  <c r="R742"/>
  <c r="S742"/>
  <c r="T742"/>
  <c r="Q743"/>
  <c r="R743"/>
  <c r="S743"/>
  <c r="T743"/>
  <c r="Q744"/>
  <c r="R744"/>
  <c r="S744"/>
  <c r="T744"/>
  <c r="Q745"/>
  <c r="R745"/>
  <c r="S745"/>
  <c r="T745"/>
  <c r="Q746"/>
  <c r="R746"/>
  <c r="S746"/>
  <c r="T746"/>
  <c r="Q747"/>
  <c r="R747"/>
  <c r="S747"/>
  <c r="T747"/>
  <c r="Q748"/>
  <c r="R748"/>
  <c r="S748"/>
  <c r="T748"/>
  <c r="Q749"/>
  <c r="R749"/>
  <c r="S749"/>
  <c r="T749"/>
  <c r="Q750"/>
  <c r="R750"/>
  <c r="S750"/>
  <c r="T750"/>
  <c r="O726"/>
  <c r="O727"/>
  <c r="O728"/>
  <c r="O729"/>
  <c r="O730"/>
  <c r="O731"/>
  <c r="O732"/>
  <c r="O733"/>
  <c r="O734"/>
  <c r="O735"/>
  <c r="O736"/>
  <c r="O737"/>
  <c r="O738"/>
  <c r="O739"/>
  <c r="O740"/>
  <c r="O741"/>
  <c r="O742"/>
  <c r="O743"/>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3"/>
  <c r="F743" s="1"/>
  <c r="D744"/>
  <c r="F744" s="1"/>
  <c r="D745"/>
  <c r="F745" s="1"/>
  <c r="D746"/>
  <c r="F746" s="1"/>
  <c r="D747"/>
  <c r="F747" s="1"/>
  <c r="D748"/>
  <c r="F748" s="1"/>
  <c r="D749"/>
  <c r="F749" s="1"/>
  <c r="D750"/>
  <c r="F750" s="1"/>
  <c r="Q720" l="1"/>
  <c r="R720"/>
  <c r="S720"/>
  <c r="T720"/>
  <c r="Q721"/>
  <c r="R721"/>
  <c r="S721"/>
  <c r="T721"/>
  <c r="Q722"/>
  <c r="R722"/>
  <c r="S722"/>
  <c r="T722"/>
  <c r="Q723"/>
  <c r="R723"/>
  <c r="S723"/>
  <c r="T723"/>
  <c r="Q724"/>
  <c r="R724"/>
  <c r="S724"/>
  <c r="T724"/>
  <c r="Q725"/>
  <c r="R725"/>
  <c r="S725"/>
  <c r="T725"/>
  <c r="O720"/>
  <c r="O721"/>
  <c r="O722"/>
  <c r="O723"/>
  <c r="O724"/>
  <c r="O725"/>
  <c r="D720"/>
  <c r="F720" s="1"/>
  <c r="D721"/>
  <c r="F721" s="1"/>
  <c r="D722"/>
  <c r="F722" s="1"/>
  <c r="D723"/>
  <c r="F723" s="1"/>
  <c r="D724"/>
  <c r="F724" s="1"/>
  <c r="D725"/>
  <c r="F725" s="1"/>
  <c r="O712" l="1"/>
  <c r="Q712"/>
  <c r="R712"/>
  <c r="S712"/>
  <c r="T712"/>
  <c r="O713"/>
  <c r="Q713"/>
  <c r="R713"/>
  <c r="S713"/>
  <c r="T713"/>
  <c r="O714"/>
  <c r="Q714"/>
  <c r="R714"/>
  <c r="S714"/>
  <c r="T714"/>
  <c r="O715"/>
  <c r="Q715"/>
  <c r="R715"/>
  <c r="S715"/>
  <c r="T715"/>
  <c r="O716"/>
  <c r="Q716"/>
  <c r="R716"/>
  <c r="S716"/>
  <c r="T716"/>
  <c r="O717"/>
  <c r="Q717"/>
  <c r="R717"/>
  <c r="S717"/>
  <c r="T717"/>
  <c r="O718"/>
  <c r="Q718"/>
  <c r="R718"/>
  <c r="S718"/>
  <c r="T718"/>
  <c r="O719"/>
  <c r="Q719"/>
  <c r="R719"/>
  <c r="S719"/>
  <c r="T719"/>
  <c r="D712"/>
  <c r="F712" s="1"/>
  <c r="D713"/>
  <c r="F713" s="1"/>
  <c r="D714"/>
  <c r="F714" s="1"/>
  <c r="D715"/>
  <c r="F715" s="1"/>
  <c r="D716"/>
  <c r="F716" s="1"/>
  <c r="D717"/>
  <c r="F717" s="1"/>
  <c r="D718"/>
  <c r="F718" s="1"/>
  <c r="D719"/>
  <c r="F719" s="1"/>
  <c r="O688"/>
  <c r="Q688"/>
  <c r="R688"/>
  <c r="S688"/>
  <c r="T688"/>
  <c r="O689"/>
  <c r="Q689"/>
  <c r="R689"/>
  <c r="S689"/>
  <c r="T689"/>
  <c r="O690"/>
  <c r="Q690"/>
  <c r="R690"/>
  <c r="S690"/>
  <c r="T690"/>
  <c r="O691"/>
  <c r="Q691"/>
  <c r="R691"/>
  <c r="S691"/>
  <c r="T691"/>
  <c r="O692"/>
  <c r="Q692"/>
  <c r="R692"/>
  <c r="S692"/>
  <c r="T692"/>
  <c r="O693"/>
  <c r="Q693"/>
  <c r="R693"/>
  <c r="S693"/>
  <c r="T693"/>
  <c r="O694"/>
  <c r="Q694"/>
  <c r="R694"/>
  <c r="S694"/>
  <c r="T694"/>
  <c r="O695"/>
  <c r="Q695"/>
  <c r="R695"/>
  <c r="S695"/>
  <c r="T695"/>
  <c r="O696"/>
  <c r="Q696"/>
  <c r="R696"/>
  <c r="S696"/>
  <c r="T696"/>
  <c r="O697"/>
  <c r="Q697"/>
  <c r="R697"/>
  <c r="S697"/>
  <c r="T697"/>
  <c r="O698"/>
  <c r="Q698"/>
  <c r="R698"/>
  <c r="S698"/>
  <c r="T698"/>
  <c r="O699"/>
  <c r="Q699"/>
  <c r="R699"/>
  <c r="S699"/>
  <c r="T699"/>
  <c r="O700"/>
  <c r="Q700"/>
  <c r="R700"/>
  <c r="S700"/>
  <c r="T700"/>
  <c r="O701"/>
  <c r="Q701"/>
  <c r="R701"/>
  <c r="S701"/>
  <c r="T701"/>
  <c r="O702"/>
  <c r="Q702"/>
  <c r="R702"/>
  <c r="S702"/>
  <c r="T702"/>
  <c r="O703"/>
  <c r="Q703"/>
  <c r="R703"/>
  <c r="S703"/>
  <c r="T703"/>
  <c r="O704"/>
  <c r="Q704"/>
  <c r="R704"/>
  <c r="S704"/>
  <c r="T704"/>
  <c r="O705"/>
  <c r="Q705"/>
  <c r="R705"/>
  <c r="S705"/>
  <c r="T705"/>
  <c r="O706"/>
  <c r="Q706"/>
  <c r="R706"/>
  <c r="S706"/>
  <c r="T706"/>
  <c r="O707"/>
  <c r="Q707"/>
  <c r="R707"/>
  <c r="S707"/>
  <c r="T707"/>
  <c r="O708"/>
  <c r="Q708"/>
  <c r="R708"/>
  <c r="S708"/>
  <c r="T708"/>
  <c r="O709"/>
  <c r="Q709"/>
  <c r="R709"/>
  <c r="S709"/>
  <c r="T709"/>
  <c r="O710"/>
  <c r="Q710"/>
  <c r="R710"/>
  <c r="S710"/>
  <c r="T710"/>
  <c r="O711"/>
  <c r="Q711"/>
  <c r="R711"/>
  <c r="S711"/>
  <c r="T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T648"/>
  <c r="Q649"/>
  <c r="R649"/>
  <c r="S649"/>
  <c r="T649"/>
  <c r="Q650"/>
  <c r="R650"/>
  <c r="S650"/>
  <c r="T650"/>
  <c r="Q651"/>
  <c r="R651"/>
  <c r="S651"/>
  <c r="T651"/>
  <c r="Q652"/>
  <c r="R652"/>
  <c r="S652"/>
  <c r="T652"/>
  <c r="Q653"/>
  <c r="R653"/>
  <c r="S653"/>
  <c r="T653"/>
  <c r="Q654"/>
  <c r="R654"/>
  <c r="S654"/>
  <c r="T654"/>
  <c r="Q655"/>
  <c r="R655"/>
  <c r="S655"/>
  <c r="T655"/>
  <c r="Q656"/>
  <c r="R656"/>
  <c r="S656"/>
  <c r="T656"/>
  <c r="Q657"/>
  <c r="R657"/>
  <c r="S657"/>
  <c r="T657"/>
  <c r="Q658"/>
  <c r="R658"/>
  <c r="S658"/>
  <c r="T658"/>
  <c r="Q659"/>
  <c r="R659"/>
  <c r="S659"/>
  <c r="T659"/>
  <c r="Q660"/>
  <c r="R660"/>
  <c r="S660"/>
  <c r="T660"/>
  <c r="Q661"/>
  <c r="R661"/>
  <c r="S661"/>
  <c r="T661"/>
  <c r="Q662"/>
  <c r="R662"/>
  <c r="S662"/>
  <c r="T662"/>
  <c r="Q663"/>
  <c r="R663"/>
  <c r="S663"/>
  <c r="T663"/>
  <c r="Q664"/>
  <c r="R664"/>
  <c r="S664"/>
  <c r="T664"/>
  <c r="Q665"/>
  <c r="R665"/>
  <c r="S665"/>
  <c r="T665"/>
  <c r="Q666"/>
  <c r="R666"/>
  <c r="S666"/>
  <c r="T666"/>
  <c r="Q667"/>
  <c r="R667"/>
  <c r="S667"/>
  <c r="T667"/>
  <c r="Q668"/>
  <c r="R668"/>
  <c r="S668"/>
  <c r="T668"/>
  <c r="Q669"/>
  <c r="R669"/>
  <c r="S669"/>
  <c r="T669"/>
  <c r="Q670"/>
  <c r="R670"/>
  <c r="S670"/>
  <c r="T670"/>
  <c r="Q671"/>
  <c r="R671"/>
  <c r="S671"/>
  <c r="T671"/>
  <c r="Q672"/>
  <c r="R672"/>
  <c r="S672"/>
  <c r="T672"/>
  <c r="Q673"/>
  <c r="R673"/>
  <c r="S673"/>
  <c r="T673"/>
  <c r="Q674"/>
  <c r="R674"/>
  <c r="S674"/>
  <c r="T674"/>
  <c r="Q675"/>
  <c r="R675"/>
  <c r="S675"/>
  <c r="T675"/>
  <c r="Q676"/>
  <c r="R676"/>
  <c r="S676"/>
  <c r="T676"/>
  <c r="Q677"/>
  <c r="R677"/>
  <c r="S677"/>
  <c r="T677"/>
  <c r="Q678"/>
  <c r="R678"/>
  <c r="S678"/>
  <c r="T678"/>
  <c r="Q679"/>
  <c r="R679"/>
  <c r="S679"/>
  <c r="T679"/>
  <c r="Q680"/>
  <c r="R680"/>
  <c r="S680"/>
  <c r="T680"/>
  <c r="Q681"/>
  <c r="R681"/>
  <c r="S681"/>
  <c r="T681"/>
  <c r="Q682"/>
  <c r="R682"/>
  <c r="S682"/>
  <c r="T682"/>
  <c r="Q683"/>
  <c r="R683"/>
  <c r="S683"/>
  <c r="T683"/>
  <c r="Q684"/>
  <c r="R684"/>
  <c r="S684"/>
  <c r="T684"/>
  <c r="Q685"/>
  <c r="R685"/>
  <c r="S685"/>
  <c r="T685"/>
  <c r="Q686"/>
  <c r="R686"/>
  <c r="S686"/>
  <c r="T686"/>
  <c r="Q687"/>
  <c r="R687"/>
  <c r="S687"/>
  <c r="T687"/>
  <c r="O648"/>
  <c r="O649"/>
  <c r="O650"/>
  <c r="O651"/>
  <c r="O652"/>
  <c r="O653"/>
  <c r="O654"/>
  <c r="O655"/>
  <c r="O656"/>
  <c r="O657"/>
  <c r="O658"/>
  <c r="O659"/>
  <c r="O660"/>
  <c r="O661"/>
  <c r="O662"/>
  <c r="O663"/>
  <c r="O664"/>
  <c r="O665"/>
  <c r="O666"/>
  <c r="O667"/>
  <c r="O668"/>
  <c r="O669"/>
  <c r="O670"/>
  <c r="O671"/>
  <c r="O672"/>
  <c r="O673"/>
  <c r="O674"/>
  <c r="O675"/>
  <c r="O676"/>
  <c r="O677"/>
  <c r="O679"/>
  <c r="O680"/>
  <c r="O681"/>
  <c r="O682"/>
  <c r="O683"/>
  <c r="O684"/>
  <c r="O685"/>
  <c r="O686"/>
  <c r="O687"/>
  <c r="F648"/>
  <c r="D649"/>
  <c r="F649" s="1"/>
  <c r="D650"/>
  <c r="F650" s="1"/>
  <c r="D651"/>
  <c r="F651" s="1"/>
  <c r="D652"/>
  <c r="F652" s="1"/>
  <c r="D653"/>
  <c r="F653" s="1"/>
  <c r="D654"/>
  <c r="F654" s="1"/>
  <c r="D655"/>
  <c r="F655" s="1"/>
  <c r="D656"/>
  <c r="F656" s="1"/>
  <c r="F657"/>
  <c r="D658"/>
  <c r="F658" s="1"/>
  <c r="D659"/>
  <c r="F659" s="1"/>
  <c r="D660"/>
  <c r="F660" s="1"/>
  <c r="D661"/>
  <c r="F661" s="1"/>
  <c r="F662"/>
  <c r="D663"/>
  <c r="F663" s="1"/>
  <c r="D664"/>
  <c r="F664" s="1"/>
  <c r="D665"/>
  <c r="F665" s="1"/>
  <c r="D666"/>
  <c r="F666" s="1"/>
  <c r="D667"/>
  <c r="F667" s="1"/>
  <c r="D668"/>
  <c r="F668" s="1"/>
  <c r="D669"/>
  <c r="F669" s="1"/>
  <c r="D670"/>
  <c r="F670" s="1"/>
  <c r="D671"/>
  <c r="F671" s="1"/>
  <c r="D672"/>
  <c r="F672" s="1"/>
  <c r="D673"/>
  <c r="F673" s="1"/>
  <c r="D674"/>
  <c r="F674" s="1"/>
  <c r="D675"/>
  <c r="F675" s="1"/>
  <c r="D676"/>
  <c r="F676" s="1"/>
  <c r="D677"/>
  <c r="F677" s="1"/>
  <c r="D678"/>
  <c r="F678" s="1"/>
  <c r="D679"/>
  <c r="F679" s="1"/>
  <c r="D680"/>
  <c r="F680" s="1"/>
  <c r="F681"/>
  <c r="F682"/>
  <c r="D683"/>
  <c r="F683" s="1"/>
  <c r="D684"/>
  <c r="F684" s="1"/>
  <c r="D685"/>
  <c r="F685" s="1"/>
  <c r="D686"/>
  <c r="F686" s="1"/>
  <c r="D687"/>
  <c r="F687" s="1"/>
  <c r="D647"/>
  <c r="F647" s="1"/>
  <c r="O647"/>
  <c r="Q647"/>
  <c r="R647"/>
  <c r="S647"/>
  <c r="T647"/>
  <c r="F184"/>
  <c r="O624"/>
  <c r="Q624"/>
  <c r="R624"/>
  <c r="S624"/>
  <c r="T624"/>
  <c r="O625"/>
  <c r="Q625"/>
  <c r="R625"/>
  <c r="S625"/>
  <c r="T625"/>
  <c r="O626"/>
  <c r="Q626"/>
  <c r="R626"/>
  <c r="S626"/>
  <c r="T626"/>
  <c r="O627"/>
  <c r="Q627"/>
  <c r="R627"/>
  <c r="S627"/>
  <c r="T627"/>
  <c r="O628"/>
  <c r="Q628"/>
  <c r="R628"/>
  <c r="S628"/>
  <c r="T628"/>
  <c r="O629"/>
  <c r="Q629"/>
  <c r="R629"/>
  <c r="S629"/>
  <c r="T629"/>
  <c r="O630"/>
  <c r="Q630"/>
  <c r="R630"/>
  <c r="S630"/>
  <c r="T630"/>
  <c r="O631"/>
  <c r="Q631"/>
  <c r="R631"/>
  <c r="S631"/>
  <c r="T631"/>
  <c r="O632"/>
  <c r="Q632"/>
  <c r="R632"/>
  <c r="S632"/>
  <c r="T632"/>
  <c r="O633"/>
  <c r="Q633"/>
  <c r="R633"/>
  <c r="S633"/>
  <c r="T633"/>
  <c r="O634"/>
  <c r="Q634"/>
  <c r="R634"/>
  <c r="S634"/>
  <c r="T634"/>
  <c r="O635"/>
  <c r="Q635"/>
  <c r="R635"/>
  <c r="S635"/>
  <c r="T635"/>
  <c r="O636"/>
  <c r="Q636"/>
  <c r="R636"/>
  <c r="S636"/>
  <c r="T636"/>
  <c r="O637"/>
  <c r="Q637"/>
  <c r="R637"/>
  <c r="S637"/>
  <c r="T637"/>
  <c r="O638"/>
  <c r="Q638"/>
  <c r="R638"/>
  <c r="S638"/>
  <c r="T638"/>
  <c r="O639"/>
  <c r="Q639"/>
  <c r="R639"/>
  <c r="S639"/>
  <c r="T639"/>
  <c r="O640"/>
  <c r="Q640"/>
  <c r="R640"/>
  <c r="S640"/>
  <c r="T640"/>
  <c r="O641"/>
  <c r="Q641"/>
  <c r="R641"/>
  <c r="S641"/>
  <c r="T641"/>
  <c r="O642"/>
  <c r="Q642"/>
  <c r="R642"/>
  <c r="S642"/>
  <c r="T642"/>
  <c r="O643"/>
  <c r="Q643"/>
  <c r="R643"/>
  <c r="S643"/>
  <c r="T643"/>
  <c r="O644"/>
  <c r="Q644"/>
  <c r="R644"/>
  <c r="S644"/>
  <c r="T644"/>
  <c r="O645"/>
  <c r="Q645"/>
  <c r="R645"/>
  <c r="S645"/>
  <c r="T645"/>
  <c r="O646"/>
  <c r="Q646"/>
  <c r="R646"/>
  <c r="S646"/>
  <c r="T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0"/>
  <c r="F640"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105"/>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409"/>
  <c r="F510"/>
  <c r="F511"/>
  <c r="F512"/>
  <c r="F513"/>
  <c r="F514"/>
  <c r="F515"/>
  <c r="F516"/>
  <c r="F517"/>
  <c r="F518"/>
  <c r="F519"/>
  <c r="F520"/>
  <c r="F521"/>
  <c r="F522"/>
  <c r="F523"/>
  <c r="F524"/>
  <c r="F525"/>
  <c r="F526"/>
  <c r="F527"/>
  <c r="F528"/>
  <c r="F509"/>
  <c r="F530"/>
  <c r="F531"/>
  <c r="F532"/>
  <c r="F529"/>
  <c r="F534"/>
  <c r="F535"/>
  <c r="F536"/>
  <c r="F537"/>
  <c r="F538"/>
  <c r="F539"/>
  <c r="F540"/>
  <c r="F541"/>
  <c r="F542"/>
  <c r="F543"/>
  <c r="F544"/>
  <c r="F545"/>
  <c r="F546"/>
  <c r="F547"/>
  <c r="F548"/>
  <c r="F549"/>
  <c r="F550"/>
  <c r="F551"/>
  <c r="F552"/>
  <c r="F553"/>
  <c r="F554"/>
  <c r="F555"/>
  <c r="F556"/>
  <c r="F557"/>
  <c r="F533"/>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
  <c r="O622" l="1"/>
  <c r="Q622"/>
  <c r="R622"/>
  <c r="S622"/>
  <c r="T622"/>
  <c r="O623"/>
  <c r="Q623"/>
  <c r="R623"/>
  <c r="S623"/>
  <c r="T623"/>
  <c r="F622"/>
  <c r="D623"/>
  <c r="Q600"/>
  <c r="R600"/>
  <c r="S600"/>
  <c r="T600"/>
  <c r="Q601"/>
  <c r="R601"/>
  <c r="S601"/>
  <c r="T601"/>
  <c r="Q602"/>
  <c r="R602"/>
  <c r="S602"/>
  <c r="T602"/>
  <c r="Q603"/>
  <c r="R603"/>
  <c r="S603"/>
  <c r="T603"/>
  <c r="Q604"/>
  <c r="R604"/>
  <c r="S604"/>
  <c r="T604"/>
  <c r="Q605"/>
  <c r="R605"/>
  <c r="S605"/>
  <c r="T605"/>
  <c r="Q606"/>
  <c r="R606"/>
  <c r="S606"/>
  <c r="T606"/>
  <c r="Q607"/>
  <c r="R607"/>
  <c r="S607"/>
  <c r="T607"/>
  <c r="Q608"/>
  <c r="R608"/>
  <c r="S608"/>
  <c r="T608"/>
  <c r="Q609"/>
  <c r="R609"/>
  <c r="S609"/>
  <c r="T609"/>
  <c r="Q610"/>
  <c r="R610"/>
  <c r="S610"/>
  <c r="T610"/>
  <c r="Q611"/>
  <c r="R611"/>
  <c r="S611"/>
  <c r="T611"/>
  <c r="Q612"/>
  <c r="R612"/>
  <c r="S612"/>
  <c r="T612"/>
  <c r="Q613"/>
  <c r="R613"/>
  <c r="S613"/>
  <c r="T613"/>
  <c r="Q614"/>
  <c r="R614"/>
  <c r="S614"/>
  <c r="T614"/>
  <c r="Q615"/>
  <c r="R615"/>
  <c r="S615"/>
  <c r="T615"/>
  <c r="Q616"/>
  <c r="R616"/>
  <c r="S616"/>
  <c r="T616"/>
  <c r="Q617"/>
  <c r="R617"/>
  <c r="S617"/>
  <c r="T617"/>
  <c r="Q618"/>
  <c r="R618"/>
  <c r="S618"/>
  <c r="T618"/>
  <c r="Q619"/>
  <c r="R619"/>
  <c r="S619"/>
  <c r="T619"/>
  <c r="Q620"/>
  <c r="R620"/>
  <c r="S620"/>
  <c r="T620"/>
  <c r="Q621"/>
  <c r="R621"/>
  <c r="S621"/>
  <c r="T621"/>
  <c r="O600"/>
  <c r="O601"/>
  <c r="O602"/>
  <c r="O603"/>
  <c r="O604"/>
  <c r="O605"/>
  <c r="O606"/>
  <c r="O607"/>
  <c r="O608"/>
  <c r="O609"/>
  <c r="O610"/>
  <c r="O611"/>
  <c r="O612"/>
  <c r="O613"/>
  <c r="O614"/>
  <c r="O615"/>
  <c r="O616"/>
  <c r="O617"/>
  <c r="O618"/>
  <c r="O619"/>
  <c r="O620"/>
  <c r="O621"/>
  <c r="F600"/>
  <c r="D601"/>
  <c r="F601" s="1"/>
  <c r="D602"/>
  <c r="D603"/>
  <c r="F603" s="1"/>
  <c r="D604"/>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4" l="1"/>
  <c r="F602"/>
  <c r="F623"/>
  <c r="D599"/>
  <c r="O599"/>
  <c r="Q599"/>
  <c r="R599"/>
  <c r="S599"/>
  <c r="T599"/>
  <c r="Q598"/>
  <c r="R598"/>
  <c r="S598"/>
  <c r="T598"/>
  <c r="O598"/>
  <c r="D598"/>
  <c r="F598" s="1"/>
  <c r="F599" l="1"/>
  <c r="O597"/>
  <c r="Q597"/>
  <c r="R597"/>
  <c r="S597"/>
  <c r="T597"/>
  <c r="Q544"/>
  <c r="R544"/>
  <c r="S544"/>
  <c r="T544"/>
  <c r="Q545"/>
  <c r="R545"/>
  <c r="S545"/>
  <c r="T545"/>
  <c r="Q546"/>
  <c r="R546"/>
  <c r="S546"/>
  <c r="T546"/>
  <c r="Q547"/>
  <c r="R547"/>
  <c r="S547"/>
  <c r="T547"/>
  <c r="Q548"/>
  <c r="R548"/>
  <c r="S548"/>
  <c r="T548"/>
  <c r="Q549"/>
  <c r="R549"/>
  <c r="S549"/>
  <c r="T549"/>
  <c r="Q550"/>
  <c r="R550"/>
  <c r="S550"/>
  <c r="T550"/>
  <c r="Q551"/>
  <c r="R551"/>
  <c r="S551"/>
  <c r="T551"/>
  <c r="Q552"/>
  <c r="R552"/>
  <c r="S552"/>
  <c r="T552"/>
  <c r="Q553"/>
  <c r="R553"/>
  <c r="S553"/>
  <c r="T553"/>
  <c r="Q554"/>
  <c r="R554"/>
  <c r="S554"/>
  <c r="T554"/>
  <c r="Q555"/>
  <c r="R555"/>
  <c r="S555"/>
  <c r="T555"/>
  <c r="Q556"/>
  <c r="R556"/>
  <c r="S556"/>
  <c r="T556"/>
  <c r="Q557"/>
  <c r="R557"/>
  <c r="S557"/>
  <c r="T557"/>
  <c r="Q533"/>
  <c r="R533"/>
  <c r="S533"/>
  <c r="T533"/>
  <c r="Q559"/>
  <c r="R559"/>
  <c r="S559"/>
  <c r="T559"/>
  <c r="Q560"/>
  <c r="R560"/>
  <c r="S560"/>
  <c r="T560"/>
  <c r="Q561"/>
  <c r="R561"/>
  <c r="S561"/>
  <c r="T561"/>
  <c r="Q562"/>
  <c r="R562"/>
  <c r="S562"/>
  <c r="T562"/>
  <c r="Q563"/>
  <c r="R563"/>
  <c r="S563"/>
  <c r="T563"/>
  <c r="Q564"/>
  <c r="R564"/>
  <c r="S564"/>
  <c r="T564"/>
  <c r="Q565"/>
  <c r="R565"/>
  <c r="S565"/>
  <c r="T565"/>
  <c r="Q566"/>
  <c r="R566"/>
  <c r="S566"/>
  <c r="T566"/>
  <c r="Q567"/>
  <c r="R567"/>
  <c r="S567"/>
  <c r="T567"/>
  <c r="Q568"/>
  <c r="R568"/>
  <c r="S568"/>
  <c r="T568"/>
  <c r="Q569"/>
  <c r="R569"/>
  <c r="S569"/>
  <c r="T569"/>
  <c r="Q570"/>
  <c r="R570"/>
  <c r="S570"/>
  <c r="T570"/>
  <c r="Q571"/>
  <c r="R571"/>
  <c r="S571"/>
  <c r="T571"/>
  <c r="Q572"/>
  <c r="R572"/>
  <c r="S572"/>
  <c r="T572"/>
  <c r="Q573"/>
  <c r="R573"/>
  <c r="S573"/>
  <c r="T573"/>
  <c r="Q574"/>
  <c r="R574"/>
  <c r="S574"/>
  <c r="T574"/>
  <c r="Q575"/>
  <c r="R575"/>
  <c r="S575"/>
  <c r="T575"/>
  <c r="Q576"/>
  <c r="R576"/>
  <c r="S576"/>
  <c r="T576"/>
  <c r="Q577"/>
  <c r="R577"/>
  <c r="S577"/>
  <c r="T577"/>
  <c r="Q578"/>
  <c r="R578"/>
  <c r="S578"/>
  <c r="T578"/>
  <c r="Q579"/>
  <c r="R579"/>
  <c r="S579"/>
  <c r="T579"/>
  <c r="Q580"/>
  <c r="R580"/>
  <c r="S580"/>
  <c r="T580"/>
  <c r="Q581"/>
  <c r="R581"/>
  <c r="S581"/>
  <c r="T581"/>
  <c r="Q582"/>
  <c r="R582"/>
  <c r="S582"/>
  <c r="T582"/>
  <c r="Q583"/>
  <c r="R583"/>
  <c r="S583"/>
  <c r="T583"/>
  <c r="Q584"/>
  <c r="R584"/>
  <c r="S584"/>
  <c r="T584"/>
  <c r="Q585"/>
  <c r="R585"/>
  <c r="S585"/>
  <c r="T585"/>
  <c r="Q586"/>
  <c r="R586"/>
  <c r="S586"/>
  <c r="T586"/>
  <c r="Q587"/>
  <c r="R587"/>
  <c r="S587"/>
  <c r="T587"/>
  <c r="Q588"/>
  <c r="R588"/>
  <c r="S588"/>
  <c r="T588"/>
  <c r="Q589"/>
  <c r="R589"/>
  <c r="S589"/>
  <c r="T589"/>
  <c r="Q590"/>
  <c r="R590"/>
  <c r="S590"/>
  <c r="T590"/>
  <c r="Q591"/>
  <c r="R591"/>
  <c r="S591"/>
  <c r="T591"/>
  <c r="Q592"/>
  <c r="R592"/>
  <c r="S592"/>
  <c r="T592"/>
  <c r="Q593"/>
  <c r="R593"/>
  <c r="S593"/>
  <c r="T593"/>
  <c r="Q594"/>
  <c r="R594"/>
  <c r="S594"/>
  <c r="T594"/>
  <c r="Q595"/>
  <c r="R595"/>
  <c r="S595"/>
  <c r="T595"/>
  <c r="Q596"/>
  <c r="R596"/>
  <c r="S596"/>
  <c r="T596"/>
  <c r="O544"/>
  <c r="O545"/>
  <c r="O546"/>
  <c r="O547"/>
  <c r="O548"/>
  <c r="O549"/>
  <c r="O550"/>
  <c r="O551"/>
  <c r="O552"/>
  <c r="O553"/>
  <c r="O554"/>
  <c r="O555"/>
  <c r="O556"/>
  <c r="O557"/>
  <c r="O533"/>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Q514"/>
  <c r="R514"/>
  <c r="S514"/>
  <c r="T514"/>
  <c r="Q515"/>
  <c r="R515"/>
  <c r="S515"/>
  <c r="T515"/>
  <c r="Q516"/>
  <c r="R516"/>
  <c r="S516"/>
  <c r="T516"/>
  <c r="Q517"/>
  <c r="R517"/>
  <c r="S517"/>
  <c r="T517"/>
  <c r="Q518"/>
  <c r="R518"/>
  <c r="S518"/>
  <c r="T518"/>
  <c r="Q519"/>
  <c r="R519"/>
  <c r="S519"/>
  <c r="T519"/>
  <c r="Q520"/>
  <c r="R520"/>
  <c r="S520"/>
  <c r="T520"/>
  <c r="Q521"/>
  <c r="R521"/>
  <c r="S521"/>
  <c r="T521"/>
  <c r="Q522"/>
  <c r="R522"/>
  <c r="S522"/>
  <c r="T522"/>
  <c r="Q523"/>
  <c r="R523"/>
  <c r="S523"/>
  <c r="T523"/>
  <c r="Q524"/>
  <c r="R524"/>
  <c r="S524"/>
  <c r="T524"/>
  <c r="Q525"/>
  <c r="R525"/>
  <c r="S525"/>
  <c r="T525"/>
  <c r="Q526"/>
  <c r="R526"/>
  <c r="S526"/>
  <c r="T526"/>
  <c r="Q527"/>
  <c r="R527"/>
  <c r="S527"/>
  <c r="T527"/>
  <c r="Q528"/>
  <c r="R528"/>
  <c r="S528"/>
  <c r="T528"/>
  <c r="Q509"/>
  <c r="R509"/>
  <c r="S509"/>
  <c r="T509"/>
  <c r="Q530"/>
  <c r="R530"/>
  <c r="S530"/>
  <c r="T530"/>
  <c r="Q531"/>
  <c r="R531"/>
  <c r="S531"/>
  <c r="T531"/>
  <c r="Q532"/>
  <c r="R532"/>
  <c r="S532"/>
  <c r="T532"/>
  <c r="Q529"/>
  <c r="R529"/>
  <c r="S529"/>
  <c r="T529"/>
  <c r="Q534"/>
  <c r="R534"/>
  <c r="S534"/>
  <c r="T534"/>
  <c r="Q535"/>
  <c r="R535"/>
  <c r="S535"/>
  <c r="T535"/>
  <c r="Q536"/>
  <c r="R536"/>
  <c r="S536"/>
  <c r="T536"/>
  <c r="Q537"/>
  <c r="R537"/>
  <c r="S537"/>
  <c r="T537"/>
  <c r="Q538"/>
  <c r="R538"/>
  <c r="S538"/>
  <c r="T538"/>
  <c r="Q539"/>
  <c r="R539"/>
  <c r="S539"/>
  <c r="T539"/>
  <c r="Q540"/>
  <c r="R540"/>
  <c r="S540"/>
  <c r="T540"/>
  <c r="Q541"/>
  <c r="R541"/>
  <c r="S541"/>
  <c r="T541"/>
  <c r="Q542"/>
  <c r="R542"/>
  <c r="S542"/>
  <c r="T542"/>
  <c r="Q543"/>
  <c r="R543"/>
  <c r="S543"/>
  <c r="T543"/>
  <c r="O543"/>
  <c r="O511"/>
  <c r="O512"/>
  <c r="O513"/>
  <c r="O514"/>
  <c r="O515"/>
  <c r="O516"/>
  <c r="O517"/>
  <c r="O518"/>
  <c r="O519"/>
  <c r="O520"/>
  <c r="O521"/>
  <c r="O522"/>
  <c r="O523"/>
  <c r="O524"/>
  <c r="O525"/>
  <c r="O526"/>
  <c r="O527"/>
  <c r="O528"/>
  <c r="O509"/>
  <c r="O530"/>
  <c r="O531"/>
  <c r="O532"/>
  <c r="O529"/>
  <c r="O534"/>
  <c r="O535"/>
  <c r="O536"/>
  <c r="O537"/>
  <c r="O538"/>
  <c r="O539"/>
  <c r="O540"/>
  <c r="O541"/>
  <c r="O542"/>
  <c r="Q511" l="1"/>
  <c r="R511"/>
  <c r="S511"/>
  <c r="T511"/>
  <c r="Q512"/>
  <c r="R512"/>
  <c r="S512"/>
  <c r="T512"/>
  <c r="Q513"/>
  <c r="R513"/>
  <c r="S513"/>
  <c r="T513"/>
  <c r="Q466"/>
  <c r="R466"/>
  <c r="S466"/>
  <c r="T466"/>
  <c r="Q467"/>
  <c r="R467"/>
  <c r="S467"/>
  <c r="T467"/>
  <c r="Q468"/>
  <c r="R468"/>
  <c r="S468"/>
  <c r="T468"/>
  <c r="Q469"/>
  <c r="R469"/>
  <c r="S469"/>
  <c r="T469"/>
  <c r="Q470"/>
  <c r="R470"/>
  <c r="S470"/>
  <c r="T470"/>
  <c r="Q471"/>
  <c r="R471"/>
  <c r="S471"/>
  <c r="T471"/>
  <c r="Q472"/>
  <c r="R472"/>
  <c r="S472"/>
  <c r="T472"/>
  <c r="Q473"/>
  <c r="R473"/>
  <c r="S473"/>
  <c r="T473"/>
  <c r="Q474"/>
  <c r="R474"/>
  <c r="S474"/>
  <c r="T474"/>
  <c r="Q475"/>
  <c r="R475"/>
  <c r="S475"/>
  <c r="T475"/>
  <c r="Q476"/>
  <c r="R476"/>
  <c r="S476"/>
  <c r="T476"/>
  <c r="Q477"/>
  <c r="R477"/>
  <c r="S477"/>
  <c r="T477"/>
  <c r="Q478"/>
  <c r="R478"/>
  <c r="S478"/>
  <c r="T478"/>
  <c r="Q479"/>
  <c r="R479"/>
  <c r="S479"/>
  <c r="T479"/>
  <c r="Q480"/>
  <c r="R480"/>
  <c r="S480"/>
  <c r="T480"/>
  <c r="Q481"/>
  <c r="R481"/>
  <c r="S481"/>
  <c r="T481"/>
  <c r="Q482"/>
  <c r="R482"/>
  <c r="S482"/>
  <c r="T482"/>
  <c r="Q483"/>
  <c r="R483"/>
  <c r="S483"/>
  <c r="T483"/>
  <c r="Q484"/>
  <c r="R484"/>
  <c r="S484"/>
  <c r="T484"/>
  <c r="Q485"/>
  <c r="R485"/>
  <c r="S485"/>
  <c r="T485"/>
  <c r="Q486"/>
  <c r="R486"/>
  <c r="S486"/>
  <c r="T486"/>
  <c r="Q487"/>
  <c r="R487"/>
  <c r="S487"/>
  <c r="T487"/>
  <c r="Q488"/>
  <c r="R488"/>
  <c r="S488"/>
  <c r="T488"/>
  <c r="Q489"/>
  <c r="R489"/>
  <c r="S489"/>
  <c r="T489"/>
  <c r="Q490"/>
  <c r="R490"/>
  <c r="S490"/>
  <c r="T490"/>
  <c r="Q491"/>
  <c r="R491"/>
  <c r="S491"/>
  <c r="T491"/>
  <c r="Q492"/>
  <c r="R492"/>
  <c r="S492"/>
  <c r="T492"/>
  <c r="Q493"/>
  <c r="R493"/>
  <c r="S493"/>
  <c r="T493"/>
  <c r="Q494"/>
  <c r="R494"/>
  <c r="S494"/>
  <c r="T494"/>
  <c r="Q495"/>
  <c r="R495"/>
  <c r="S495"/>
  <c r="T495"/>
  <c r="Q496"/>
  <c r="R496"/>
  <c r="S496"/>
  <c r="T496"/>
  <c r="Q497"/>
  <c r="R497"/>
  <c r="S497"/>
  <c r="T497"/>
  <c r="Q498"/>
  <c r="R498"/>
  <c r="S498"/>
  <c r="T498"/>
  <c r="Q499"/>
  <c r="R499"/>
  <c r="S499"/>
  <c r="T499"/>
  <c r="Q500"/>
  <c r="R500"/>
  <c r="S500"/>
  <c r="T500"/>
  <c r="Q501"/>
  <c r="R501"/>
  <c r="S501"/>
  <c r="T501"/>
  <c r="Q502"/>
  <c r="R502"/>
  <c r="S502"/>
  <c r="T502"/>
  <c r="Q503"/>
  <c r="R503"/>
  <c r="S503"/>
  <c r="T503"/>
  <c r="Q504"/>
  <c r="R504"/>
  <c r="S504"/>
  <c r="T504"/>
  <c r="Q505"/>
  <c r="R505"/>
  <c r="S505"/>
  <c r="T505"/>
  <c r="Q506"/>
  <c r="R506"/>
  <c r="S506"/>
  <c r="T506"/>
  <c r="Q507"/>
  <c r="R507"/>
  <c r="S507"/>
  <c r="T507"/>
  <c r="Q508"/>
  <c r="R508"/>
  <c r="S508"/>
  <c r="T508"/>
  <c r="Q409"/>
  <c r="R409"/>
  <c r="S409"/>
  <c r="T409"/>
  <c r="Q510"/>
  <c r="R510"/>
  <c r="S510"/>
  <c r="T510"/>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409"/>
  <c r="O510"/>
  <c r="O455"/>
  <c r="Q455"/>
  <c r="R455"/>
  <c r="S455"/>
  <c r="T455"/>
  <c r="O456"/>
  <c r="Q456"/>
  <c r="R456"/>
  <c r="S456"/>
  <c r="T456"/>
  <c r="O457"/>
  <c r="Q457"/>
  <c r="R457"/>
  <c r="S457"/>
  <c r="T457"/>
  <c r="O458"/>
  <c r="Q458"/>
  <c r="R458"/>
  <c r="S458"/>
  <c r="T458"/>
  <c r="O459"/>
  <c r="Q459"/>
  <c r="R459"/>
  <c r="S459"/>
  <c r="T459"/>
  <c r="O460"/>
  <c r="Q460"/>
  <c r="R460"/>
  <c r="S460"/>
  <c r="T460"/>
  <c r="O461"/>
  <c r="Q461"/>
  <c r="R461"/>
  <c r="S461"/>
  <c r="T461"/>
  <c r="O462"/>
  <c r="Q462"/>
  <c r="R462"/>
  <c r="S462"/>
  <c r="T462"/>
  <c r="O463"/>
  <c r="Q463"/>
  <c r="R463"/>
  <c r="S463"/>
  <c r="T463"/>
  <c r="O464"/>
  <c r="Q464"/>
  <c r="R464"/>
  <c r="S464"/>
  <c r="T464"/>
  <c r="O465"/>
  <c r="Q465"/>
  <c r="R465"/>
  <c r="S465"/>
  <c r="T465"/>
  <c r="O445"/>
  <c r="Q445"/>
  <c r="R445"/>
  <c r="S445"/>
  <c r="T445"/>
  <c r="O446"/>
  <c r="Q446"/>
  <c r="R446"/>
  <c r="S446"/>
  <c r="T446"/>
  <c r="O447"/>
  <c r="Q447"/>
  <c r="R447"/>
  <c r="S447"/>
  <c r="T447"/>
  <c r="O448"/>
  <c r="Q448"/>
  <c r="R448"/>
  <c r="S448"/>
  <c r="T448"/>
  <c r="O449"/>
  <c r="Q449"/>
  <c r="R449"/>
  <c r="S449"/>
  <c r="T449"/>
  <c r="O450"/>
  <c r="Q450"/>
  <c r="R450"/>
  <c r="S450"/>
  <c r="T450"/>
  <c r="O451"/>
  <c r="Q451"/>
  <c r="R451"/>
  <c r="S451"/>
  <c r="T451"/>
  <c r="O452"/>
  <c r="Q452"/>
  <c r="R452"/>
  <c r="S452"/>
  <c r="T452"/>
  <c r="O453"/>
  <c r="Q453"/>
  <c r="R453"/>
  <c r="S453"/>
  <c r="T453"/>
  <c r="O454"/>
  <c r="Q454"/>
  <c r="R454"/>
  <c r="S454"/>
  <c r="T454"/>
  <c r="Q444" l="1"/>
  <c r="R444"/>
  <c r="S444"/>
  <c r="T444"/>
  <c r="Q443"/>
  <c r="R443"/>
  <c r="S443"/>
  <c r="T443"/>
  <c r="Q442"/>
  <c r="R442"/>
  <c r="S442"/>
  <c r="T442"/>
  <c r="Q441"/>
  <c r="R441"/>
  <c r="S441"/>
  <c r="T441"/>
  <c r="Q426"/>
  <c r="R426"/>
  <c r="S426"/>
  <c r="T426"/>
  <c r="Q427"/>
  <c r="R427"/>
  <c r="S427"/>
  <c r="T427"/>
  <c r="Q428"/>
  <c r="R428"/>
  <c r="S428"/>
  <c r="T428"/>
  <c r="Q435"/>
  <c r="R435"/>
  <c r="S435"/>
  <c r="T435"/>
  <c r="Q434"/>
  <c r="R434"/>
  <c r="S434"/>
  <c r="T434"/>
  <c r="Q433"/>
  <c r="R433"/>
  <c r="S433"/>
  <c r="T433"/>
  <c r="Q432"/>
  <c r="R432"/>
  <c r="S432"/>
  <c r="T432"/>
  <c r="Q431"/>
  <c r="R431"/>
  <c r="S431"/>
  <c r="T431"/>
  <c r="Q430"/>
  <c r="R430"/>
  <c r="S430"/>
  <c r="T430"/>
  <c r="Q429"/>
  <c r="R429"/>
  <c r="S429"/>
  <c r="T429"/>
  <c r="Q436"/>
  <c r="R436"/>
  <c r="S436"/>
  <c r="T436"/>
  <c r="Q437"/>
  <c r="R437"/>
  <c r="S437"/>
  <c r="T437"/>
  <c r="Q438"/>
  <c r="R438"/>
  <c r="S438"/>
  <c r="T438"/>
  <c r="Q439"/>
  <c r="R439"/>
  <c r="S439"/>
  <c r="T439"/>
  <c r="Q417"/>
  <c r="R417"/>
  <c r="S417"/>
  <c r="T417"/>
  <c r="Q419"/>
  <c r="R419"/>
  <c r="S419"/>
  <c r="T419"/>
  <c r="Q418"/>
  <c r="R418"/>
  <c r="S418"/>
  <c r="T418"/>
  <c r="Q420"/>
  <c r="R420"/>
  <c r="S420"/>
  <c r="T420"/>
  <c r="Q421"/>
  <c r="R421"/>
  <c r="S421"/>
  <c r="T421"/>
  <c r="Q422"/>
  <c r="R422"/>
  <c r="S422"/>
  <c r="T422"/>
  <c r="Q423"/>
  <c r="R423"/>
  <c r="S423"/>
  <c r="T423"/>
  <c r="Q424"/>
  <c r="R424"/>
  <c r="S424"/>
  <c r="T424"/>
  <c r="Q425"/>
  <c r="R425"/>
  <c r="S425"/>
  <c r="T425"/>
  <c r="Q440"/>
  <c r="R440"/>
  <c r="S440"/>
  <c r="T440"/>
  <c r="O444"/>
  <c r="O443"/>
  <c r="O442"/>
  <c r="O441"/>
  <c r="O426"/>
  <c r="O427"/>
  <c r="O428"/>
  <c r="O435"/>
  <c r="O434"/>
  <c r="O433"/>
  <c r="O432"/>
  <c r="O431"/>
  <c r="O430"/>
  <c r="O429"/>
  <c r="O436"/>
  <c r="O437"/>
  <c r="O438"/>
  <c r="O439"/>
  <c r="O417"/>
  <c r="O419"/>
  <c r="O418"/>
  <c r="O420"/>
  <c r="O421"/>
  <c r="O422"/>
  <c r="O423"/>
  <c r="O424"/>
  <c r="O425"/>
  <c r="O440"/>
  <c r="O377"/>
  <c r="O386"/>
  <c r="O378"/>
  <c r="O385"/>
  <c r="O379"/>
  <c r="O380"/>
  <c r="O381"/>
  <c r="O382"/>
  <c r="O383"/>
  <c r="O384"/>
  <c r="Q377"/>
  <c r="R377"/>
  <c r="S377"/>
  <c r="T377"/>
  <c r="Q386"/>
  <c r="R386"/>
  <c r="S386"/>
  <c r="T386"/>
  <c r="Q378"/>
  <c r="R378"/>
  <c r="S378"/>
  <c r="T378"/>
  <c r="Q385"/>
  <c r="R385"/>
  <c r="S385"/>
  <c r="T385"/>
  <c r="Q379"/>
  <c r="R379"/>
  <c r="S379"/>
  <c r="T379"/>
  <c r="Q380"/>
  <c r="R380"/>
  <c r="S380"/>
  <c r="T380"/>
  <c r="Q381"/>
  <c r="R381"/>
  <c r="S381"/>
  <c r="T381"/>
  <c r="Q382"/>
  <c r="R382"/>
  <c r="S382"/>
  <c r="T382"/>
  <c r="Q383"/>
  <c r="R383"/>
  <c r="S383"/>
  <c r="T383"/>
  <c r="Q384"/>
  <c r="R384"/>
  <c r="S384"/>
  <c r="T384"/>
  <c r="O401"/>
  <c r="Q401"/>
  <c r="R401"/>
  <c r="S401"/>
  <c r="T401"/>
  <c r="O387"/>
  <c r="Q387"/>
  <c r="R387"/>
  <c r="S387"/>
  <c r="T387"/>
  <c r="O388"/>
  <c r="Q388"/>
  <c r="R388"/>
  <c r="S388"/>
  <c r="T388"/>
  <c r="O389"/>
  <c r="Q389"/>
  <c r="R389"/>
  <c r="S389"/>
  <c r="T389"/>
  <c r="O413"/>
  <c r="Q413"/>
  <c r="R413"/>
  <c r="S413"/>
  <c r="T413"/>
  <c r="O412"/>
  <c r="Q412"/>
  <c r="R412"/>
  <c r="S412"/>
  <c r="T412"/>
  <c r="O402"/>
  <c r="Q402"/>
  <c r="R402"/>
  <c r="S402"/>
  <c r="T402"/>
  <c r="O325"/>
  <c r="Q325"/>
  <c r="R325"/>
  <c r="S325"/>
  <c r="T325"/>
  <c r="O404"/>
  <c r="Q404"/>
  <c r="R404"/>
  <c r="S404"/>
  <c r="T404"/>
  <c r="O405"/>
  <c r="Q405"/>
  <c r="R405"/>
  <c r="S405"/>
  <c r="T405"/>
  <c r="O406"/>
  <c r="Q406"/>
  <c r="R406"/>
  <c r="S406"/>
  <c r="T406"/>
  <c r="O407"/>
  <c r="Q407"/>
  <c r="R407"/>
  <c r="S407"/>
  <c r="T407"/>
  <c r="O345"/>
  <c r="Q345"/>
  <c r="R345"/>
  <c r="S345"/>
  <c r="T345"/>
  <c r="O256"/>
  <c r="Q256"/>
  <c r="R256"/>
  <c r="S256"/>
  <c r="T256"/>
  <c r="O410"/>
  <c r="Q410"/>
  <c r="R410"/>
  <c r="S410"/>
  <c r="T410"/>
  <c r="O411"/>
  <c r="Q411"/>
  <c r="R411"/>
  <c r="S411"/>
  <c r="T411"/>
  <c r="O416"/>
  <c r="Q416"/>
  <c r="R416"/>
  <c r="S416"/>
  <c r="T416"/>
  <c r="O415"/>
  <c r="Q415"/>
  <c r="R415"/>
  <c r="S415"/>
  <c r="T415"/>
  <c r="O414"/>
  <c r="Q414"/>
  <c r="R414"/>
  <c r="S414"/>
  <c r="T414"/>
  <c r="O390"/>
  <c r="Q390"/>
  <c r="R390"/>
  <c r="S390"/>
  <c r="T390"/>
  <c r="O391"/>
  <c r="Q391"/>
  <c r="R391"/>
  <c r="S391"/>
  <c r="T391"/>
  <c r="O288"/>
  <c r="Q288"/>
  <c r="R288"/>
  <c r="S288"/>
  <c r="T288"/>
  <c r="O393"/>
  <c r="Q393"/>
  <c r="R393"/>
  <c r="S393"/>
  <c r="T393"/>
  <c r="O289"/>
  <c r="Q289"/>
  <c r="R289"/>
  <c r="S289"/>
  <c r="T289"/>
  <c r="O395"/>
  <c r="Q395"/>
  <c r="R395"/>
  <c r="S395"/>
  <c r="T395"/>
  <c r="O319"/>
  <c r="Q319"/>
  <c r="R319"/>
  <c r="S319"/>
  <c r="T319"/>
  <c r="O397"/>
  <c r="Q397"/>
  <c r="R397"/>
  <c r="S397"/>
  <c r="T397"/>
  <c r="O398"/>
  <c r="Q398"/>
  <c r="R398"/>
  <c r="S398"/>
  <c r="T398"/>
  <c r="O399"/>
  <c r="Q399"/>
  <c r="R399"/>
  <c r="S399"/>
  <c r="T399"/>
  <c r="O400"/>
  <c r="Q400"/>
  <c r="R400"/>
  <c r="S400"/>
  <c r="T400"/>
  <c r="O376"/>
  <c r="Q376"/>
  <c r="R376"/>
  <c r="S376"/>
  <c r="T376"/>
  <c r="Q368"/>
  <c r="R368"/>
  <c r="S368"/>
  <c r="T368"/>
  <c r="Q369"/>
  <c r="R369"/>
  <c r="S369"/>
  <c r="T369"/>
  <c r="Q370"/>
  <c r="R370"/>
  <c r="S370"/>
  <c r="T370"/>
  <c r="Q371"/>
  <c r="R371"/>
  <c r="S371"/>
  <c r="T371"/>
  <c r="Q372"/>
  <c r="R372"/>
  <c r="S372"/>
  <c r="T372"/>
  <c r="Q373"/>
  <c r="R373"/>
  <c r="S373"/>
  <c r="T373"/>
  <c r="Q374"/>
  <c r="R374"/>
  <c r="S374"/>
  <c r="T374"/>
  <c r="Q375"/>
  <c r="R375"/>
  <c r="S375"/>
  <c r="T375"/>
  <c r="O368"/>
  <c r="O369"/>
  <c r="O370"/>
  <c r="O371"/>
  <c r="O372"/>
  <c r="O373"/>
  <c r="O374"/>
  <c r="O375"/>
  <c r="O352"/>
  <c r="O353"/>
  <c r="O354"/>
  <c r="O355"/>
  <c r="O6"/>
  <c r="O356"/>
  <c r="O357"/>
  <c r="O358"/>
  <c r="O359"/>
  <c r="O360"/>
  <c r="O7"/>
  <c r="O361"/>
  <c r="O362"/>
  <c r="O363"/>
  <c r="O364"/>
  <c r="O365"/>
  <c r="O366"/>
  <c r="O367"/>
  <c r="Q361"/>
  <c r="R361"/>
  <c r="S361"/>
  <c r="T361"/>
  <c r="Q362"/>
  <c r="R362"/>
  <c r="S362"/>
  <c r="T362"/>
  <c r="Q363"/>
  <c r="R363"/>
  <c r="S363"/>
  <c r="T363"/>
  <c r="Q364"/>
  <c r="R364"/>
  <c r="S364"/>
  <c r="T364"/>
  <c r="Q365"/>
  <c r="R365"/>
  <c r="S365"/>
  <c r="T365"/>
  <c r="Q366"/>
  <c r="R366"/>
  <c r="S366"/>
  <c r="T366"/>
  <c r="Q367"/>
  <c r="R367"/>
  <c r="S367"/>
  <c r="T367"/>
  <c r="Q352"/>
  <c r="R352"/>
  <c r="S352"/>
  <c r="T352"/>
  <c r="Q353"/>
  <c r="R353"/>
  <c r="S353"/>
  <c r="T353"/>
  <c r="Q354"/>
  <c r="R354"/>
  <c r="S354"/>
  <c r="T354"/>
  <c r="Q355"/>
  <c r="R355"/>
  <c r="S355"/>
  <c r="T355"/>
  <c r="Q6"/>
  <c r="R6"/>
  <c r="S6"/>
  <c r="T6"/>
  <c r="Q356"/>
  <c r="R356"/>
  <c r="S356"/>
  <c r="T356"/>
  <c r="Q357"/>
  <c r="R357"/>
  <c r="S357"/>
  <c r="T357"/>
  <c r="Q358"/>
  <c r="R358"/>
  <c r="S358"/>
  <c r="T358"/>
  <c r="Q359"/>
  <c r="R359"/>
  <c r="S359"/>
  <c r="T359"/>
  <c r="Q360"/>
  <c r="R360"/>
  <c r="S360"/>
  <c r="T360"/>
  <c r="Q7"/>
  <c r="R7"/>
  <c r="S7"/>
  <c r="T7"/>
  <c r="Q310"/>
  <c r="R310"/>
  <c r="S310"/>
  <c r="T310"/>
  <c r="Q307"/>
  <c r="R307"/>
  <c r="S307"/>
  <c r="T307"/>
  <c r="Q311"/>
  <c r="R311"/>
  <c r="S311"/>
  <c r="T311"/>
  <c r="Q313"/>
  <c r="R313"/>
  <c r="S313"/>
  <c r="T313"/>
  <c r="Q316"/>
  <c r="R316"/>
  <c r="S316"/>
  <c r="T316"/>
  <c r="Q344"/>
  <c r="R344"/>
  <c r="S344"/>
  <c r="T344"/>
  <c r="Q305"/>
  <c r="R305"/>
  <c r="S305"/>
  <c r="T305"/>
  <c r="Q304"/>
  <c r="R304"/>
  <c r="S304"/>
  <c r="T304"/>
  <c r="Q303"/>
  <c r="R303"/>
  <c r="S303"/>
  <c r="T303"/>
  <c r="Q299"/>
  <c r="R299"/>
  <c r="S299"/>
  <c r="T299"/>
  <c r="Q408"/>
  <c r="R408"/>
  <c r="S408"/>
  <c r="T408"/>
  <c r="Q350"/>
  <c r="R350"/>
  <c r="S350"/>
  <c r="T350"/>
  <c r="Q351"/>
  <c r="R351"/>
  <c r="S351"/>
  <c r="T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T348"/>
  <c r="Q349"/>
  <c r="R349"/>
  <c r="S349"/>
  <c r="T349"/>
  <c r="Q329"/>
  <c r="R329"/>
  <c r="S329"/>
  <c r="T329"/>
  <c r="Q328"/>
  <c r="R328"/>
  <c r="S328"/>
  <c r="T328"/>
  <c r="Q321"/>
  <c r="R321"/>
  <c r="S321"/>
  <c r="T321"/>
  <c r="Q322"/>
  <c r="R322"/>
  <c r="S322"/>
  <c r="T322"/>
  <c r="Q323"/>
  <c r="R323"/>
  <c r="S323"/>
  <c r="T323"/>
  <c r="Q347"/>
  <c r="R347"/>
  <c r="S347"/>
  <c r="T347"/>
  <c r="Q233"/>
  <c r="R233"/>
  <c r="S233"/>
  <c r="T233"/>
  <c r="Q248"/>
  <c r="R248"/>
  <c r="S248"/>
  <c r="T248"/>
  <c r="Q327"/>
  <c r="R327"/>
  <c r="S327"/>
  <c r="T327"/>
  <c r="Q265"/>
  <c r="R265"/>
  <c r="S265"/>
  <c r="T265"/>
  <c r="Q277"/>
  <c r="R277"/>
  <c r="S277"/>
  <c r="T277"/>
  <c r="Q330"/>
  <c r="R330"/>
  <c r="S330"/>
  <c r="T330"/>
  <c r="Q331"/>
  <c r="R331"/>
  <c r="S331"/>
  <c r="T331"/>
  <c r="Q332"/>
  <c r="R332"/>
  <c r="S332"/>
  <c r="T332"/>
  <c r="Q333"/>
  <c r="R333"/>
  <c r="S333"/>
  <c r="T333"/>
  <c r="Q334"/>
  <c r="R334"/>
  <c r="S334"/>
  <c r="T334"/>
  <c r="Q342"/>
  <c r="R342"/>
  <c r="S342"/>
  <c r="T342"/>
  <c r="Q314"/>
  <c r="R314"/>
  <c r="S314"/>
  <c r="T314"/>
  <c r="Q315"/>
  <c r="R315"/>
  <c r="S315"/>
  <c r="T315"/>
  <c r="Q341"/>
  <c r="R341"/>
  <c r="S341"/>
  <c r="T341"/>
  <c r="Q317"/>
  <c r="R317"/>
  <c r="S317"/>
  <c r="T317"/>
  <c r="Q343"/>
  <c r="R343"/>
  <c r="S343"/>
  <c r="T343"/>
  <c r="Q346"/>
  <c r="R346"/>
  <c r="S346"/>
  <c r="T346"/>
  <c r="Q320"/>
  <c r="R320"/>
  <c r="S320"/>
  <c r="T320"/>
  <c r="Q309"/>
  <c r="R309"/>
  <c r="S309"/>
  <c r="T309"/>
  <c r="Q340"/>
  <c r="R340"/>
  <c r="S340"/>
  <c r="T340"/>
  <c r="Q339"/>
  <c r="R339"/>
  <c r="S339"/>
  <c r="T339"/>
  <c r="Q312"/>
  <c r="R312"/>
  <c r="S312"/>
  <c r="T312"/>
  <c r="Q326"/>
  <c r="R326"/>
  <c r="S326"/>
  <c r="T326"/>
  <c r="Q300"/>
  <c r="R300"/>
  <c r="S300"/>
  <c r="T300"/>
  <c r="Q301"/>
  <c r="R301"/>
  <c r="S301"/>
  <c r="T301"/>
  <c r="Q302"/>
  <c r="R302"/>
  <c r="S302"/>
  <c r="T302"/>
  <c r="Q335"/>
  <c r="R335"/>
  <c r="S335"/>
  <c r="T335"/>
  <c r="Q336"/>
  <c r="R336"/>
  <c r="S336"/>
  <c r="T336"/>
  <c r="Q337"/>
  <c r="R337"/>
  <c r="S337"/>
  <c r="T337"/>
  <c r="Q306"/>
  <c r="R306"/>
  <c r="S306"/>
  <c r="T306"/>
  <c r="Q338"/>
  <c r="R338"/>
  <c r="S338"/>
  <c r="T338"/>
  <c r="Q308"/>
  <c r="R308"/>
  <c r="S308"/>
  <c r="T308"/>
  <c r="O326"/>
  <c r="O300"/>
  <c r="O301"/>
  <c r="O302"/>
  <c r="O335"/>
  <c r="O336"/>
  <c r="O337"/>
  <c r="O306"/>
  <c r="O338"/>
  <c r="O308"/>
  <c r="S290"/>
  <c r="S291"/>
  <c r="S292"/>
  <c r="S293"/>
  <c r="S294"/>
  <c r="S295"/>
  <c r="S296"/>
  <c r="S297"/>
  <c r="S298"/>
  <c r="R298"/>
  <c r="T298"/>
  <c r="Q290"/>
  <c r="Q291"/>
  <c r="Q292"/>
  <c r="Q293"/>
  <c r="Q294"/>
  <c r="Q295"/>
  <c r="Q296"/>
  <c r="Q297"/>
  <c r="Q298"/>
  <c r="O290"/>
  <c r="O291"/>
  <c r="O292"/>
  <c r="O293"/>
  <c r="O294"/>
  <c r="O295"/>
  <c r="O296"/>
  <c r="O297"/>
  <c r="O298"/>
  <c r="R5" l="1"/>
  <c r="T290"/>
  <c r="T291"/>
  <c r="T292"/>
  <c r="T293"/>
  <c r="T294"/>
  <c r="T295"/>
  <c r="T296"/>
  <c r="T297"/>
  <c r="R290"/>
  <c r="R291"/>
  <c r="R292"/>
  <c r="R293"/>
  <c r="R294"/>
  <c r="R295"/>
  <c r="R296"/>
  <c r="R297"/>
  <c r="Q264"/>
  <c r="R264"/>
  <c r="S264"/>
  <c r="T264"/>
  <c r="Q396"/>
  <c r="R396"/>
  <c r="S396"/>
  <c r="T396"/>
  <c r="Q266"/>
  <c r="R266"/>
  <c r="S266"/>
  <c r="T266"/>
  <c r="Q267"/>
  <c r="R267"/>
  <c r="S267"/>
  <c r="T267"/>
  <c r="Q268"/>
  <c r="R268"/>
  <c r="S268"/>
  <c r="T268"/>
  <c r="Q269"/>
  <c r="R269"/>
  <c r="S269"/>
  <c r="T269"/>
  <c r="Q270"/>
  <c r="R270"/>
  <c r="S270"/>
  <c r="T270"/>
  <c r="Q271"/>
  <c r="R271"/>
  <c r="S271"/>
  <c r="T271"/>
  <c r="Q272"/>
  <c r="R272"/>
  <c r="S272"/>
  <c r="T272"/>
  <c r="R273"/>
  <c r="S273"/>
  <c r="T273"/>
  <c r="Q274"/>
  <c r="R274"/>
  <c r="S274"/>
  <c r="T274"/>
  <c r="Q275"/>
  <c r="R275"/>
  <c r="S275"/>
  <c r="T275"/>
  <c r="Q276"/>
  <c r="R276"/>
  <c r="S276"/>
  <c r="T276"/>
  <c r="R394"/>
  <c r="S394"/>
  <c r="T394"/>
  <c r="Q278"/>
  <c r="R278"/>
  <c r="S278"/>
  <c r="T278"/>
  <c r="Q279"/>
  <c r="R279"/>
  <c r="S279"/>
  <c r="T279"/>
  <c r="Q280"/>
  <c r="R280"/>
  <c r="S280"/>
  <c r="T280"/>
  <c r="Q281"/>
  <c r="R281"/>
  <c r="S281"/>
  <c r="T281"/>
  <c r="Q282"/>
  <c r="R282"/>
  <c r="S282"/>
  <c r="T282"/>
  <c r="Q283"/>
  <c r="R283"/>
  <c r="S283"/>
  <c r="T283"/>
  <c r="Q284"/>
  <c r="R284"/>
  <c r="S284"/>
  <c r="T284"/>
  <c r="Q285"/>
  <c r="R285"/>
  <c r="S285"/>
  <c r="T285"/>
  <c r="Q286"/>
  <c r="R286"/>
  <c r="S286"/>
  <c r="T286"/>
  <c r="Q287"/>
  <c r="R287"/>
  <c r="S287"/>
  <c r="T287"/>
  <c r="Q324"/>
  <c r="R324"/>
  <c r="S324"/>
  <c r="T324"/>
  <c r="Q403"/>
  <c r="R403"/>
  <c r="S403"/>
  <c r="T403"/>
  <c r="O264"/>
  <c r="O396"/>
  <c r="O266"/>
  <c r="O267"/>
  <c r="O268"/>
  <c r="O269"/>
  <c r="O270"/>
  <c r="O271"/>
  <c r="O272"/>
  <c r="O273"/>
  <c r="O274"/>
  <c r="O275"/>
  <c r="O276"/>
  <c r="O394"/>
  <c r="O278"/>
  <c r="O279"/>
  <c r="O280"/>
  <c r="O281"/>
  <c r="O282"/>
  <c r="O283"/>
  <c r="O284"/>
  <c r="O285"/>
  <c r="O286"/>
  <c r="O287"/>
  <c r="O324"/>
  <c r="O403"/>
  <c r="R257"/>
  <c r="S257"/>
  <c r="T257"/>
  <c r="R258"/>
  <c r="S258"/>
  <c r="T258"/>
  <c r="R259"/>
  <c r="S259"/>
  <c r="T259"/>
  <c r="R260"/>
  <c r="S260"/>
  <c r="T260"/>
  <c r="R261"/>
  <c r="S261"/>
  <c r="T261"/>
  <c r="R262"/>
  <c r="S262"/>
  <c r="T262"/>
  <c r="R263"/>
  <c r="S263"/>
  <c r="T263"/>
  <c r="Q257"/>
  <c r="Q258"/>
  <c r="Q259"/>
  <c r="Q260"/>
  <c r="Q261"/>
  <c r="Q262"/>
  <c r="Q263"/>
  <c r="O257"/>
  <c r="O258"/>
  <c r="O259"/>
  <c r="O260"/>
  <c r="O261"/>
  <c r="O262"/>
  <c r="O263"/>
  <c r="T105"/>
  <c r="S105"/>
  <c r="R105"/>
  <c r="Q105"/>
  <c r="O105"/>
  <c r="O242"/>
  <c r="O243"/>
  <c r="O244"/>
  <c r="O245"/>
  <c r="O246"/>
  <c r="O247"/>
  <c r="O318"/>
  <c r="O249"/>
  <c r="O250"/>
  <c r="O251"/>
  <c r="O252"/>
  <c r="O253"/>
  <c r="O254"/>
  <c r="O255"/>
  <c r="T242" l="1"/>
  <c r="T243"/>
  <c r="T244"/>
  <c r="T245"/>
  <c r="T246"/>
  <c r="T247"/>
  <c r="T318"/>
  <c r="T249"/>
  <c r="T250"/>
  <c r="T251"/>
  <c r="T252"/>
  <c r="T253"/>
  <c r="T254"/>
  <c r="T255"/>
  <c r="S242"/>
  <c r="S243"/>
  <c r="S244"/>
  <c r="S245"/>
  <c r="S246"/>
  <c r="S247"/>
  <c r="S318"/>
  <c r="S249"/>
  <c r="S250"/>
  <c r="S251"/>
  <c r="S252"/>
  <c r="S253"/>
  <c r="S254"/>
  <c r="S255"/>
  <c r="R242"/>
  <c r="R243"/>
  <c r="R244"/>
  <c r="R245"/>
  <c r="R246"/>
  <c r="R247"/>
  <c r="R318"/>
  <c r="R249"/>
  <c r="R250"/>
  <c r="R251"/>
  <c r="R252"/>
  <c r="R253"/>
  <c r="R254"/>
  <c r="R255"/>
  <c r="Q242"/>
  <c r="Q243"/>
  <c r="Q244"/>
  <c r="Q245"/>
  <c r="Q246"/>
  <c r="Q247"/>
  <c r="Q318"/>
  <c r="Q249"/>
  <c r="Q250"/>
  <c r="Q251"/>
  <c r="Q252"/>
  <c r="Q253"/>
  <c r="Q254"/>
  <c r="Q255"/>
  <c r="O235"/>
  <c r="O236"/>
  <c r="O237"/>
  <c r="O238"/>
  <c r="O239"/>
  <c r="O240"/>
  <c r="O241"/>
  <c r="R392"/>
  <c r="R234"/>
  <c r="T238"/>
  <c r="T239"/>
  <c r="T240"/>
  <c r="T241"/>
  <c r="S238"/>
  <c r="S239"/>
  <c r="S240"/>
  <c r="S241"/>
  <c r="R238"/>
  <c r="R239"/>
  <c r="R240"/>
  <c r="R241"/>
  <c r="Q238"/>
  <c r="Q239"/>
  <c r="Q240"/>
  <c r="Q241"/>
  <c r="T237" l="1"/>
  <c r="S237"/>
  <c r="R237"/>
  <c r="Q237"/>
  <c r="T236"/>
  <c r="S236"/>
  <c r="R236"/>
  <c r="Q236"/>
  <c r="T235"/>
  <c r="S235"/>
  <c r="R235"/>
  <c r="Q235"/>
  <c r="T36" l="1"/>
  <c r="T9"/>
  <c r="T10"/>
  <c r="T11"/>
  <c r="T12"/>
  <c r="T13"/>
  <c r="T14"/>
  <c r="T15"/>
  <c r="T16"/>
  <c r="T17"/>
  <c r="T18"/>
  <c r="T19"/>
  <c r="T20"/>
  <c r="T21"/>
  <c r="T22"/>
  <c r="T23"/>
  <c r="T24"/>
  <c r="T25"/>
  <c r="T26"/>
  <c r="T27"/>
  <c r="T28"/>
  <c r="T29"/>
  <c r="T30"/>
  <c r="T31"/>
  <c r="T32"/>
  <c r="T33"/>
  <c r="T34"/>
  <c r="T35"/>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558"/>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5"/>
  <c r="T217"/>
  <c r="T218"/>
  <c r="T219"/>
  <c r="T220"/>
  <c r="T221"/>
  <c r="T222"/>
  <c r="T223"/>
  <c r="T224"/>
  <c r="T225"/>
  <c r="T226"/>
  <c r="T227"/>
  <c r="T228"/>
  <c r="T229"/>
  <c r="T230"/>
  <c r="T231"/>
  <c r="T232"/>
  <c r="T392"/>
  <c r="T234"/>
  <c r="T8"/>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9"/>
  <c r="S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R232" l="1"/>
  <c r="C31" i="4"/>
  <c r="C30"/>
  <c r="C29"/>
  <c r="R231" i="1"/>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C32" i="4" l="1"/>
  <c r="R93" i="1" l="1"/>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C57" i="4" l="1"/>
  <c r="C56"/>
  <c r="C55"/>
  <c r="C54"/>
  <c r="C58"/>
  <c r="C10" l="1"/>
  <c r="R50" i="1"/>
  <c r="R9" l="1"/>
  <c r="R10"/>
  <c r="R11"/>
  <c r="R12"/>
  <c r="R13"/>
  <c r="R14"/>
  <c r="R15"/>
  <c r="R16"/>
  <c r="R17"/>
  <c r="R18"/>
  <c r="R19"/>
  <c r="R20"/>
  <c r="R21"/>
  <c r="R22"/>
  <c r="R23"/>
  <c r="R24"/>
  <c r="R25"/>
  <c r="R26"/>
  <c r="R27"/>
  <c r="R28"/>
  <c r="R29"/>
  <c r="R30"/>
  <c r="R31"/>
  <c r="R32"/>
  <c r="R34"/>
  <c r="R35"/>
  <c r="R36"/>
  <c r="R37"/>
  <c r="R38"/>
  <c r="R39"/>
  <c r="R40"/>
  <c r="R41"/>
  <c r="R42"/>
  <c r="R43"/>
  <c r="R44"/>
  <c r="R45"/>
  <c r="R46"/>
  <c r="R47"/>
  <c r="R48"/>
  <c r="R49"/>
  <c r="R51"/>
  <c r="R52"/>
  <c r="R53"/>
  <c r="R54"/>
  <c r="R55"/>
  <c r="R56"/>
  <c r="R57"/>
  <c r="R58"/>
  <c r="R59"/>
  <c r="R62"/>
  <c r="R63"/>
  <c r="R64"/>
  <c r="R65"/>
  <c r="R66"/>
  <c r="R67"/>
  <c r="R68"/>
  <c r="R69"/>
  <c r="R70"/>
  <c r="R71"/>
  <c r="R72"/>
  <c r="R73"/>
  <c r="R74"/>
  <c r="R75"/>
  <c r="R76"/>
  <c r="R77"/>
  <c r="R78"/>
  <c r="R79"/>
  <c r="R80"/>
  <c r="R81"/>
  <c r="R82"/>
  <c r="R83"/>
  <c r="R84"/>
  <c r="R85"/>
  <c r="R86"/>
  <c r="R87"/>
  <c r="R88"/>
  <c r="R89"/>
  <c r="R90"/>
  <c r="R91"/>
  <c r="R92"/>
  <c r="R8"/>
  <c r="C59" i="4" l="1"/>
</calcChain>
</file>

<file path=xl/sharedStrings.xml><?xml version="1.0" encoding="utf-8"?>
<sst xmlns="http://schemas.openxmlformats.org/spreadsheetml/2006/main" count="30202" uniqueCount="9009">
  <si>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</si>
  <si>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</si>
  <si>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</si>
  <si>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</si>
  <si>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</si>
  <si>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</si>
  <si>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</si>
  <si>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</si>
  <si>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</si>
  <si>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</si>
  <si>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</si>
  <si>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</si>
  <si>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</si>
  <si>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</si>
  <si>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</si>
  <si>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</si>
  <si>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</si>
  <si>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</si>
  <si>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</si>
  <si>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</si>
  <si>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</si>
  <si>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</si>
  <si>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</si>
  <si>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</si>
  <si>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</si>
  <si>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</si>
  <si>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</si>
  <si>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</si>
  <si>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</si>
  <si>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</si>
  <si>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</si>
  <si>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</si>
  <si>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</si>
  <si>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</si>
  <si>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</si>
  <si>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</si>
  <si>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</si>
  <si>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</si>
  <si>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</si>
  <si>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</si>
  <si>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</si>
  <si>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</si>
  <si>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</si>
  <si>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</si>
  <si>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</si>
  <si>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</si>
  <si>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</si>
  <si>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</si>
  <si>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</si>
  <si>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</si>
  <si>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</si>
  <si>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</si>
  <si>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</si>
  <si>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</si>
  <si>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</si>
  <si>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</si>
  <si>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</si>
  <si>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</si>
  <si>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</si>
  <si>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</si>
  <si>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</si>
  <si>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</si>
  <si>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</si>
  <si>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</si>
  <si>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</si>
  <si>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</si>
  <si>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</si>
  <si>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</si>
  <si>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</si>
  <si>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</si>
  <si>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</si>
  <si>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</si>
  <si>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</si>
  <si>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</si>
  <si>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</si>
  <si>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</si>
  <si>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</si>
  <si>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</si>
  <si>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</si>
  <si>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</si>
  <si>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</si>
  <si>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</si>
  <si>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</si>
  <si>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</si>
  <si>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</si>
  <si>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</si>
  <si>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</si>
  <si>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</si>
  <si>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</si>
  <si>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</si>
  <si>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</si>
  <si>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</si>
  <si>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</si>
  <si>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</si>
  <si>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</si>
  <si>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</si>
  <si>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</si>
  <si>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</si>
  <si>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</si>
  <si>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</si>
  <si>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</si>
  <si>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</si>
  <si>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</si>
  <si>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</si>
  <si>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</si>
  <si>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</si>
  <si>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</si>
  <si>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</si>
  <si>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</si>
  <si>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</si>
  <si>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</si>
  <si>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</si>
  <si>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</si>
  <si>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</si>
  <si>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</si>
  <si>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</si>
  <si>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</si>
  <si>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</si>
  <si>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</si>
  <si>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</si>
  <si>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</si>
  <si>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</si>
  <si>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</si>
  <si>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</si>
  <si>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</si>
  <si>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</si>
  <si>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</si>
  <si>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</si>
  <si>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</si>
  <si>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</si>
  <si>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</si>
  <si>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</si>
  <si>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</si>
  <si>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</si>
  <si>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</si>
  <si>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</si>
  <si>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</si>
  <si>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</si>
  <si>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</si>
  <si>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</si>
  <si>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</si>
  <si>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</si>
  <si>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</si>
  <si>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</si>
  <si>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</si>
  <si>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</si>
  <si>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</si>
  <si>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</si>
  <si>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</si>
  <si>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</si>
  <si>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</si>
  <si>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</si>
  <si>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</si>
  <si>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</si>
  <si>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</si>
  <si>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</si>
  <si>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</si>
  <si>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</si>
  <si>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</si>
  <si>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</si>
  <si>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</si>
  <si>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</si>
  <si>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</si>
  <si>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</si>
  <si>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</si>
  <si>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</si>
  <si>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</si>
  <si>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</si>
  <si>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</si>
  <si>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</si>
  <si>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</si>
  <si>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</si>
  <si>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</si>
  <si>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</si>
  <si>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</si>
  <si>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</si>
  <si>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</si>
  <si>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</si>
  <si>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</si>
  <si>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</si>
  <si>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</si>
  <si>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</si>
  <si>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</si>
  <si>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</si>
  <si>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</si>
  <si>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</si>
  <si>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</si>
  <si>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</si>
  <si>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</si>
  <si>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</si>
  <si>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</si>
  <si>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</si>
  <si>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</si>
  <si>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</si>
  <si>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</si>
  <si>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</si>
  <si>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</si>
  <si>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</si>
  <si>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</si>
  <si>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</si>
  <si>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</si>
  <si>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</si>
  <si>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</si>
  <si>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</si>
  <si>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</si>
  <si>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</si>
  <si>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</si>
  <si>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</si>
  <si>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</si>
  <si>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</si>
  <si>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</si>
  <si>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</si>
  <si>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</si>
  <si>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</si>
  <si>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</si>
  <si>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</si>
  <si>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</si>
  <si>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</si>
  <si>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</si>
  <si>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</si>
  <si>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</si>
  <si>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</si>
  <si>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</si>
  <si>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</si>
  <si>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</si>
  <si>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</si>
  <si>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</si>
  <si>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</si>
  <si>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</si>
  <si>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</si>
  <si>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</si>
  <si>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</si>
  <si>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</si>
  <si>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</si>
  <si>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</si>
  <si>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</si>
  <si>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</si>
  <si>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</si>
  <si>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</si>
  <si>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</si>
  <si>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</si>
  <si>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</si>
  <si>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</si>
  <si>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</si>
  <si>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</si>
  <si>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</si>
  <si>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</si>
  <si>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</si>
  <si>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</si>
  <si>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</si>
  <si>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</si>
  <si>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</si>
  <si>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</si>
  <si>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</si>
  <si>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</si>
  <si>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</si>
  <si>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</si>
  <si>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</si>
  <si>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</si>
  <si>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</si>
  <si>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</si>
  <si>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</si>
  <si>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</si>
  <si>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</si>
  <si>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</si>
  <si>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</si>
  <si>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</si>
  <si>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</si>
  <si>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</si>
  <si>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Status Lider</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</si>
  <si>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</si>
  <si>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</si>
  <si>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</si>
  <si>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</si>
  <si>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</si>
  <si>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</si>
  <si>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</si>
  <si>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</si>
  <si>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</si>
  <si>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</si>
  <si>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</si>
  <si>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</si>
  <si>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</si>
  <si>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</si>
  <si>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</si>
  <si>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</si>
  <si>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</si>
  <si>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</si>
  <si>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</si>
  <si>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</si>
  <si>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</si>
  <si>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</si>
  <si>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</si>
  <si>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</si>
  <si>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</si>
  <si>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</si>
  <si>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</si>
  <si>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</si>
  <si>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</si>
  <si>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</si>
  <si>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</si>
  <si>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</si>
  <si>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</si>
  <si>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</si>
  <si>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</si>
  <si>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</si>
  <si>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</si>
  <si>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</si>
  <si>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</si>
  <si>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</si>
  <si>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</si>
  <si>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</si>
  <si>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</si>
  <si>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</si>
  <si>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</si>
  <si>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</si>
  <si>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</si>
  <si>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</si>
  <si>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</si>
  <si>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</si>
  <si>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</si>
  <si>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</si>
  <si>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</si>
  <si>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</si>
  <si>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</si>
  <si>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</si>
  <si>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</si>
  <si>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</si>
  <si>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</si>
  <si>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</si>
  <si>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</si>
  <si>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</si>
  <si>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</si>
  <si>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</si>
  <si>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</si>
  <si>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</si>
  <si>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</si>
  <si>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</si>
  <si>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</si>
  <si>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</si>
  <si>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</si>
  <si>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</si>
  <si>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</si>
  <si>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</si>
  <si>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</si>
  <si>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</si>
  <si>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</si>
  <si>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</si>
  <si>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</si>
  <si>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</si>
  <si>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</si>
  <si>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</si>
  <si>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</si>
  <si>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</si>
  <si>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</si>
  <si>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</si>
  <si>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</si>
  <si>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</si>
  <si>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</si>
  <si>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</si>
  <si>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</si>
  <si>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</si>
  <si>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</si>
  <si>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</si>
  <si>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</si>
  <si>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</si>
  <si>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</si>
  <si>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</si>
  <si>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</si>
  <si>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</si>
  <si>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</si>
  <si>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</si>
  <si>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</si>
  <si>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</si>
  <si>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</si>
  <si>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</si>
  <si>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</si>
  <si>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</si>
  <si>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</si>
  <si>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</si>
  <si>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</si>
  <si>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</si>
  <si>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</si>
  <si>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</si>
  <si>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</si>
  <si>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</si>
  <si>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</si>
  <si>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</si>
  <si>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</si>
  <si>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</si>
  <si>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</si>
  <si>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</si>
  <si>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</si>
  <si>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</si>
  <si>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</si>
  <si>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</si>
  <si>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</si>
  <si>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</si>
  <si>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</si>
  <si>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</si>
  <si>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</si>
  <si>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</si>
  <si>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</si>
  <si>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</si>
  <si>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</si>
  <si>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</si>
  <si>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</si>
  <si>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</si>
  <si>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</si>
  <si>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</si>
  <si>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</si>
  <si>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</si>
  <si>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</si>
  <si>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</si>
  <si>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</si>
  <si>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</si>
  <si>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</si>
  <si>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</si>
  <si>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</si>
  <si>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</si>
  <si>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</si>
  <si>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</si>
  <si>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</si>
  <si>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</si>
  <si>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</si>
  <si>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</si>
  <si>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</si>
  <si>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</si>
  <si>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</si>
  <si>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</si>
  <si>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</si>
  <si>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</si>
  <si>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</si>
  <si>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</si>
  <si>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</si>
  <si>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</si>
  <si>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</si>
  <si>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</si>
  <si>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</si>
  <si>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</si>
  <si>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</si>
  <si>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</si>
  <si>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</si>
  <si>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</si>
  <si>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</si>
  <si>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</si>
  <si>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</si>
  <si>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</si>
  <si>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</si>
  <si>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</si>
  <si>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</si>
  <si>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</si>
  <si>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</si>
  <si>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</si>
  <si>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</si>
  <si>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</si>
  <si>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</si>
  <si>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</si>
  <si>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</si>
  <si>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</si>
  <si>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</si>
  <si>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</si>
  <si>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</si>
  <si>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</si>
  <si>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</si>
  <si>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</si>
  <si>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</si>
  <si>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</si>
  <si>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</si>
  <si>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</si>
  <si>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</si>
  <si>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</si>
  <si>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</si>
  <si>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</si>
  <si>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</si>
  <si>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</si>
  <si>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</si>
  <si>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</si>
  <si>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</si>
  <si>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</si>
  <si>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</si>
  <si>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</si>
  <si>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</si>
  <si>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</si>
  <si>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</si>
  <si>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</si>
  <si>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</si>
  <si>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</si>
  <si>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</si>
  <si>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</si>
  <si>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</si>
  <si>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</si>
  <si>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</si>
  <si>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</si>
  <si>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</si>
  <si>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</si>
  <si>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</si>
  <si>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</si>
  <si>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</si>
  <si>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</si>
  <si>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</si>
  <si>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</si>
  <si>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</si>
  <si>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</si>
  <si>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</si>
  <si>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</si>
  <si>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</si>
  <si>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</si>
  <si>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AGENDAR</t>
  </si>
  <si>
    <t>DIONEY / EDNEY</t>
  </si>
  <si>
    <t>Staus</t>
  </si>
  <si>
    <t>Qtd.</t>
  </si>
  <si>
    <t>TOTAL</t>
  </si>
  <si>
    <t>Pendências</t>
  </si>
  <si>
    <t>SAÚDE</t>
  </si>
  <si>
    <t>SEM PENDÊNCIAS</t>
  </si>
  <si>
    <t>REJEITADO</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</si>
  <si>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</si>
  <si>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</si>
  <si>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</si>
  <si>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</si>
  <si>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</si>
  <si>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</si>
  <si>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</si>
  <si>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</si>
  <si>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</si>
  <si>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</si>
  <si>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</si>
  <si>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</si>
  <si>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</si>
  <si>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</si>
  <si>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</si>
  <si>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</si>
  <si>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</si>
  <si>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</si>
  <si>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</si>
  <si>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</si>
  <si>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</si>
  <si>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</si>
  <si>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</si>
  <si>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</si>
  <si>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</si>
  <si>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</si>
  <si>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</si>
  <si>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</si>
  <si>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</si>
  <si>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</si>
  <si>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</si>
  <si>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</si>
  <si>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</si>
  <si>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</si>
  <si>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</si>
  <si>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</si>
  <si>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</si>
  <si>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</si>
  <si>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</si>
  <si>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</si>
  <si>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</si>
  <si>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</si>
  <si>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</si>
  <si>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</si>
  <si>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</si>
  <si>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</si>
  <si>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</si>
  <si>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</si>
  <si>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</si>
  <si>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</si>
  <si>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</si>
  <si>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</si>
  <si>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</si>
  <si>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</si>
  <si>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</si>
  <si>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</si>
  <si>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</si>
  <si>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</si>
  <si>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</si>
  <si>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</si>
  <si>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</si>
  <si>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</si>
  <si>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</si>
  <si>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</si>
  <si>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</si>
  <si>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</si>
  <si>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</si>
  <si>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</si>
  <si>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</si>
  <si>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</si>
  <si>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</si>
  <si>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</si>
  <si>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</si>
  <si>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</si>
  <si>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</si>
  <si>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</si>
  <si>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</si>
  <si>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</si>
  <si>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</si>
  <si>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</si>
  <si>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</si>
  <si>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</si>
  <si>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</si>
  <si>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</si>
  <si>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</si>
  <si>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</si>
  <si>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</si>
  <si>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</si>
  <si>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</si>
  <si>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</si>
  <si>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</si>
  <si>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</si>
  <si>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</si>
  <si>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</si>
  <si>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</si>
  <si>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</si>
  <si>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</si>
  <si>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</si>
  <si>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</si>
  <si>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</si>
  <si>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</si>
  <si>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</si>
  <si>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</si>
  <si>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</si>
  <si>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</si>
  <si>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</si>
  <si>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</si>
  <si>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</si>
  <si>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</si>
  <si>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</si>
  <si>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</si>
  <si>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</si>
  <si>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</si>
  <si>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</si>
  <si>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</si>
  <si>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</si>
  <si>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</si>
  <si>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</si>
  <si>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</si>
  <si>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</si>
  <si>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</si>
  <si>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</si>
  <si>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</si>
  <si>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</si>
  <si>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</si>
  <si>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</si>
  <si>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</si>
  <si>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</si>
  <si>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</si>
  <si>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</si>
  <si>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</si>
  <si>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</si>
  <si>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</si>
  <si>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</si>
  <si>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</si>
  <si>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</si>
  <si>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</si>
  <si>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</si>
  <si>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</si>
  <si>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</si>
  <si>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</si>
  <si>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</si>
  <si>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</si>
  <si>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</si>
  <si>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</si>
  <si>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</si>
  <si>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</si>
  <si>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</si>
  <si>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</si>
  <si>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</si>
  <si>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</si>
  <si>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</si>
  <si>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</si>
  <si>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</si>
  <si>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</si>
  <si>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</si>
  <si>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</si>
  <si>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</si>
  <si>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</si>
  <si>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</si>
  <si>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</si>
  <si>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</si>
  <si>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</si>
  <si>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</si>
  <si>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</si>
  <si>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</si>
  <si>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</si>
  <si>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</si>
  <si>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</si>
  <si>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</si>
  <si>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</si>
  <si>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</si>
  <si>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</si>
  <si>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</si>
  <si>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</si>
  <si>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</si>
  <si>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</si>
  <si>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</si>
  <si>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</si>
  <si>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</si>
  <si>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</si>
  <si>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</si>
  <si>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</si>
  <si>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</si>
  <si>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</si>
  <si>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</si>
  <si>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</si>
  <si>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</si>
  <si>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</si>
  <si>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</si>
  <si>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</si>
  <si>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</si>
  <si>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</si>
  <si>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</si>
  <si>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</si>
  <si>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</si>
  <si>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</si>
  <si>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</si>
  <si>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</si>
  <si>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</si>
  <si>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</si>
  <si>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</si>
  <si>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</si>
  <si>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</si>
  <si>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</si>
  <si>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</si>
  <si>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</si>
  <si>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</si>
  <si>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</si>
  <si>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</si>
  <si>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</si>
  <si>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</si>
  <si>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</si>
  <si>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</si>
  <si>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</si>
  <si>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</si>
  <si>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</si>
  <si>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</si>
  <si>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</si>
  <si>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</si>
  <si>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</si>
  <si>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</si>
  <si>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</si>
  <si>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</si>
  <si>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</si>
  <si>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</si>
  <si>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</si>
  <si>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</si>
  <si>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</si>
  <si>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</si>
  <si>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</si>
  <si>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</si>
  <si>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</si>
  <si>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</si>
  <si>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</si>
  <si>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</si>
  <si>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</si>
  <si>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</si>
  <si>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</si>
  <si>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</si>
  <si>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</si>
  <si>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</si>
  <si>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</si>
  <si>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</si>
  <si>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</si>
  <si>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</si>
  <si>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</si>
  <si>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</si>
  <si>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</si>
  <si>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</si>
  <si>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</si>
  <si>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</si>
  <si>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</si>
  <si>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</si>
  <si>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</si>
  <si>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</si>
  <si>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</si>
  <si>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</si>
  <si>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</si>
  <si>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</si>
  <si>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</si>
  <si>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</si>
  <si>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</si>
  <si>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</si>
  <si>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</si>
  <si>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</si>
  <si>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</si>
  <si>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</si>
  <si>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</si>
  <si>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</si>
  <si>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</si>
  <si>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</si>
  <si>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</si>
  <si>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</si>
  <si>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</si>
  <si>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</si>
  <si>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</si>
  <si>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</si>
  <si>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</si>
  <si>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</si>
  <si>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</si>
  <si>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</si>
  <si>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</si>
  <si>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</si>
  <si>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</si>
  <si>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</si>
  <si>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</si>
  <si>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</si>
  <si>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</si>
  <si>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</si>
  <si>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</si>
  <si>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</si>
  <si>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</si>
  <si>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</si>
  <si>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</si>
  <si>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</si>
  <si>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</si>
  <si>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</si>
  <si>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</si>
  <si>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</si>
  <si>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</si>
  <si>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</si>
  <si>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</si>
  <si>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</si>
  <si>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</si>
  <si>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</si>
  <si>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</si>
  <si>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</si>
  <si>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</si>
  <si>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</si>
  <si>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</si>
  <si>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</si>
  <si>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</si>
  <si>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</si>
  <si>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</si>
  <si>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</si>
  <si>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</si>
  <si>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</si>
  <si>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</si>
  <si>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</si>
  <si>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</si>
  <si>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</si>
  <si>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</si>
  <si>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</si>
  <si>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</si>
  <si>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</si>
  <si>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</si>
  <si>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</si>
  <si>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</si>
  <si>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</si>
  <si>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</si>
  <si>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</si>
  <si>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</si>
  <si>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</si>
  <si>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</si>
  <si>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</si>
  <si>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</si>
  <si>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</si>
  <si>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</si>
  <si>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</si>
  <si>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</si>
  <si>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</si>
  <si>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</si>
  <si>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</si>
  <si>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</si>
  <si>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</si>
  <si>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</si>
  <si>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</si>
  <si>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</si>
  <si>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</si>
  <si>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</si>
  <si>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</si>
  <si>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</si>
  <si>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</si>
  <si>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</si>
  <si>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</si>
  <si>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</si>
  <si>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</si>
  <si>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</si>
  <si>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</si>
  <si>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</si>
  <si>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</si>
  <si>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</si>
  <si>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</si>
  <si>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</si>
  <si>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</si>
  <si>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</si>
  <si>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</si>
  <si>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</si>
  <si>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</si>
  <si>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</si>
  <si>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</si>
  <si>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</si>
  <si>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</si>
  <si>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</si>
  <si>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</si>
  <si>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</si>
  <si>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</si>
  <si>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</si>
  <si>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</si>
  <si>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</si>
  <si>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</si>
  <si>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</si>
  <si>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</si>
  <si>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</si>
  <si>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</si>
  <si>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</si>
  <si>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</si>
  <si>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</si>
  <si>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</si>
  <si>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</si>
  <si>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</si>
  <si>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</si>
  <si>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</si>
  <si>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</si>
  <si>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</si>
  <si>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</si>
  <si>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</si>
  <si>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</si>
  <si>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</si>
  <si>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</si>
  <si>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</si>
  <si>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</si>
  <si>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</si>
  <si>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</si>
  <si>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</si>
  <si>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</si>
  <si>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</si>
  <si>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</si>
  <si>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</si>
  <si>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</si>
  <si>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</si>
  <si>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</si>
  <si>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</si>
  <si>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</si>
  <si>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</si>
  <si>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</si>
  <si>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</si>
  <si>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</si>
  <si>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</si>
  <si>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</si>
  <si>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</si>
  <si>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</si>
  <si>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</si>
  <si>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</si>
  <si>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</si>
  <si>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</si>
  <si>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</si>
  <si>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</si>
  <si>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</si>
  <si>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</si>
  <si>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</si>
  <si>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</si>
  <si>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</si>
  <si>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</si>
  <si>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</si>
  <si>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</si>
  <si>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</si>
  <si>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</si>
  <si>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</si>
  <si>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</si>
  <si>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</si>
  <si>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</si>
  <si>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</si>
  <si>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</si>
  <si>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</si>
  <si>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</si>
  <si>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</si>
  <si>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</si>
  <si>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</si>
  <si>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</si>
  <si>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</si>
  <si>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</si>
  <si>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</si>
  <si>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</si>
  <si>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</si>
  <si>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</si>
  <si>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</si>
  <si>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</si>
  <si>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</si>
  <si>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</si>
  <si>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</si>
  <si>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</si>
  <si>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</si>
  <si>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</si>
  <si>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</si>
  <si>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</si>
  <si>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</si>
  <si>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</si>
  <si>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</si>
  <si>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</si>
  <si>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</si>
  <si>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</si>
  <si>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</si>
  <si>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</si>
  <si>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</si>
  <si>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</si>
  <si>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</si>
  <si>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</si>
  <si>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</si>
  <si>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</si>
  <si>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</si>
  <si>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</si>
  <si>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</si>
  <si>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</si>
  <si>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</si>
  <si>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</si>
  <si>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</si>
  <si>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</si>
  <si>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</si>
  <si>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</si>
  <si>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</si>
  <si>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</si>
  <si>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</si>
  <si>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</si>
  <si>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</si>
  <si>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</si>
  <si>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</si>
  <si>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</si>
  <si>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</si>
  <si>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</si>
  <si>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</si>
  <si>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</si>
  <si>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</si>
  <si>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</si>
  <si>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</si>
  <si>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</si>
  <si>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</si>
  <si>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</si>
  <si>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</si>
  <si>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</si>
  <si>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</si>
  <si>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</si>
  <si>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</si>
  <si>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</si>
  <si>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</si>
  <si>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</si>
  <si>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</si>
  <si>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</si>
  <si>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</si>
  <si>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</si>
  <si>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</si>
  <si>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</si>
  <si>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</si>
  <si>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</si>
  <si>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</si>
  <si>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</si>
  <si>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</si>
  <si>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</si>
  <si>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</si>
  <si>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</si>
  <si>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</si>
  <si>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</si>
  <si>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</si>
  <si>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</si>
  <si>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</si>
  <si>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</si>
  <si>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</si>
  <si>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</si>
  <si>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</si>
  <si>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</si>
  <si>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</si>
  <si>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</si>
  <si>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</si>
  <si>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</si>
  <si>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</si>
  <si>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</si>
  <si>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</si>
  <si>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</si>
  <si>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</si>
  <si>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</si>
  <si>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</si>
  <si>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</si>
  <si>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</si>
  <si>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</si>
  <si>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</si>
  <si>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</si>
  <si>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</si>
  <si>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</si>
  <si>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</si>
  <si>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</si>
  <si>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</si>
  <si>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</si>
  <si>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</si>
  <si>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</si>
  <si>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</si>
  <si>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</si>
  <si>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</si>
  <si>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</si>
  <si>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</si>
  <si>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</si>
  <si>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</si>
  <si>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</si>
  <si>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</si>
  <si>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</si>
  <si>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</si>
  <si>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</si>
  <si>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</si>
  <si>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</si>
  <si>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</si>
  <si>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</si>
  <si>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</si>
  <si>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</si>
  <si>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</si>
  <si>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</si>
  <si>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</si>
  <si>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</si>
  <si>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</si>
  <si>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</si>
  <si>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</si>
  <si>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</si>
  <si>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</si>
  <si>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</si>
  <si>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</si>
  <si>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</si>
  <si>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</si>
  <si>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</si>
  <si>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</si>
  <si>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</si>
  <si>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</si>
  <si>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</si>
  <si>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</si>
  <si>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</si>
  <si>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</si>
  <si>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</si>
  <si>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</si>
  <si>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</si>
  <si>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</si>
  <si>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</si>
  <si>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</si>
  <si>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</si>
  <si>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</si>
  <si>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</si>
  <si>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</si>
  <si>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</si>
  <si>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</si>
  <si>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</si>
  <si>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</si>
  <si>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</si>
  <si>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</si>
  <si>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</si>
  <si>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</si>
  <si>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</si>
  <si>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</si>
  <si>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</si>
  <si>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</si>
  <si>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</si>
  <si>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</si>
  <si>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</si>
  <si>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</si>
  <si>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</si>
  <si>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</si>
  <si>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</si>
  <si>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</si>
  <si>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</si>
  <si>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</si>
  <si>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</si>
  <si>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</si>
  <si>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</si>
  <si>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</si>
  <si>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</si>
  <si>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</si>
  <si>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</si>
  <si>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</si>
  <si>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</si>
  <si>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</si>
  <si>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</si>
  <si>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</si>
  <si>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</si>
  <si>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</si>
  <si>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</si>
  <si>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</si>
  <si>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</si>
  <si>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</si>
  <si>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</si>
  <si>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</si>
  <si>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</si>
  <si>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</si>
  <si>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</si>
  <si>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</si>
  <si>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</si>
  <si>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</si>
  <si>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</si>
  <si>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</si>
  <si>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</si>
  <si>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</si>
  <si>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</si>
  <si>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</si>
  <si>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</si>
  <si>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</si>
  <si>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</si>
  <si>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</si>
  <si>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</si>
  <si>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</si>
  <si>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</si>
  <si>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</si>
  <si>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</si>
  <si>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</si>
  <si>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</si>
  <si>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</si>
  <si>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</si>
  <si>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</si>
  <si>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</si>
  <si>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</si>
  <si>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</si>
  <si>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</si>
  <si>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</si>
  <si>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</si>
  <si>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</si>
  <si>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</si>
  <si>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</si>
  <si>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</si>
  <si>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</si>
  <si>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</si>
  <si>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</si>
  <si>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</si>
  <si>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</si>
  <si>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</si>
  <si>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</si>
  <si>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</si>
  <si>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</si>
  <si>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</si>
  <si>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</si>
  <si>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</si>
  <si>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</si>
  <si>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</si>
  <si>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</si>
  <si>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</si>
  <si>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</si>
  <si>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</si>
  <si>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</si>
  <si>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</si>
  <si>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</si>
  <si>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</si>
  <si>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</si>
  <si>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</si>
  <si>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</si>
  <si>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</si>
  <si>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</si>
  <si>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</si>
  <si>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</si>
  <si>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</si>
  <si>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</si>
  <si>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</si>
  <si>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</si>
  <si>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</si>
  <si>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</si>
  <si>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</si>
  <si>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</si>
  <si>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</si>
  <si>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</si>
  <si>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</si>
  <si>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</si>
  <si>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</si>
  <si>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</si>
  <si>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</si>
  <si>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</si>
  <si>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</si>
  <si>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</si>
  <si>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</si>
  <si>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</si>
  <si>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</si>
  <si>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</si>
  <si>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</si>
  <si>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</si>
  <si>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</si>
  <si>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</si>
  <si>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</si>
  <si>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</si>
  <si>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</si>
  <si>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</si>
  <si>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</si>
  <si>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</si>
  <si>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</si>
  <si>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</si>
  <si>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</si>
  <si>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</si>
  <si>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</si>
  <si>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</si>
  <si>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</si>
  <si>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</si>
  <si>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</si>
  <si>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</si>
  <si>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</si>
  <si>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</si>
  <si>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</si>
  <si>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</si>
  <si>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</si>
  <si>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</si>
  <si>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</si>
  <si>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</si>
  <si>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</si>
  <si>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</si>
  <si>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</si>
  <si>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</si>
  <si>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</si>
  <si>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</si>
  <si>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</si>
  <si>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</si>
  <si>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</si>
  <si>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</si>
  <si>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</si>
  <si>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</si>
  <si>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</si>
  <si>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</si>
  <si>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</si>
  <si>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</si>
  <si>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</si>
  <si>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</si>
  <si>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</si>
  <si>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</si>
  <si>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</si>
  <si>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</si>
  <si>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</si>
  <si>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</si>
  <si>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</si>
  <si>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</si>
  <si>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</si>
  <si>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</si>
  <si>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</si>
  <si>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</si>
  <si>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</si>
  <si>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</si>
  <si>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</si>
  <si>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</si>
  <si>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</si>
  <si>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</si>
  <si>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</si>
  <si>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</si>
  <si>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</si>
  <si>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</si>
  <si>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</si>
  <si>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</si>
  <si>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</si>
  <si>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</si>
  <si>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</si>
  <si>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</si>
  <si>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</si>
  <si>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</si>
  <si>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</si>
  <si>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</si>
  <si>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</si>
  <si>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</si>
  <si>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</si>
  <si>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</si>
  <si>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</si>
  <si>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</si>
  <si>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</si>
  <si>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</si>
  <si>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</si>
  <si>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</si>
  <si>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</si>
  <si>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</si>
  <si>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</si>
  <si>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</si>
  <si>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</si>
  <si>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</si>
  <si>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</si>
  <si>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</si>
  <si>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</si>
  <si>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</si>
  <si>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</si>
  <si>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</si>
  <si>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</si>
  <si>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</si>
  <si>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</si>
  <si>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</si>
  <si>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</si>
  <si>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</si>
  <si>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</si>
  <si>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</si>
  <si>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</si>
  <si>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</si>
  <si>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</si>
  <si>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</si>
  <si>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</si>
  <si>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</si>
  <si>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</si>
  <si>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</si>
  <si>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</si>
  <si>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</si>
  <si>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</si>
  <si>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</si>
  <si>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</si>
  <si>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</si>
  <si>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</si>
  <si>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</si>
  <si>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</si>
  <si>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</si>
  <si>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</si>
  <si>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</si>
  <si>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</si>
  <si>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</si>
  <si>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</si>
  <si>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</si>
  <si>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</si>
  <si>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</si>
  <si>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</si>
  <si>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</si>
  <si>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</si>
  <si>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</si>
  <si>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</si>
  <si>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</si>
  <si>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</si>
  <si>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</si>
  <si>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</si>
  <si>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</si>
  <si>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</si>
  <si>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</si>
  <si>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</si>
  <si>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</si>
  <si>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</si>
  <si>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</si>
  <si>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</si>
  <si>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</si>
  <si>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</si>
  <si>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</si>
  <si>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</si>
  <si>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</si>
  <si>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</si>
  <si>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</si>
  <si>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</si>
  <si>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</si>
  <si>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</si>
  <si>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</si>
  <si>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</si>
  <si>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</si>
  <si>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</si>
  <si>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</si>
  <si>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</si>
  <si>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</si>
  <si>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</si>
  <si>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</si>
  <si>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</si>
  <si>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</si>
  <si>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</si>
  <si>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</si>
  <si>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</si>
  <si>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</si>
  <si>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</si>
  <si>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</si>
  <si>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</si>
  <si>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</si>
  <si>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</si>
  <si>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</si>
  <si>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</si>
  <si>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</si>
  <si>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</si>
  <si>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</si>
  <si>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</si>
  <si>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</si>
  <si>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</si>
  <si>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</si>
  <si>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</si>
  <si>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</si>
  <si>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</si>
  <si>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</si>
  <si>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</si>
  <si>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</si>
  <si>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</si>
  <si>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</si>
  <si>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</si>
  <si>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</si>
  <si>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</si>
  <si>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</si>
  <si>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</si>
  <si>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</si>
  <si>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</si>
  <si>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</si>
  <si>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</si>
  <si>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</si>
  <si>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</si>
  <si>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</si>
  <si>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</si>
  <si>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</si>
  <si>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</si>
  <si>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</si>
  <si>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</si>
  <si>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</si>
  <si>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</si>
  <si>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</si>
  <si>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</si>
  <si>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</si>
  <si>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</si>
  <si>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</si>
  <si>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</si>
  <si>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</si>
  <si>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</si>
  <si>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</si>
  <si>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</si>
  <si>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</si>
  <si>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</si>
  <si>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</si>
  <si>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</si>
  <si>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</si>
  <si>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</si>
  <si>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</si>
  <si>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</si>
  <si>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</si>
  <si>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</si>
  <si>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</si>
  <si>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</si>
  <si>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</si>
  <si>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</si>
  <si>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</si>
  <si>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</si>
  <si>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</si>
  <si>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</si>
  <si>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</si>
  <si>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</si>
  <si>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</si>
  <si>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</si>
  <si>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</si>
  <si>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</si>
  <si>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</si>
  <si>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</si>
  <si>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</si>
  <si>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</si>
  <si>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</si>
  <si>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</si>
  <si>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</si>
  <si>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</si>
  <si>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</si>
  <si>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</si>
  <si>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</si>
  <si>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</si>
  <si>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</si>
  <si>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</si>
  <si>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</si>
  <si>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</si>
  <si>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</si>
  <si>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</si>
  <si>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</si>
  <si>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</si>
  <si>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</si>
  <si>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</si>
  <si>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</si>
  <si>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</si>
  <si>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</si>
  <si>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</si>
  <si>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</si>
  <si>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</si>
  <si>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</si>
  <si>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</si>
  <si>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</si>
  <si>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</si>
  <si>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</si>
  <si>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</si>
  <si>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</si>
  <si>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</si>
  <si>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</si>
  <si>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</si>
  <si>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</si>
  <si>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</si>
  <si>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</si>
  <si>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</si>
  <si>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</si>
  <si>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</si>
  <si>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</si>
  <si>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</si>
  <si>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</si>
  <si>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</si>
  <si>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</si>
  <si>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</si>
  <si>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</si>
  <si>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</si>
  <si>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</si>
  <si>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</si>
  <si>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</si>
  <si>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</si>
  <si>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</si>
  <si>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</si>
  <si>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</si>
  <si>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</si>
  <si>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</si>
  <si>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</si>
  <si>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</si>
  <si>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</si>
  <si>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</si>
  <si>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</si>
  <si>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</si>
  <si>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</si>
  <si>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</si>
  <si>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</si>
  <si>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</si>
  <si>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</si>
  <si>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</si>
  <si>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</si>
  <si>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</si>
  <si>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</si>
  <si>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</si>
  <si>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</si>
  <si>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</si>
  <si>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</si>
  <si>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</si>
  <si>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</si>
  <si>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</si>
  <si>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</si>
  <si>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</si>
  <si>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</si>
  <si>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</si>
  <si>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</si>
  <si>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</si>
  <si>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</si>
  <si>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</si>
  <si>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</si>
  <si>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</si>
  <si>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</si>
  <si>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</si>
  <si>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</si>
  <si>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</si>
  <si>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</si>
  <si>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</si>
  <si>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</si>
  <si>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</si>
  <si>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</si>
  <si>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</si>
  <si>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</si>
  <si>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</si>
  <si>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</si>
  <si>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</si>
  <si>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</si>
  <si>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</si>
  <si>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</si>
  <si>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</si>
  <si>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</si>
  <si>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</si>
  <si>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</si>
  <si>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</si>
  <si>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</si>
  <si>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</si>
  <si>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</si>
  <si>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</si>
  <si>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</si>
  <si>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</si>
  <si>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</si>
  <si>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</si>
  <si>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</si>
  <si>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</si>
  <si>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</si>
  <si>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</si>
  <si>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</si>
  <si>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</si>
  <si>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</si>
  <si>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</si>
  <si>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</si>
  <si>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</si>
  <si>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</si>
  <si>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</si>
  <si>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</si>
  <si>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</si>
  <si>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</si>
  <si>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</si>
  <si>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</si>
  <si>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</si>
  <si>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</si>
  <si>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</si>
  <si>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</si>
  <si>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</si>
  <si>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</si>
  <si>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</si>
  <si>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</si>
  <si>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</si>
  <si>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</si>
  <si>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</si>
  <si>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</si>
  <si>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</si>
  <si>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</si>
  <si>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</si>
  <si>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</si>
  <si>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</si>
  <si>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</si>
  <si>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</si>
  <si>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</si>
  <si>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</si>
  <si>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</si>
  <si>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</si>
  <si>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</si>
  <si>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</si>
  <si>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</si>
  <si>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</si>
  <si>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</si>
  <si>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</si>
  <si>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</si>
  <si>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</si>
  <si>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</si>
  <si>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</si>
  <si>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</si>
  <si>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</si>
  <si>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</si>
  <si>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</si>
  <si>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</si>
  <si>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</si>
  <si>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</si>
  <si>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</si>
  <si>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</si>
  <si>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</si>
  <si>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</si>
  <si>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</si>
  <si>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</si>
  <si>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</si>
  <si>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</si>
  <si>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</si>
  <si>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</si>
  <si>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</si>
  <si>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</si>
  <si>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</si>
  <si>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</si>
  <si>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</si>
  <si>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</si>
  <si>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</si>
  <si>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</si>
  <si>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</si>
  <si>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</si>
  <si>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</si>
  <si>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</si>
  <si>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</si>
  <si>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</si>
  <si>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</si>
  <si>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</si>
  <si>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</si>
  <si>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</si>
  <si>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</si>
  <si>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</si>
  <si>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</si>
  <si>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</si>
  <si>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</si>
  <si>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</si>
  <si>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</si>
  <si>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</si>
  <si>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</si>
  <si>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</si>
  <si>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</si>
  <si>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</si>
  <si>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</si>
  <si>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</si>
  <si>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</si>
  <si>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</si>
  <si>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</si>
  <si>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</si>
  <si>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</si>
  <si>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</si>
  <si>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</si>
  <si>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</si>
  <si>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</si>
  <si>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</si>
  <si>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</si>
  <si>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</si>
  <si>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</si>
  <si>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</si>
  <si>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</si>
  <si>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</si>
  <si>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</si>
  <si>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</si>
  <si>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</si>
  <si>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</si>
  <si>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</si>
  <si>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</si>
  <si>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</si>
  <si>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</si>
  <si>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</si>
  <si>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</si>
  <si>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</si>
  <si>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</si>
  <si>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</si>
  <si>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</si>
  <si>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</si>
  <si>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</si>
  <si>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</si>
  <si>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</si>
  <si>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</si>
  <si>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</si>
  <si>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</si>
  <si>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</si>
  <si>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</si>
  <si>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</si>
  <si>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</si>
  <si>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</si>
  <si>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</si>
  <si>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</si>
  <si>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</si>
  <si>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</si>
  <si>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</si>
  <si>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</si>
  <si>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</si>
  <si>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</si>
  <si>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</si>
  <si>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</si>
  <si>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</si>
  <si>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</si>
  <si>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</si>
  <si>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</si>
  <si>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</si>
  <si>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</si>
  <si>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</si>
  <si>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</si>
  <si>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</si>
  <si>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</si>
  <si>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</si>
  <si>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</si>
  <si>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</si>
  <si>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</si>
  <si>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</si>
  <si>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</si>
  <si>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</si>
  <si>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</si>
  <si>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</si>
  <si>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</si>
  <si>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</si>
  <si>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</si>
  <si>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</si>
  <si>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</si>
  <si>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</si>
  <si>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</si>
  <si>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</si>
  <si>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</si>
  <si>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</si>
  <si>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</si>
  <si>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</si>
  <si>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</si>
  <si>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</si>
  <si>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</si>
  <si>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</si>
  <si>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</si>
  <si>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</si>
  <si>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</si>
  <si>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</si>
  <si>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</si>
  <si>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</si>
  <si>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</si>
  <si>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</si>
  <si>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</si>
  <si>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</si>
  <si>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</si>
  <si>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</si>
  <si>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</si>
  <si>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</si>
  <si>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</si>
  <si>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</si>
  <si>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</si>
  <si>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</si>
  <si>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</si>
  <si>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</si>
  <si>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</si>
  <si>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</si>
  <si>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</si>
  <si>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</si>
  <si>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</si>
  <si>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</si>
  <si>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</si>
  <si>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</si>
  <si>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</si>
  <si>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</si>
  <si>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</si>
  <si>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</si>
  <si>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</si>
  <si>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</si>
  <si>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</si>
  <si>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</si>
  <si>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</si>
  <si>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</si>
  <si>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</si>
  <si>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</si>
  <si>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</si>
  <si>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</si>
  <si>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</si>
  <si>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</si>
  <si>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</si>
  <si>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</si>
  <si>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</si>
  <si>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</si>
  <si>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</si>
  <si>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</si>
  <si>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</si>
  <si>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</si>
  <si>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</si>
  <si>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</si>
  <si>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</si>
  <si>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</si>
  <si>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</si>
  <si>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</si>
  <si>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</si>
  <si>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</si>
  <si>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</si>
  <si>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</si>
  <si>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</si>
  <si>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</si>
  <si>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</si>
  <si>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</si>
  <si>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</si>
  <si>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</si>
  <si>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</si>
  <si>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</si>
  <si>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</si>
  <si>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</si>
  <si>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</si>
  <si>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</si>
  <si>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</si>
  <si>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</si>
  <si>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</si>
  <si>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</si>
  <si>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</si>
  <si>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</si>
  <si>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</si>
  <si>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</si>
  <si>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</si>
  <si>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</si>
  <si>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</si>
  <si>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</si>
  <si>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</si>
  <si>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</si>
  <si>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</si>
  <si>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</si>
  <si>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</si>
  <si>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</si>
  <si>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</si>
  <si>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</si>
  <si>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</si>
  <si>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</si>
  <si>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</si>
  <si>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</si>
  <si>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</si>
  <si>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</si>
  <si>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</si>
  <si>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</si>
  <si>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</si>
  <si>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</si>
  <si>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</si>
  <si>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</si>
  <si>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</si>
  <si>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</si>
  <si>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</si>
  <si>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</si>
  <si>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</si>
  <si>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</si>
  <si>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</si>
  <si>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</si>
  <si>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</si>
  <si>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</si>
  <si>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</si>
  <si>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</si>
  <si>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</si>
  <si>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</si>
  <si>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</si>
  <si>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</si>
  <si>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</si>
  <si>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</si>
  <si>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</si>
  <si>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</si>
  <si>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</si>
  <si>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</si>
  <si>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</si>
  <si>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</si>
  <si>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</si>
  <si>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</si>
  <si>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</si>
  <si>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</si>
  <si>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</si>
  <si>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</si>
  <si>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</si>
  <si>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</si>
  <si>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</si>
  <si>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</si>
  <si>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</si>
  <si>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</si>
  <si>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</si>
  <si>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</si>
  <si>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</si>
  <si>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</si>
  <si>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</si>
  <si>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</si>
  <si>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</si>
  <si>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</si>
  <si>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</si>
  <si>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</si>
  <si>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</si>
  <si>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</si>
  <si>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</si>
  <si>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</si>
  <si>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</si>
  <si>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</si>
  <si>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</si>
  <si>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</si>
  <si>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</si>
  <si>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</si>
  <si>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</si>
  <si>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</si>
  <si>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</si>
  <si>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</si>
  <si>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</si>
  <si>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</si>
  <si>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</si>
  <si>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</si>
  <si>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</si>
  <si>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</si>
  <si>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</si>
  <si>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</si>
  <si>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</si>
  <si>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</si>
  <si>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</si>
  <si>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</si>
  <si>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</si>
  <si>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</si>
  <si>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</si>
  <si>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</si>
  <si>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</si>
  <si>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</si>
  <si>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</si>
  <si>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</si>
  <si>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</si>
  <si>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</si>
  <si>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</si>
  <si>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</si>
  <si>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</si>
  <si>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</si>
  <si>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</si>
  <si>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</si>
  <si>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</si>
  <si>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</si>
  <si>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</si>
  <si>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</si>
  <si>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</si>
  <si>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</si>
  <si>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</si>
  <si>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</si>
  <si>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</si>
  <si>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</si>
  <si>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</si>
  <si>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</si>
  <si>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</si>
  <si>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</si>
  <si>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</si>
  <si>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</si>
  <si>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</si>
  <si>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</si>
  <si>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</si>
  <si>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</si>
  <si>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</si>
  <si>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</si>
  <si>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</si>
  <si>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</si>
  <si>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</si>
  <si>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</si>
  <si>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</si>
  <si>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</si>
  <si>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</si>
  <si>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</si>
  <si>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</si>
  <si>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</si>
  <si>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</si>
  <si>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</si>
  <si>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</si>
  <si>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</si>
  <si>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</si>
  <si>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</si>
  <si>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</si>
  <si>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</si>
  <si>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</si>
  <si>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</si>
  <si>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</si>
  <si>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</si>
  <si>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</si>
  <si>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</si>
  <si>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</si>
  <si>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</si>
  <si>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</si>
  <si>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</si>
  <si>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</si>
  <si>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</si>
  <si>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</si>
  <si>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</si>
  <si>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</si>
  <si>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</si>
  <si>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</si>
  <si>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</si>
  <si>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</si>
  <si>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</si>
  <si>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</si>
  <si>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</si>
  <si>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</si>
  <si>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</si>
  <si>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</si>
  <si>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</si>
  <si>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</si>
  <si>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</si>
  <si>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</si>
  <si>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</si>
  <si>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</si>
  <si>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</si>
  <si>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</si>
  <si>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</si>
  <si>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</si>
  <si>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</si>
  <si>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</si>
  <si>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</si>
  <si>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</si>
  <si>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</si>
  <si>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</si>
  <si>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</si>
  <si>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</si>
  <si>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</si>
  <si>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</si>
  <si>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</si>
  <si>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</si>
  <si>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</si>
  <si>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</si>
  <si>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</si>
  <si>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</si>
  <si>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</si>
  <si>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</si>
  <si>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</si>
  <si>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</si>
  <si>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</si>
  <si>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</si>
  <si>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</si>
  <si>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</si>
  <si>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</si>
  <si>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</si>
  <si>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</si>
  <si>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</si>
  <si>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</si>
  <si>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</si>
  <si>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</si>
  <si>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</si>
  <si>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</si>
  <si>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</si>
  <si>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</si>
  <si>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</si>
  <si>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</si>
  <si>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</si>
  <si>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</si>
  <si>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</si>
  <si>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</si>
  <si>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</si>
  <si>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</si>
  <si>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</si>
  <si>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</si>
  <si>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</si>
  <si>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</si>
  <si>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</si>
  <si>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</si>
  <si>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</si>
  <si>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</si>
  <si>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</si>
  <si>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</si>
  <si>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</si>
  <si>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</si>
  <si>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</si>
  <si>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</si>
  <si>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</si>
  <si>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</si>
  <si>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</si>
  <si>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</si>
  <si>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</si>
  <si>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</si>
  <si>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</si>
  <si>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</si>
  <si>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</si>
  <si>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</si>
  <si>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</si>
  <si>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</si>
  <si>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</si>
  <si>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</si>
  <si>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</si>
  <si>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</si>
  <si>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</si>
  <si>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</si>
  <si>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</si>
  <si>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</si>
  <si>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</si>
  <si>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</si>
  <si>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</si>
  <si>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</si>
  <si>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</si>
  <si>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</si>
  <si>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</si>
  <si>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</si>
  <si>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</si>
  <si>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</si>
  <si>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</si>
  <si>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</si>
  <si>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</si>
  <si>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</si>
  <si>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</si>
  <si>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</si>
  <si>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</si>
  <si>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</si>
  <si>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</si>
  <si>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</si>
  <si>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</si>
  <si>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</si>
  <si>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</si>
  <si>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</si>
  <si>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</si>
  <si>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</si>
  <si>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</si>
  <si>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</si>
  <si>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</si>
  <si>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</si>
  <si>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</si>
  <si>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</si>
  <si>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</si>
  <si>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</si>
  <si>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</si>
  <si>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</si>
  <si>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</si>
  <si>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</si>
  <si>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</si>
  <si>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</si>
  <si>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</si>
  <si>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</si>
  <si>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</si>
  <si>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</si>
  <si>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</si>
  <si>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</si>
  <si>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</si>
  <si>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</si>
  <si>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</si>
  <si>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</si>
  <si>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</si>
  <si>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</si>
  <si>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</si>
  <si>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</si>
  <si>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</si>
  <si>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</si>
  <si>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</si>
  <si>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</si>
  <si>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</si>
  <si>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</si>
  <si>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</si>
  <si>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</si>
  <si>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</si>
  <si>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</si>
  <si>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</si>
  <si>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</si>
  <si>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</si>
  <si>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</si>
  <si>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</si>
  <si>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</si>
  <si>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</si>
  <si>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</si>
  <si>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</si>
  <si>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</si>
  <si>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</si>
  <si>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</si>
  <si>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</si>
  <si>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</si>
  <si>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</si>
  <si>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</si>
  <si>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</si>
  <si>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</si>
  <si>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</si>
  <si>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</si>
  <si>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</si>
  <si>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</si>
  <si>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</si>
  <si>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</si>
  <si>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</si>
  <si>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</si>
  <si>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</si>
  <si>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</si>
  <si>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</si>
  <si>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</si>
  <si>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</si>
  <si>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</si>
  <si>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</si>
  <si>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</si>
  <si>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</si>
  <si>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</si>
  <si>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</si>
  <si>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</si>
  <si>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</si>
  <si>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</si>
  <si>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</si>
  <si>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</si>
  <si>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</si>
  <si>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</si>
  <si>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</si>
  <si>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</si>
  <si>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</si>
  <si>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</si>
  <si>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</si>
  <si>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</si>
  <si>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</si>
  <si>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</si>
  <si>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</si>
  <si>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</si>
  <si>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</si>
  <si>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</si>
  <si>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</si>
  <si>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</si>
  <si>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</si>
  <si>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</si>
  <si>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</si>
  <si>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</si>
  <si>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</si>
  <si>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</si>
  <si>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</si>
  <si>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</si>
  <si>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</si>
  <si>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</si>
  <si>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</si>
  <si>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</si>
  <si>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</si>
  <si>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</si>
  <si>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</si>
  <si>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</si>
  <si>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</si>
  <si>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</si>
  <si>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</si>
  <si>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</si>
  <si>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</si>
  <si>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</si>
  <si>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</si>
  <si>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</si>
  <si>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</si>
  <si>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</si>
  <si>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</si>
  <si>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</si>
  <si>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</si>
  <si>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</si>
  <si>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</si>
  <si>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</si>
  <si>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</si>
  <si>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</si>
  <si>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</si>
  <si>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</si>
  <si>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</si>
  <si>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</si>
  <si>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</si>
  <si>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</si>
  <si>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</si>
  <si>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</si>
  <si>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</si>
  <si>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</si>
  <si>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</si>
  <si>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</si>
  <si>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</si>
  <si>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</si>
  <si>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</si>
  <si>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</si>
  <si>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</si>
  <si>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</si>
  <si>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</si>
  <si>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</si>
  <si>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</si>
  <si>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</si>
  <si>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</si>
  <si>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</si>
  <si>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</si>
  <si>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</si>
  <si>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</si>
  <si>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</si>
  <si>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</si>
  <si>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</si>
  <si>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</si>
  <si>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</si>
  <si>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</si>
  <si>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</si>
  <si>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</si>
  <si>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</si>
  <si>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</si>
  <si>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</si>
  <si>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</si>
  <si>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</si>
  <si>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</si>
  <si>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</si>
  <si>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</si>
  <si>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</si>
  <si>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</si>
  <si>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</si>
  <si>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</si>
  <si>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</si>
  <si>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</si>
  <si>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</si>
  <si>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</si>
  <si>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</si>
  <si>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</si>
  <si>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</si>
  <si>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</si>
  <si>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</si>
  <si>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</si>
  <si>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</si>
  <si>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</si>
  <si>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</si>
  <si>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</si>
  <si>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</si>
  <si>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</si>
  <si>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</si>
  <si>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</si>
  <si>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</si>
  <si>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</si>
  <si>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</si>
  <si>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</si>
  <si>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</si>
  <si>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</si>
  <si>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(33) 3611-1505</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</si>
  <si>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</si>
  <si>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</si>
  <si>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</si>
  <si>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</si>
  <si>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</si>
  <si>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</si>
  <si>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</si>
  <si>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</si>
  <si>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</si>
  <si>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</si>
  <si>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</si>
  <si>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</si>
  <si>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</si>
  <si>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</si>
  <si>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</si>
  <si>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</si>
  <si>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</si>
  <si>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</si>
  <si>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</si>
  <si>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</si>
  <si>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</si>
  <si>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</si>
  <si>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</si>
  <si>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</si>
  <si>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</si>
  <si>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</si>
  <si>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</si>
  <si>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</si>
  <si>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</si>
  <si>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</si>
  <si>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</si>
  <si>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</si>
  <si>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</si>
  <si>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</si>
  <si>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</si>
  <si>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</si>
  <si>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</si>
  <si>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</si>
  <si>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</si>
  <si>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</si>
  <si>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</si>
  <si>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</si>
  <si>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</si>
  <si>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</si>
  <si>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</si>
  <si>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</si>
  <si>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</si>
  <si>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</si>
  <si>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</si>
  <si>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</si>
  <si>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</si>
  <si>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</si>
  <si>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</si>
  <si>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</si>
  <si>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</si>
  <si>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</si>
  <si>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</si>
  <si>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</si>
  <si>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</si>
  <si>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</si>
  <si>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</si>
  <si>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</si>
  <si>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</si>
  <si>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</si>
  <si>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</si>
  <si>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</si>
  <si>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</si>
  <si>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</si>
  <si>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</si>
  <si>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</si>
  <si>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</si>
  <si>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</si>
  <si>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</si>
  <si>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</si>
  <si>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</si>
  <si>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</si>
  <si>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</si>
  <si>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</si>
  <si>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</si>
  <si>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</si>
  <si>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</si>
  <si>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</si>
  <si>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</si>
  <si>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</si>
  <si>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</si>
  <si>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</si>
  <si>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</si>
  <si>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</si>
  <si>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</si>
  <si>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</si>
  <si>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</si>
  <si>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</si>
  <si>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</si>
  <si>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</si>
  <si>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</si>
  <si>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</si>
  <si>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</si>
  <si>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</si>
  <si>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</si>
  <si>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</si>
  <si>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</si>
  <si>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</si>
  <si>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</si>
  <si>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</si>
  <si>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</si>
  <si>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</si>
  <si>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</si>
  <si>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</si>
  <si>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</si>
  <si>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</si>
  <si>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</si>
  <si>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</si>
  <si>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</si>
  <si>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</si>
  <si>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</si>
  <si>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</si>
  <si>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</si>
  <si>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</si>
  <si>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</si>
  <si>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</si>
  <si>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</si>
  <si>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</si>
  <si>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</si>
  <si>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</si>
  <si>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</si>
  <si>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</si>
  <si>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</si>
  <si>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</si>
  <si>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</si>
  <si>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</si>
  <si>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</si>
  <si>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</si>
  <si>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</si>
  <si>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</si>
  <si>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</si>
  <si>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</si>
  <si>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</si>
  <si>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</si>
  <si>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</si>
  <si>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</si>
  <si>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</si>
  <si>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</si>
  <si>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</si>
  <si>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</si>
  <si>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</si>
  <si>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</si>
  <si>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</si>
  <si>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</si>
  <si>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</si>
  <si>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</si>
  <si>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</si>
  <si>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</si>
  <si>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</si>
  <si>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</si>
  <si>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</si>
  <si>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</si>
  <si>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</si>
  <si>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</si>
  <si>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</si>
  <si>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</si>
  <si>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</si>
  <si>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</si>
  <si>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</si>
  <si>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</si>
  <si>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</si>
  <si>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</si>
  <si>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</si>
  <si>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</si>
  <si>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</si>
  <si>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</si>
  <si>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</si>
  <si>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</si>
  <si>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</si>
  <si>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</si>
  <si>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</si>
  <si>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</si>
  <si>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</si>
  <si>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</si>
  <si>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</si>
  <si>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</si>
  <si>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</si>
  <si>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</si>
  <si>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</si>
  <si>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</si>
  <si>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</si>
  <si>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</si>
  <si>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</si>
  <si>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</si>
  <si>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</si>
  <si>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</si>
  <si>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</si>
  <si>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</si>
  <si>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</si>
  <si>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</si>
  <si>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</si>
  <si>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</si>
  <si>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</si>
  <si>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</si>
  <si>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</si>
  <si>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</si>
  <si>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</si>
  <si>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</si>
  <si>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31 3641-4386</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</si>
  <si>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</si>
  <si>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</si>
  <si>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</si>
  <si>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</si>
  <si>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</si>
  <si>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</si>
  <si>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</si>
  <si>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</si>
  <si>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</si>
  <si>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</si>
  <si>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</si>
  <si>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</si>
  <si>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</si>
  <si>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</si>
  <si>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</si>
  <si>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</si>
  <si>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</si>
  <si>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</si>
  <si>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</si>
  <si>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</si>
  <si>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</si>
  <si>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</si>
  <si>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</si>
  <si>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</si>
  <si>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</si>
  <si>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</si>
  <si>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</si>
  <si>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</si>
  <si>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</si>
  <si>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</si>
  <si>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</si>
  <si>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</si>
  <si>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</si>
  <si>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</si>
  <si>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</si>
  <si>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</si>
  <si>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</si>
  <si>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</si>
  <si>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</si>
  <si>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</si>
  <si>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</si>
  <si>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</si>
  <si>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</si>
  <si>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</si>
  <si>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</si>
  <si>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</si>
  <si>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</si>
  <si>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</si>
  <si>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</si>
  <si>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</si>
  <si>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</si>
  <si>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</si>
  <si>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</si>
  <si>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</si>
  <si>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</si>
  <si>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</si>
  <si>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</si>
  <si>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</si>
  <si>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</si>
  <si>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</si>
  <si>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</si>
  <si>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</si>
  <si>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</si>
  <si>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</si>
  <si>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</si>
  <si>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</si>
  <si>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</si>
  <si>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</si>
  <si>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</si>
  <si>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</si>
  <si>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</si>
  <si>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</si>
  <si>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</si>
  <si>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</si>
  <si>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</si>
  <si>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</si>
  <si>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</si>
  <si>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</si>
  <si>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</si>
  <si>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</si>
  <si>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</si>
  <si>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</si>
  <si>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</si>
  <si>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</si>
  <si>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</si>
  <si>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</si>
  <si>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</si>
  <si>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</si>
  <si>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</si>
  <si>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</si>
  <si>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</si>
  <si>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</si>
  <si>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</si>
  <si>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</si>
  <si>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</si>
  <si>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</si>
  <si>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</si>
  <si>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</si>
  <si>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</si>
  <si>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</si>
  <si>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</si>
  <si>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</si>
  <si>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</si>
  <si>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</si>
  <si>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</si>
  <si>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</si>
  <si>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</si>
  <si>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</si>
  <si>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</si>
  <si>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</si>
  <si>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</si>
  <si>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</si>
  <si>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</si>
  <si>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</si>
  <si>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</si>
  <si>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</si>
  <si>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</si>
  <si>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</si>
  <si>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</si>
  <si>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</si>
  <si>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</si>
  <si>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</si>
  <si>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</si>
  <si>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</si>
  <si>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</si>
  <si>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</si>
  <si>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</si>
  <si>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</si>
  <si>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</si>
  <si>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</si>
  <si>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</si>
  <si>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</si>
  <si>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</si>
  <si>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</si>
  <si>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</si>
  <si>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</si>
  <si>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</si>
  <si>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</si>
  <si>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</si>
  <si>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</si>
  <si>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</si>
  <si>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</si>
  <si>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</si>
  <si>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</si>
  <si>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</si>
  <si>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</si>
  <si>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</si>
  <si>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</si>
  <si>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</si>
  <si>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</si>
  <si>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</si>
  <si>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</si>
  <si>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</si>
  <si>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</si>
  <si>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</si>
  <si>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</si>
  <si>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</si>
  <si>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</si>
  <si>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</si>
  <si>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</si>
  <si>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</si>
  <si>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</si>
  <si>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</si>
  <si>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</si>
  <si>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</si>
  <si>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</si>
  <si>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</si>
  <si>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</si>
  <si>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</si>
  <si>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</si>
  <si>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</si>
  <si>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</si>
  <si>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</si>
  <si>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</si>
  <si>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</si>
  <si>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</si>
  <si>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</si>
  <si>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</si>
  <si>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</si>
  <si>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</si>
  <si>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</si>
  <si>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</si>
  <si>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</si>
  <si>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</si>
  <si>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</si>
  <si>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</si>
  <si>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</si>
  <si>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</si>
  <si>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</si>
  <si>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</si>
  <si>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</si>
  <si>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</si>
  <si>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</si>
  <si>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</si>
  <si>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</si>
  <si>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</si>
  <si>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</si>
  <si>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</si>
  <si>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</si>
  <si>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</si>
  <si>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</si>
  <si>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</si>
  <si>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</si>
  <si>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</si>
  <si>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</si>
  <si>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</si>
  <si>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</si>
  <si>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</si>
  <si>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</si>
  <si>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</si>
  <si>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</si>
  <si>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</si>
  <si>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</si>
  <si>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</si>
  <si>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</si>
  <si>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</si>
  <si>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</si>
  <si>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</si>
  <si>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</si>
  <si>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</si>
  <si>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</si>
  <si>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</si>
  <si>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</si>
  <si>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</si>
  <si>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</si>
  <si>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</si>
  <si>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</si>
  <si>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</si>
  <si>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</si>
  <si>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</si>
  <si>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</si>
  <si>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</si>
  <si>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</si>
  <si>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</si>
  <si>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</si>
  <si>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</si>
  <si>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</si>
  <si>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</si>
  <si>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</si>
  <si>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</si>
  <si>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</si>
  <si>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</si>
  <si>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</si>
  <si>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</si>
  <si>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</si>
  <si>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</si>
  <si>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</si>
  <si>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</si>
  <si>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</si>
  <si>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</si>
  <si>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</si>
  <si>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</si>
  <si>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</si>
  <si>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</si>
  <si>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</si>
  <si>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</si>
  <si>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</si>
  <si>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</si>
  <si>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</si>
  <si>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</si>
  <si>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</si>
  <si>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</si>
  <si>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</si>
  <si>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</si>
  <si>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</si>
  <si>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</si>
  <si>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</si>
  <si>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</si>
  <si>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</si>
  <si>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</si>
  <si>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</si>
  <si>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</si>
  <si>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</si>
  <si>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</si>
  <si>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</si>
  <si>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</si>
  <si>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</si>
  <si>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</si>
  <si>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</si>
  <si>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</si>
  <si>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</si>
  <si>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</si>
  <si>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</si>
  <si>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</si>
  <si>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</si>
  <si>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</si>
  <si>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</si>
  <si>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</si>
  <si>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</si>
  <si>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</si>
  <si>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</si>
  <si>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</si>
  <si>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</si>
  <si>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</si>
  <si>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</si>
  <si>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</si>
  <si>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</si>
  <si>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</si>
  <si>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</si>
  <si>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</si>
  <si>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</si>
  <si>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</si>
  <si>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</si>
  <si>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</si>
  <si>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</si>
  <si>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</si>
  <si>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</si>
  <si>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</si>
  <si>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</si>
  <si>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</si>
  <si>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</si>
  <si>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</si>
  <si>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</si>
  <si>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</si>
  <si>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</si>
  <si>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</si>
  <si>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</si>
  <si>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</si>
  <si>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</si>
  <si>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</si>
  <si>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</si>
  <si>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</si>
  <si>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</si>
  <si>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</si>
  <si>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</si>
  <si>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</si>
  <si>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</si>
  <si>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</si>
  <si>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</si>
  <si>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</si>
  <si>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</si>
  <si>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</si>
  <si>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</si>
  <si>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</si>
  <si>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</si>
  <si>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</si>
  <si>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</si>
  <si>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</si>
  <si>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</si>
  <si>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</si>
  <si>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</si>
  <si>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</si>
  <si>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</si>
  <si>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</si>
  <si>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</si>
  <si>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</si>
  <si>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</si>
  <si>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</si>
  <si>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</si>
  <si>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</si>
  <si>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</si>
  <si>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</si>
  <si>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</si>
  <si>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</si>
  <si>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</si>
  <si>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</si>
  <si>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</si>
  <si>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</si>
  <si>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</si>
  <si>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</si>
  <si>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</si>
  <si>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</si>
  <si>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</si>
  <si>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</si>
  <si>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</si>
  <si>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</si>
  <si>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</si>
  <si>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</si>
  <si>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</si>
  <si>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</si>
  <si>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</si>
  <si>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</si>
  <si>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</si>
  <si>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</si>
  <si>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</si>
  <si>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</si>
  <si>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</si>
  <si>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</si>
  <si>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</si>
  <si>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</si>
  <si>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</si>
  <si>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</si>
  <si>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</si>
  <si>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</si>
  <si>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</si>
  <si>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</si>
  <si>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</si>
  <si>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</si>
  <si>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</si>
  <si>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</si>
  <si>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</si>
  <si>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</si>
  <si>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</si>
  <si>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</si>
  <si>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</si>
  <si>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</si>
  <si>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</si>
  <si>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</si>
  <si>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</si>
  <si>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</si>
  <si>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</si>
  <si>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</si>
  <si>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</si>
  <si>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</si>
  <si>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</si>
  <si>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</si>
  <si>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</si>
  <si>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</si>
  <si>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</si>
  <si>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</si>
  <si>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</si>
  <si>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</si>
  <si>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</si>
  <si>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</si>
  <si>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</si>
  <si>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</si>
  <si>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</si>
  <si>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</si>
  <si>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</si>
  <si>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</si>
  <si>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</si>
  <si>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</si>
  <si>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</si>
  <si>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</si>
  <si>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</si>
  <si>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</si>
  <si>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</si>
  <si>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</si>
  <si>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</si>
  <si>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</si>
  <si>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</si>
  <si>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</si>
  <si>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</si>
  <si>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</si>
  <si>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</si>
  <si>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</si>
  <si>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</si>
  <si>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</si>
  <si>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</si>
  <si>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</si>
  <si>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</si>
  <si>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</si>
  <si>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</si>
  <si>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</si>
  <si>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</si>
  <si>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</si>
  <si>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</si>
  <si>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</si>
  <si>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</si>
  <si>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</si>
  <si>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</si>
  <si>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</si>
  <si>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</si>
  <si>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</si>
  <si>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</si>
  <si>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</si>
  <si>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</si>
  <si>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</si>
  <si>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</si>
  <si>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</si>
  <si>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</si>
  <si>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</si>
  <si>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</si>
  <si>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</si>
  <si>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</si>
  <si>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</si>
  <si>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</si>
  <si>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</si>
  <si>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</si>
  <si>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</si>
  <si>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</si>
  <si>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</si>
  <si>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</si>
  <si>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</si>
  <si>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</si>
  <si>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</si>
  <si>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</si>
  <si>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</si>
  <si>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</si>
  <si>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</si>
  <si>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</si>
  <si>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</si>
  <si>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</si>
  <si>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</si>
  <si>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</si>
  <si>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</si>
  <si>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</si>
  <si>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</si>
  <si>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</si>
  <si>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</si>
  <si>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</si>
  <si>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</si>
  <si>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</si>
  <si>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</si>
  <si>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</si>
  <si>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</si>
  <si>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</si>
  <si>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</si>
  <si>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</si>
  <si>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</si>
  <si>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</si>
  <si>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</si>
  <si>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</si>
  <si>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</si>
  <si>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</si>
  <si>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</si>
  <si>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</si>
  <si>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</si>
  <si>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</si>
  <si>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</si>
  <si>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</si>
  <si>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</si>
  <si>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</si>
  <si>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</si>
  <si>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</si>
  <si>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</si>
  <si>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</si>
  <si>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</si>
  <si>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</si>
  <si>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</si>
  <si>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</si>
  <si>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</si>
  <si>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</si>
  <si>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</si>
  <si>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</si>
  <si>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</si>
  <si>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</si>
  <si>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</si>
  <si>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</si>
  <si>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</si>
  <si>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</si>
  <si>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</si>
  <si>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</si>
  <si>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</si>
  <si>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</si>
  <si>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</si>
  <si>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</si>
  <si>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</si>
  <si>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</si>
  <si>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</si>
  <si>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</si>
  <si>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</si>
  <si>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</si>
  <si>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</si>
  <si>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</si>
  <si>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</si>
  <si>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</si>
  <si>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</si>
  <si>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</si>
  <si>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</si>
  <si>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</si>
  <si>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</si>
  <si>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</si>
  <si>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</si>
  <si>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</si>
  <si>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</si>
  <si>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</si>
  <si>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</si>
  <si>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</si>
  <si>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</si>
  <si>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</si>
  <si>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</si>
  <si>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</si>
  <si>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</si>
  <si>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</si>
  <si>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</si>
  <si>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</si>
  <si>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</si>
  <si>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</si>
  <si>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</si>
  <si>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</si>
  <si>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</si>
  <si>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</si>
  <si>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</si>
  <si>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</si>
  <si>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</si>
  <si>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</si>
  <si>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</si>
  <si>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</si>
  <si>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</si>
  <si>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</si>
  <si>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</si>
  <si>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</si>
  <si>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</si>
  <si>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</si>
  <si>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</si>
  <si>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</si>
  <si>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</si>
  <si>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</si>
  <si>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</si>
  <si>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</si>
  <si>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</si>
  <si>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</si>
  <si>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</si>
  <si>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</si>
  <si>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</si>
  <si>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</si>
  <si>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</si>
  <si>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</si>
  <si>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</si>
  <si>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</si>
  <si>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</si>
  <si>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</si>
  <si>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</si>
  <si>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</si>
  <si>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</si>
  <si>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</si>
  <si>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</si>
  <si>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</si>
  <si>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</si>
  <si>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</si>
  <si>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</si>
  <si>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</si>
  <si>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</si>
  <si>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</si>
  <si>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</si>
  <si>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</si>
  <si>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</si>
  <si>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</si>
  <si>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</si>
  <si>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</si>
  <si>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</si>
  <si>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</si>
  <si>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</si>
  <si>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</si>
  <si>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</si>
  <si>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</si>
  <si>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</si>
  <si>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</si>
  <si>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</si>
  <si>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</si>
  <si>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</si>
  <si>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</si>
  <si>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</si>
  <si>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</si>
  <si>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</si>
  <si>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</si>
  <si>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</si>
  <si>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</si>
  <si>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</si>
  <si>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</si>
  <si>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</si>
  <si>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</si>
  <si>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</si>
  <si>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</si>
  <si>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</si>
  <si>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</si>
  <si>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</si>
  <si>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</si>
  <si>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</si>
  <si>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</si>
  <si>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</si>
  <si>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</si>
  <si>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</si>
  <si>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</si>
  <si>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</si>
  <si>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</si>
  <si>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</si>
  <si>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</si>
  <si>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</si>
  <si>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</si>
  <si>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</si>
  <si>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</si>
  <si>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</si>
  <si>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</si>
  <si>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</si>
  <si>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</si>
  <si>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</si>
  <si>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</si>
  <si>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</si>
  <si>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</si>
  <si>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</si>
  <si>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</si>
  <si>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</si>
  <si>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</si>
  <si>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</si>
  <si>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</si>
  <si>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</si>
  <si>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</si>
  <si>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</si>
  <si>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</si>
  <si>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</si>
  <si>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</si>
  <si>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</si>
  <si>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</si>
  <si>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</si>
  <si>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</si>
  <si>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</si>
  <si>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</si>
  <si>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</si>
  <si>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</si>
  <si>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</si>
  <si>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</si>
  <si>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</si>
  <si>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</si>
  <si>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</si>
  <si>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</si>
  <si>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</si>
  <si>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</si>
  <si>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</si>
  <si>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</si>
  <si>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</si>
  <si>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</si>
  <si>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</si>
  <si>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</si>
  <si>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</si>
  <si>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</si>
  <si>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</si>
  <si>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</si>
  <si>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</si>
  <si>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</si>
  <si>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</si>
  <si>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</si>
  <si>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</si>
  <si>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</si>
  <si>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</si>
  <si>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</si>
  <si>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</si>
  <si>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</si>
  <si>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</si>
  <si>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</si>
  <si>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</si>
  <si>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</si>
  <si>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</si>
  <si>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</si>
  <si>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</si>
  <si>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</si>
  <si>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</si>
  <si>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</si>
  <si>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</si>
  <si>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</si>
  <si>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</si>
  <si>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</si>
  <si>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</si>
  <si>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</si>
  <si>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</si>
  <si>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</si>
  <si>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</si>
  <si>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</si>
  <si>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</si>
  <si>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</si>
  <si>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</si>
  <si>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</si>
  <si>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</si>
  <si>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</si>
  <si>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</si>
  <si>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</si>
  <si>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</si>
  <si>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</si>
  <si>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</si>
  <si>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</si>
  <si>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</si>
  <si>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</si>
  <si>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</si>
  <si>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</si>
  <si>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</si>
  <si>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</si>
  <si>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</si>
  <si>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</si>
  <si>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</si>
  <si>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</si>
  <si>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</si>
  <si>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</si>
  <si>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</si>
  <si>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</si>
  <si>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</si>
  <si>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</si>
  <si>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</si>
  <si>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</si>
  <si>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</si>
  <si>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</si>
  <si>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</si>
  <si>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</si>
  <si>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</si>
  <si>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</si>
  <si>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</si>
  <si>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</si>
  <si>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</si>
  <si>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</si>
  <si>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</si>
  <si>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</si>
  <si>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</si>
  <si>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</si>
  <si>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</si>
  <si>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</si>
  <si>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</si>
  <si>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</si>
  <si>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</si>
  <si>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</si>
  <si>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</si>
  <si>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</si>
  <si>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</si>
  <si>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</si>
  <si>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</si>
  <si>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</si>
  <si>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</si>
  <si>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</si>
  <si>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</si>
  <si>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</si>
  <si>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</si>
  <si>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</si>
  <si>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</si>
  <si>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</si>
  <si>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</si>
  <si>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</si>
  <si>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</si>
  <si>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</si>
  <si>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</si>
  <si>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</si>
  <si>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</si>
  <si>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</si>
  <si>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</si>
  <si>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</si>
  <si>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</si>
  <si>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</si>
  <si>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</si>
  <si>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</si>
  <si>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</si>
  <si>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</si>
  <si>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</si>
  <si>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</si>
  <si>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</si>
  <si>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</si>
  <si>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</si>
  <si>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</si>
  <si>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</si>
  <si>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</si>
  <si>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</si>
  <si>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</si>
  <si>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</si>
  <si>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</si>
  <si>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</si>
  <si>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</si>
  <si>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</si>
  <si>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</si>
  <si>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</si>
  <si>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</si>
  <si>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</si>
  <si>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</si>
  <si>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</si>
  <si>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</si>
  <si>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</si>
  <si>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</si>
  <si>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</si>
  <si>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</si>
  <si>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</si>
  <si>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</si>
  <si>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</si>
  <si>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</si>
  <si>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</si>
  <si>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</si>
  <si>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</si>
  <si>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</si>
  <si>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Rua Luis José da Silva, 135</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</si>
  <si>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</si>
  <si>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</si>
  <si>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</si>
  <si>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</si>
  <si>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</si>
  <si>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</si>
  <si>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</si>
  <si>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</si>
  <si>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</si>
  <si>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</si>
  <si>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</si>
  <si>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</si>
  <si>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</si>
  <si>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</si>
  <si>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</si>
  <si>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</si>
  <si>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</si>
  <si>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</si>
  <si>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</si>
  <si>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</si>
  <si>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</si>
  <si>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</si>
  <si>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</si>
  <si>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</si>
  <si>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</si>
  <si>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</si>
  <si>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</si>
  <si>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</si>
  <si>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</si>
  <si>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</si>
  <si>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</si>
  <si>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</si>
  <si>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</si>
  <si>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</si>
  <si>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</si>
  <si>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</si>
  <si>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</si>
  <si>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</si>
  <si>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</si>
  <si>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</si>
  <si>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</si>
  <si>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</si>
  <si>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</si>
  <si>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</si>
  <si>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</si>
  <si>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</si>
  <si>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</si>
  <si>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</si>
  <si>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</si>
  <si>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</si>
  <si>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</si>
  <si>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</si>
  <si>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</si>
  <si>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</si>
  <si>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</si>
  <si>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</si>
  <si>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</si>
  <si>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</si>
  <si>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</si>
  <si>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</si>
  <si>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</si>
  <si>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</si>
  <si>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</si>
  <si>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</si>
  <si>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</si>
  <si>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</si>
  <si>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</si>
  <si>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</si>
  <si>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</si>
  <si>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</si>
  <si>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</si>
  <si>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</si>
  <si>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</si>
  <si>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</si>
  <si>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</si>
  <si>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</si>
  <si>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</si>
  <si>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</si>
  <si>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</si>
  <si>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</si>
  <si>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</si>
  <si>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</si>
  <si>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</si>
  <si>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</si>
  <si>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</si>
  <si>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</si>
  <si>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</si>
  <si>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</si>
  <si>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</si>
  <si>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</si>
  <si>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</si>
  <si>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</si>
  <si>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</si>
  <si>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</si>
  <si>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</si>
  <si>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</si>
  <si>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</si>
  <si>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</si>
  <si>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</si>
  <si>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</si>
  <si>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</si>
  <si>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</si>
  <si>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</si>
  <si>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</si>
  <si>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</si>
  <si>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</si>
  <si>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</si>
  <si>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</si>
  <si>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</si>
  <si>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</si>
  <si>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</si>
  <si>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</si>
  <si>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</si>
  <si>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</si>
  <si>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</si>
  <si>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</si>
  <si>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</si>
  <si>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</si>
  <si>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</si>
  <si>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</si>
  <si>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</si>
  <si>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</si>
  <si>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</si>
  <si>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</si>
  <si>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</si>
  <si>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</si>
  <si>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</si>
  <si>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</si>
  <si>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</si>
  <si>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</si>
  <si>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</si>
  <si>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</si>
  <si>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</si>
  <si>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</si>
  <si>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</si>
  <si>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</si>
  <si>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</si>
  <si>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</si>
  <si>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</si>
  <si>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</si>
  <si>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</si>
  <si>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</si>
  <si>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</si>
  <si>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</si>
  <si>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</si>
  <si>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</si>
  <si>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</si>
  <si>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</si>
  <si>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</si>
  <si>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</si>
  <si>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</si>
  <si>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</si>
  <si>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</si>
  <si>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</si>
  <si>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</si>
  <si>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</si>
  <si>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</si>
  <si>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</si>
  <si>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</si>
  <si>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</si>
  <si>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</si>
  <si>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</si>
  <si>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</si>
  <si>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</si>
  <si>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</si>
  <si>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</si>
  <si>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</si>
  <si>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</si>
  <si>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</si>
  <si>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</si>
  <si>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</si>
  <si>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</si>
  <si>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</si>
  <si>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</si>
  <si>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</si>
  <si>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</si>
  <si>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</si>
  <si>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</si>
  <si>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</si>
  <si>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</si>
  <si>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</si>
  <si>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</si>
  <si>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</si>
  <si>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</si>
  <si>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</si>
  <si>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</si>
  <si>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</si>
  <si>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</si>
  <si>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</si>
  <si>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</si>
  <si>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</si>
  <si>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</si>
  <si>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</si>
  <si>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</si>
  <si>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</si>
  <si>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</si>
  <si>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</si>
  <si>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</si>
  <si>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</si>
  <si>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</si>
  <si>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</si>
  <si>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</si>
  <si>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</si>
  <si>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</si>
  <si>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</si>
  <si>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</si>
  <si>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</si>
  <si>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</si>
  <si>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</si>
  <si>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</si>
  <si>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</si>
  <si>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</si>
  <si>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</si>
  <si>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</si>
  <si>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</si>
  <si>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</si>
  <si>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</si>
  <si>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</si>
  <si>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</si>
  <si>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</si>
  <si>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</si>
  <si>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</si>
  <si>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</si>
  <si>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</si>
  <si>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</si>
  <si>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</si>
  <si>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</si>
  <si>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</si>
  <si>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</si>
  <si>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</si>
  <si>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</si>
  <si>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</si>
  <si>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</si>
  <si>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</si>
  <si>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</si>
  <si>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</si>
  <si>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</si>
  <si>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</si>
  <si>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</si>
  <si>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</si>
  <si>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</si>
  <si>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</si>
  <si>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</si>
  <si>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</si>
  <si>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</si>
  <si>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</si>
  <si>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</si>
  <si>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</si>
  <si>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</si>
  <si>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</si>
  <si>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</si>
  <si>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</si>
  <si>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</si>
  <si>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</si>
  <si>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</si>
  <si>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</si>
  <si>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</si>
  <si>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</si>
  <si>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</si>
  <si>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</si>
  <si>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</si>
  <si>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</si>
  <si>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</si>
  <si>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</si>
  <si>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</si>
  <si>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</si>
  <si>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</si>
  <si>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</si>
  <si>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</si>
  <si>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</si>
  <si>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</si>
  <si>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</si>
  <si>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</si>
  <si>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</si>
  <si>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</si>
  <si>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</si>
  <si>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</si>
  <si>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</si>
  <si>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</si>
  <si>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</si>
  <si>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</si>
  <si>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</si>
  <si>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</si>
  <si>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</si>
  <si>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</si>
  <si>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</si>
  <si>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</si>
  <si>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</si>
  <si>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</si>
  <si>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</si>
  <si>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</si>
  <si>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</si>
  <si>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</si>
  <si>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</si>
  <si>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</si>
  <si>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</si>
  <si>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</si>
  <si>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</si>
  <si>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</si>
  <si>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</si>
  <si>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</si>
  <si>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</si>
  <si>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</si>
  <si>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</si>
  <si>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</si>
  <si>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</si>
  <si>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</si>
  <si>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</si>
  <si>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</si>
  <si>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</si>
  <si>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</si>
  <si>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</si>
  <si>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</si>
  <si>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</si>
  <si>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</si>
  <si>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</si>
  <si>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</si>
  <si>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</si>
  <si>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</si>
  <si>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</si>
  <si>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</si>
  <si>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</si>
  <si>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</si>
  <si>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</si>
  <si>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</si>
  <si>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</si>
  <si>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</si>
  <si>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</si>
  <si>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</si>
  <si>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</si>
  <si>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</si>
  <si>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</si>
  <si>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</si>
  <si>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</si>
  <si>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</si>
  <si>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</si>
  <si>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</si>
  <si>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</si>
  <si>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</si>
  <si>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</si>
  <si>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</si>
  <si>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</si>
  <si>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</si>
  <si>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</si>
  <si>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</si>
  <si>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</si>
  <si>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</si>
  <si>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</si>
  <si>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</si>
  <si>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</si>
  <si>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</si>
  <si>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</si>
  <si>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</si>
  <si>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</si>
  <si>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</si>
  <si>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</si>
  <si>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</si>
  <si>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</si>
  <si>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</si>
  <si>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</si>
  <si>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</si>
  <si>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</si>
  <si>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</si>
  <si>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</si>
  <si>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</si>
  <si>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</si>
  <si>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</si>
  <si>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</si>
  <si>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</si>
  <si>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</si>
  <si>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</si>
  <si>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</si>
  <si>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</si>
  <si>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</si>
  <si>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</si>
  <si>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</si>
  <si>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</si>
  <si>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</si>
  <si>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</si>
  <si>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</si>
  <si>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</si>
  <si>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</si>
  <si>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</si>
  <si>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</si>
  <si>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</si>
  <si>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</si>
  <si>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</si>
  <si>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</si>
  <si>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</si>
  <si>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</si>
  <si>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</si>
  <si>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</si>
  <si>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</si>
  <si>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</si>
  <si>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</si>
  <si>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</si>
  <si>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</si>
  <si>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</si>
  <si>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</si>
  <si>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</si>
  <si>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</si>
  <si>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</si>
  <si>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</si>
  <si>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</si>
  <si>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</si>
  <si>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</si>
  <si>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</si>
  <si>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</si>
  <si>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</si>
  <si>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</si>
  <si>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</si>
  <si>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</si>
  <si>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</si>
  <si>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</si>
  <si>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</si>
  <si>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</si>
  <si>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</si>
  <si>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</si>
  <si>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</si>
  <si>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</si>
  <si>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</si>
  <si>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</si>
  <si>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</si>
  <si>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</si>
  <si>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</si>
  <si>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</si>
  <si>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</si>
  <si>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</si>
  <si>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</si>
  <si>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</si>
  <si>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</si>
  <si>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</si>
  <si>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</si>
  <si>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</si>
  <si>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</si>
  <si>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</si>
  <si>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</si>
  <si>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</si>
  <si>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</si>
  <si>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</si>
  <si>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</si>
  <si>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</si>
  <si>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</si>
  <si>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</si>
  <si>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</si>
  <si>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</si>
  <si>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</si>
  <si>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</si>
  <si>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</si>
  <si>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</si>
  <si>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</si>
  <si>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</si>
  <si>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</si>
  <si>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</si>
  <si>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não recebeu o cabo RJ 45.</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</si>
  <si>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</si>
  <si>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</si>
  <si>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</si>
  <si>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</si>
  <si>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</si>
  <si>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</si>
  <si>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</si>
  <si>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</si>
  <si>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</si>
  <si>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</si>
  <si>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</si>
  <si>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</si>
  <si>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</si>
  <si>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</si>
  <si>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</si>
  <si>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</si>
  <si>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</si>
  <si>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</si>
  <si>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</si>
  <si>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</si>
  <si>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</si>
  <si>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</si>
  <si>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</si>
  <si>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</si>
  <si>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</si>
  <si>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</si>
  <si>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</si>
  <si>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</si>
  <si>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</si>
  <si>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</si>
  <si>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</si>
  <si>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</si>
  <si>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</si>
  <si>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</si>
  <si>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</si>
  <si>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O técnico não tem nenhum cabo para deixar lá</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</si>
  <si>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</si>
  <si>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</si>
  <si>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</si>
  <si>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</si>
  <si>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</si>
  <si>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</si>
  <si>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</si>
  <si>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</si>
  <si>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</si>
  <si>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</si>
  <si>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</si>
  <si>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</si>
  <si>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</si>
  <si>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</si>
  <si>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</si>
  <si>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</si>
  <si>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</si>
  <si>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</si>
  <si>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</si>
  <si>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</si>
  <si>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</si>
  <si>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</si>
  <si>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</si>
  <si>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</si>
  <si>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</si>
  <si>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</si>
  <si>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</si>
  <si>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</si>
  <si>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</si>
  <si>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</si>
  <si>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</si>
  <si>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</si>
  <si>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</si>
  <si>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</si>
  <si>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</si>
  <si>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</si>
  <si>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</si>
  <si>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</si>
  <si>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</si>
  <si>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</si>
  <si>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</si>
  <si>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</si>
  <si>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</si>
  <si>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</si>
  <si>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</si>
  <si>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</si>
  <si>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</si>
  <si>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</si>
  <si>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</si>
  <si>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</si>
  <si>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</si>
  <si>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</si>
  <si>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</si>
  <si>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</si>
  <si>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</si>
  <si>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</si>
  <si>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</si>
  <si>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</si>
  <si>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</si>
  <si>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</si>
  <si>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</si>
  <si>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</si>
  <si>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</si>
  <si>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</si>
  <si>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</si>
  <si>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</si>
  <si>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</si>
  <si>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</si>
  <si>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</si>
  <si>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AV. MILTON CAMPOS , n1076 - Bairro NOSSA SRA. APARECIDA</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</si>
  <si>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</si>
  <si>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</si>
  <si>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</si>
  <si>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</si>
  <si>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</si>
  <si>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</si>
  <si>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</si>
  <si>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</si>
  <si>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</si>
  <si>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</si>
  <si>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</si>
  <si>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</si>
  <si>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</si>
  <si>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</si>
  <si>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</si>
  <si>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</si>
  <si>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</si>
  <si>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</si>
  <si>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</si>
  <si>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</si>
  <si>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</si>
  <si>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</si>
  <si>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</si>
  <si>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</si>
  <si>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</si>
  <si>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</si>
  <si>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</si>
  <si>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</si>
  <si>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</si>
  <si>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</si>
  <si>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</si>
  <si>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</si>
  <si>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</si>
  <si>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</si>
  <si>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</si>
  <si>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</si>
  <si>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</si>
  <si>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</si>
  <si>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</si>
  <si>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</si>
  <si>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</si>
  <si>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</si>
  <si>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</si>
  <si>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</si>
  <si>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</si>
  <si>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</si>
  <si>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</si>
  <si>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</si>
  <si>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</si>
  <si>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</si>
  <si>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</si>
  <si>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</si>
  <si>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</si>
  <si>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</si>
  <si>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</si>
  <si>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</si>
  <si>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</si>
  <si>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</si>
  <si>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</si>
  <si>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</si>
  <si>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</si>
  <si>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</si>
  <si>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</si>
  <si>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</si>
  <si>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</si>
  <si>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</si>
  <si>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</si>
  <si>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</si>
  <si>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</si>
  <si>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</si>
  <si>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</si>
  <si>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</si>
  <si>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</si>
  <si>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</si>
  <si>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</si>
  <si>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</si>
  <si>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</si>
  <si>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</si>
  <si>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</si>
  <si>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</si>
  <si>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</si>
  <si>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</si>
  <si>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</si>
  <si>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</si>
  <si>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</si>
  <si>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</si>
  <si>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</si>
  <si>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</si>
  <si>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</si>
  <si>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</si>
  <si>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</si>
  <si>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</si>
  <si>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</si>
  <si>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</si>
  <si>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</si>
  <si>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</si>
  <si>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</si>
  <si>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</si>
  <si>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</si>
  <si>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</si>
  <si>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</si>
  <si>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</si>
  <si>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</si>
  <si>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</si>
  <si>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</si>
  <si>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</si>
  <si>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</si>
  <si>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</si>
  <si>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</si>
  <si>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</si>
  <si>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</si>
  <si>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 xml:space="preserve">Cnes: 2209918 
AMBULATÓRIO MUNICIPAL DE ITAMBACURI 
</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</si>
  <si>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</si>
  <si>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</si>
  <si>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</si>
  <si>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</si>
  <si>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</si>
  <si>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</si>
  <si>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</si>
  <si>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</si>
  <si>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</si>
  <si>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</si>
  <si>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</si>
  <si>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</si>
  <si>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</si>
  <si>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</si>
  <si>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</si>
  <si>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</si>
  <si>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</si>
  <si>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</si>
  <si>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</si>
  <si>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</si>
  <si>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</si>
  <si>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</si>
  <si>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</si>
  <si>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</si>
  <si>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</si>
  <si>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</si>
  <si>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</si>
  <si>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</si>
  <si>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</si>
  <si>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</si>
  <si>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</si>
  <si>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</si>
  <si>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</si>
  <si>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</si>
  <si>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</si>
  <si>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</si>
  <si>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</si>
  <si>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</si>
  <si>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</si>
  <si>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</si>
  <si>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</si>
  <si>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</si>
  <si>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</si>
  <si>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</si>
  <si>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</si>
  <si>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</si>
  <si>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</si>
  <si>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</si>
  <si>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</si>
  <si>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</si>
  <si>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</si>
  <si>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</si>
  <si>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</si>
  <si>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</si>
  <si>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</si>
  <si>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</si>
  <si>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</si>
  <si>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</si>
  <si>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</si>
  <si>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</si>
  <si>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</si>
  <si>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</si>
  <si>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</si>
  <si>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</si>
  <si>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</si>
  <si>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</si>
  <si>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</si>
  <si>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</si>
  <si>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</si>
  <si>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</si>
  <si>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</si>
  <si>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</si>
  <si>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</si>
  <si>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</si>
  <si>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</si>
  <si>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</si>
  <si>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</si>
  <si>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</si>
  <si>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</si>
  <si>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</si>
  <si>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</si>
  <si>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</si>
  <si>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</si>
  <si>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</si>
  <si>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</si>
  <si>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</si>
  <si>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</si>
  <si>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</si>
  <si>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</si>
  <si>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</si>
  <si>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</si>
  <si>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</si>
  <si>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</si>
  <si>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</si>
  <si>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</si>
  <si>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</si>
  <si>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</si>
  <si>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</si>
  <si>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</si>
  <si>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</si>
  <si>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</si>
  <si>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</si>
  <si>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</si>
  <si>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</si>
  <si>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</si>
  <si>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</si>
  <si>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</si>
  <si>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</si>
  <si>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</si>
  <si>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</si>
  <si>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</si>
  <si>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</si>
  <si>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</si>
  <si>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</si>
  <si>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</si>
  <si>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</si>
  <si>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</si>
  <si>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</si>
  <si>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</si>
  <si>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</si>
  <si>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</si>
  <si>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</si>
  <si>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</si>
  <si>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</si>
  <si>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</si>
  <si>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</si>
  <si>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</si>
  <si>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</si>
  <si>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</si>
  <si>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</si>
  <si>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</si>
  <si>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</si>
  <si>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</si>
  <si>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</si>
  <si>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</si>
  <si>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</si>
  <si>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</si>
  <si>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</si>
  <si>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</si>
  <si>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</si>
  <si>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</si>
  <si>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</si>
  <si>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</si>
  <si>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</si>
  <si>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</si>
  <si>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</si>
  <si>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</si>
  <si>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</si>
  <si>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</si>
  <si>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</si>
  <si>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</si>
  <si>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</si>
  <si>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</si>
  <si>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</si>
  <si>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</si>
  <si>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</si>
  <si>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</si>
  <si>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</si>
  <si>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</si>
  <si>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</si>
  <si>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</si>
  <si>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</si>
  <si>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</si>
  <si>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</si>
  <si>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</si>
  <si>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</si>
  <si>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</si>
  <si>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</si>
  <si>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</si>
  <si>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</si>
  <si>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</si>
  <si>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</si>
  <si>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</si>
  <si>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</si>
  <si>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</si>
  <si>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</si>
  <si>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</si>
  <si>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</si>
  <si>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</si>
  <si>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</si>
  <si>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</si>
  <si>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</si>
  <si>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</si>
  <si>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</si>
  <si>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</si>
  <si>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</si>
  <si>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</si>
  <si>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</si>
  <si>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</si>
  <si>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</si>
  <si>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</si>
  <si>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</si>
  <si>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</si>
  <si>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</si>
  <si>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</si>
  <si>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</si>
  <si>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</si>
  <si>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</si>
  <si>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</si>
  <si>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</si>
  <si>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</si>
  <si>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</si>
  <si>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</si>
  <si>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</si>
  <si>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</si>
  <si>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</si>
  <si>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</si>
  <si>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</si>
  <si>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</si>
  <si>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</si>
  <si>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</si>
  <si>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</si>
  <si>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</si>
  <si>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</si>
  <si>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</si>
  <si>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</si>
  <si>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</si>
  <si>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</si>
  <si>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</si>
  <si>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</si>
  <si>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</si>
  <si>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</si>
  <si>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</si>
  <si>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</si>
  <si>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</si>
  <si>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</si>
  <si>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</si>
  <si>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</si>
  <si>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</si>
  <si>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</si>
  <si>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</si>
  <si>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</si>
  <si>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</si>
  <si>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</si>
  <si>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</si>
  <si>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</si>
  <si>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</si>
  <si>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</si>
  <si>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</si>
  <si>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</si>
  <si>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</si>
  <si>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</si>
  <si>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</si>
  <si>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</si>
  <si>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</si>
  <si>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</si>
  <si>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</si>
  <si>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</si>
  <si>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</si>
  <si>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</si>
  <si>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</si>
  <si>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</si>
  <si>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</si>
  <si>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</si>
  <si>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</si>
  <si>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</si>
  <si>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</si>
  <si>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</si>
  <si>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</si>
  <si>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</si>
  <si>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</si>
  <si>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</si>
  <si>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</si>
  <si>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</si>
  <si>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</si>
  <si>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</si>
  <si>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</si>
  <si>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</si>
  <si>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</si>
  <si>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</si>
  <si>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</si>
  <si>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</si>
  <si>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</si>
  <si>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</si>
  <si>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</si>
  <si>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</si>
  <si>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</si>
  <si>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</si>
  <si>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</si>
  <si>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</si>
  <si>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</si>
  <si>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</si>
  <si>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</si>
  <si>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</si>
  <si>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</si>
  <si>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</si>
  <si>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</si>
  <si>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</si>
  <si>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</si>
  <si>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</si>
  <si>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</si>
  <si>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</si>
  <si>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</si>
  <si>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</si>
  <si>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</si>
  <si>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</si>
  <si>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</si>
  <si>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</si>
  <si>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</si>
  <si>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</si>
  <si>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</si>
  <si>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</si>
  <si>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</si>
  <si>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</si>
  <si>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</si>
  <si>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</si>
  <si>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</si>
  <si>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</si>
  <si>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</si>
  <si>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</si>
  <si>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</si>
  <si>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</si>
  <si>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</si>
  <si>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</si>
  <si>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</si>
  <si>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</si>
  <si>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</si>
  <si>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</si>
  <si>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</si>
  <si>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</si>
  <si>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</si>
  <si>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</si>
  <si>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</si>
  <si>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</si>
  <si>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</si>
  <si>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</si>
  <si>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</si>
  <si>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</si>
  <si>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</si>
  <si>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</si>
  <si>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</si>
  <si>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</si>
  <si>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</si>
  <si>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</si>
  <si>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</si>
  <si>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</si>
  <si>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</si>
  <si>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</si>
  <si>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</si>
  <si>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</si>
  <si>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</si>
  <si>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</si>
  <si>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</si>
  <si>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</si>
  <si>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</si>
  <si>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</si>
  <si>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</si>
  <si>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</si>
  <si>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</si>
  <si>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</si>
  <si>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</si>
  <si>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</si>
  <si>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</si>
  <si>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</si>
  <si>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</si>
  <si>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</si>
  <si>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</si>
  <si>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</si>
  <si>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</si>
  <si>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</si>
  <si>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</si>
  <si>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</si>
  <si>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</si>
  <si>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</si>
  <si>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</si>
  <si>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</si>
  <si>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</si>
  <si>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</si>
  <si>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</si>
  <si>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</si>
  <si>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</si>
  <si>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</si>
  <si>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</si>
  <si>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</si>
  <si>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</si>
  <si>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</si>
  <si>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</si>
  <si>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</si>
  <si>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</si>
  <si>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</si>
  <si>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</si>
  <si>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</si>
  <si>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</si>
  <si>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</si>
  <si>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</si>
  <si>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</si>
  <si>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</si>
  <si>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</si>
  <si>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</si>
  <si>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</si>
  <si>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</si>
  <si>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</si>
  <si>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</si>
  <si>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</si>
  <si>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</si>
  <si>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</si>
  <si>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</si>
  <si>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</si>
  <si>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</si>
  <si>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</si>
  <si>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</si>
  <si>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</si>
  <si>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</si>
  <si>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</si>
  <si>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</si>
  <si>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</si>
  <si>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</si>
  <si>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</si>
  <si>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</si>
  <si>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</si>
  <si>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</si>
  <si>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</si>
  <si>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</si>
  <si>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</si>
  <si>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</si>
  <si>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</si>
  <si>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</si>
  <si>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</si>
  <si>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</si>
  <si>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</si>
  <si>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</si>
  <si>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</si>
  <si>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</si>
  <si>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</si>
  <si>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</si>
  <si>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</si>
  <si>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</si>
  <si>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</si>
  <si>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</si>
  <si>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</si>
  <si>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</si>
  <si>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</si>
  <si>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</si>
  <si>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</si>
  <si>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</si>
  <si>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</si>
  <si>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</si>
  <si>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</si>
  <si>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</si>
  <si>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</si>
  <si>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</si>
  <si>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</si>
  <si>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</si>
  <si>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</si>
  <si>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</si>
  <si>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</si>
  <si>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</si>
  <si>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</si>
  <si>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</si>
  <si>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</si>
  <si>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</si>
  <si>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</si>
  <si>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</si>
  <si>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</si>
  <si>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</si>
  <si>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</si>
  <si>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</si>
  <si>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</si>
  <si>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</si>
  <si>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</si>
  <si>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</si>
  <si>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</si>
  <si>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</si>
  <si>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</si>
  <si>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</si>
  <si>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</si>
  <si>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</si>
  <si>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</si>
  <si>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</si>
  <si>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</si>
  <si>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</si>
  <si>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</si>
  <si>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</si>
  <si>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</si>
  <si>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</si>
  <si>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</si>
  <si>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</si>
  <si>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</si>
  <si>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</si>
  <si>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</si>
  <si>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</si>
  <si>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</si>
  <si>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</si>
  <si>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</si>
  <si>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</si>
  <si>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</si>
  <si>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</si>
  <si>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</si>
  <si>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</si>
  <si>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</si>
  <si>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</si>
  <si>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</si>
  <si>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</si>
  <si>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</si>
  <si>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</si>
  <si>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</si>
  <si>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</si>
  <si>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</si>
  <si>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</si>
  <si>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</si>
  <si>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</si>
  <si>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</si>
  <si>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</si>
  <si>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</si>
  <si>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</si>
  <si>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</si>
  <si>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</si>
  <si>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</si>
  <si>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</si>
  <si>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</si>
  <si>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</si>
  <si>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</si>
  <si>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</si>
  <si>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</si>
  <si>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</si>
  <si>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</si>
  <si>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</si>
  <si>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</si>
  <si>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</si>
  <si>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</si>
  <si>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</si>
  <si>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</si>
  <si>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</si>
  <si>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</si>
  <si>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</si>
  <si>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</si>
  <si>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</si>
  <si>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</si>
  <si>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</si>
  <si>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</si>
  <si>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</si>
  <si>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</si>
  <si>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</si>
  <si>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</si>
  <si>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</si>
  <si>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</si>
  <si>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</si>
  <si>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</si>
  <si>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</si>
  <si>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</si>
  <si>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</si>
  <si>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</si>
  <si>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</si>
  <si>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</si>
  <si>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</si>
  <si>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</si>
  <si>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</si>
  <si>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</si>
  <si>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</si>
  <si>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</si>
  <si>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</si>
  <si>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</si>
  <si>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</si>
  <si>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</si>
  <si>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</si>
  <si>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</si>
  <si>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</si>
  <si>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</si>
  <si>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</si>
  <si>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</si>
  <si>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</si>
  <si>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</si>
  <si>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</si>
  <si>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</si>
  <si>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</si>
  <si>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</si>
  <si>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</si>
  <si>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</si>
  <si>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</si>
  <si>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</si>
  <si>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</si>
  <si>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</si>
  <si>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</si>
  <si>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</si>
  <si>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</si>
  <si>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</si>
  <si>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</si>
  <si>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</si>
  <si>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</si>
  <si>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</si>
  <si>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</si>
  <si>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</si>
  <si>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</si>
  <si>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</si>
  <si>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</si>
  <si>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</si>
  <si>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</si>
  <si>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</si>
  <si>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</si>
  <si>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</si>
  <si>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</si>
  <si>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</si>
  <si>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</si>
  <si>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</si>
  <si>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</si>
  <si>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</si>
  <si>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</si>
  <si>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</si>
  <si>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</si>
  <si>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</si>
  <si>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</si>
  <si>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</si>
  <si>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</si>
  <si>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</si>
  <si>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</si>
  <si>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</si>
  <si>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</si>
  <si>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</si>
  <si>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</si>
  <si>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</si>
  <si>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</si>
  <si>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</si>
  <si>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</si>
  <si>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</si>
  <si>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</si>
  <si>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</si>
  <si>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</si>
  <si>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</si>
  <si>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</si>
  <si>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</si>
  <si>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</si>
  <si>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</si>
  <si>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</si>
  <si>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</si>
  <si>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</si>
  <si>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</si>
  <si>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</si>
  <si>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</si>
  <si>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</si>
  <si>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</si>
  <si>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</si>
  <si>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</si>
  <si>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</si>
  <si>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</si>
  <si>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</si>
  <si>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</si>
  <si>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</si>
  <si>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</si>
  <si>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</si>
  <si>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</si>
  <si>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</si>
  <si>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</si>
  <si>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</si>
  <si>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</si>
  <si>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</si>
  <si>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</si>
  <si>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</si>
  <si>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</si>
  <si>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</si>
  <si>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</si>
  <si>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</si>
  <si>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</si>
  <si>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</si>
  <si>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</si>
  <si>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</si>
  <si>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</si>
  <si>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</si>
  <si>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</si>
  <si>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</si>
  <si>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</si>
  <si>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</si>
  <si>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</si>
  <si>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</si>
  <si>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</si>
  <si>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</si>
  <si>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</si>
  <si>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</si>
  <si>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</si>
  <si>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</si>
  <si>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</si>
  <si>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</si>
  <si>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</si>
  <si>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</si>
  <si>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</si>
  <si>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</si>
  <si>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</si>
  <si>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</si>
  <si>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</si>
  <si>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</si>
  <si>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</si>
  <si>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</si>
  <si>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</si>
  <si>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</si>
  <si>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</si>
  <si>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</si>
  <si>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</si>
  <si>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</si>
  <si>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</si>
  <si>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</si>
  <si>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</si>
  <si>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</si>
  <si>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</si>
  <si>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</si>
  <si>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</si>
  <si>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</si>
  <si>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</si>
  <si>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</si>
  <si>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</si>
  <si>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</si>
  <si>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</si>
  <si>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</si>
  <si>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</si>
  <si>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</si>
  <si>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</si>
  <si>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</si>
  <si>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</si>
  <si>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</si>
  <si>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</si>
  <si>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</si>
  <si>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</si>
  <si>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</si>
  <si>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</si>
  <si>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</si>
  <si>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</si>
  <si>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</si>
  <si>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</si>
  <si>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</si>
  <si>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</si>
  <si>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</si>
  <si>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</si>
  <si>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</si>
  <si>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</si>
  <si>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</si>
  <si>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</si>
  <si>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</si>
  <si>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</si>
  <si>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</si>
  <si>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</si>
  <si>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</si>
  <si>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</si>
  <si>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</si>
  <si>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</si>
  <si>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</si>
  <si>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</si>
  <si>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</si>
  <si>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</si>
  <si>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</si>
  <si>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</si>
  <si>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</si>
  <si>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</si>
  <si>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</si>
  <si>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</si>
  <si>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</si>
  <si>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</si>
  <si>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</si>
  <si>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</si>
  <si>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</si>
  <si>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</si>
  <si>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</si>
  <si>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</si>
  <si>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</si>
  <si>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</si>
  <si>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</si>
  <si>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</si>
  <si>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</si>
  <si>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</si>
  <si>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</si>
  <si>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</si>
  <si>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</si>
  <si>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</si>
  <si>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</si>
  <si>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</si>
  <si>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</si>
  <si>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</si>
  <si>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</si>
  <si>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</si>
  <si>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</si>
  <si>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</si>
  <si>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</si>
  <si>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</si>
  <si>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</si>
  <si>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</si>
  <si>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</si>
  <si>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</si>
  <si>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</si>
  <si>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</si>
  <si>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</si>
  <si>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</si>
  <si>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</si>
  <si>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</si>
  <si>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</si>
  <si>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</si>
  <si>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</si>
  <si>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</si>
  <si>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</si>
  <si>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</si>
  <si>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</si>
  <si>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</si>
  <si>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</si>
  <si>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</si>
  <si>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</si>
  <si>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</si>
  <si>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</si>
  <si>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</si>
  <si>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</si>
  <si>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</si>
  <si>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</si>
  <si>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</si>
  <si>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</si>
  <si>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</si>
  <si>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</si>
  <si>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</si>
  <si>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</si>
  <si>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</si>
  <si>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</si>
  <si>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</si>
  <si>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</si>
  <si>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</si>
  <si>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</si>
  <si>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</si>
  <si>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</si>
  <si>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</si>
  <si>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</si>
  <si>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</si>
  <si>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</si>
  <si>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</si>
  <si>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</si>
  <si>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</si>
  <si>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</si>
  <si>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</si>
  <si>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</si>
  <si>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</si>
  <si>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</si>
  <si>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</si>
  <si>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</si>
  <si>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</si>
  <si>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</si>
  <si>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</si>
  <si>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</si>
  <si>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</si>
  <si>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</si>
  <si>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</si>
  <si>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</si>
  <si>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</si>
  <si>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</si>
  <si>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</si>
  <si>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</si>
  <si>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</si>
  <si>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</si>
  <si>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</si>
  <si>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</si>
  <si>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</si>
  <si>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</si>
  <si>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</si>
  <si>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</si>
  <si>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</si>
  <si>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</si>
  <si>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</si>
  <si>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</si>
  <si>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</si>
  <si>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</si>
  <si>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</si>
  <si>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</si>
  <si>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</si>
  <si>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</si>
  <si>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</si>
  <si>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</si>
  <si>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</si>
  <si>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</si>
  <si>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</si>
  <si>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</si>
  <si>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</si>
  <si>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</si>
  <si>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</si>
  <si>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</si>
  <si>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</si>
  <si>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</si>
  <si>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</si>
  <si>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</si>
  <si>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</si>
  <si>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</si>
  <si>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</si>
  <si>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</si>
  <si>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</si>
  <si>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</si>
  <si>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</si>
  <si>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</si>
  <si>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</si>
  <si>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</si>
  <si>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</si>
  <si>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</si>
  <si>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</si>
  <si>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</si>
  <si>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</si>
  <si>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</si>
  <si>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</si>
  <si>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</si>
  <si>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</si>
  <si>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</si>
  <si>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</si>
  <si>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</si>
  <si>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</si>
  <si>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</si>
  <si>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</si>
  <si>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</si>
  <si>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</si>
  <si>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</si>
  <si>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</si>
  <si>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</si>
  <si>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</si>
  <si>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</si>
  <si>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</si>
  <si>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</si>
  <si>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</si>
  <si>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</si>
  <si>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</si>
  <si>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</si>
  <si>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</si>
  <si>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</si>
  <si>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</si>
  <si>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</si>
  <si>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</si>
  <si>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</si>
  <si>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</si>
  <si>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</si>
  <si>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</si>
  <si>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</si>
  <si>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</si>
  <si>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</si>
  <si>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</si>
  <si>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</si>
  <si>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</si>
  <si>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</si>
  <si>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</si>
  <si>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</si>
  <si>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</si>
  <si>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</si>
  <si>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</si>
  <si>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</si>
  <si>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</si>
  <si>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</si>
  <si>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</si>
  <si>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</si>
  <si>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</si>
  <si>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</si>
  <si>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</si>
  <si>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</si>
  <si>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</si>
  <si>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</si>
  <si>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</si>
  <si>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</si>
  <si>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</si>
  <si>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</si>
  <si>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</si>
  <si>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</si>
  <si>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</si>
  <si>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</si>
  <si>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</si>
  <si>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</si>
  <si>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</si>
  <si>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</si>
  <si>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</si>
  <si>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</si>
  <si>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</si>
  <si>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</si>
  <si>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</si>
  <si>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</si>
  <si>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</si>
  <si>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</si>
  <si>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</si>
  <si>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</si>
  <si>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</si>
  <si>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</si>
  <si>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</si>
  <si>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</si>
  <si>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</si>
  <si>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</si>
  <si>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</si>
  <si>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</si>
  <si>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</si>
  <si>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</si>
  <si>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</si>
  <si>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</si>
  <si>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</si>
  <si>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</si>
  <si>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</si>
  <si>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</si>
  <si>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</si>
  <si>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</si>
  <si>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</si>
  <si>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</si>
  <si>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</si>
  <si>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</si>
  <si>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</si>
  <si>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</si>
  <si>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</si>
  <si>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</si>
  <si>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</si>
  <si>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</si>
  <si>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</si>
  <si>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</si>
  <si>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</si>
  <si>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</si>
  <si>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</si>
  <si>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</si>
  <si>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</si>
  <si>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</si>
  <si>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</si>
  <si>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</si>
  <si>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</si>
  <si>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</si>
  <si>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</si>
  <si>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</si>
  <si>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</si>
  <si>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</si>
  <si>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</si>
  <si>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</si>
  <si>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</si>
  <si>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</si>
  <si>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</si>
  <si>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</si>
  <si>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</si>
  <si>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</si>
  <si>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</si>
  <si>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</si>
  <si>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</si>
  <si>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</si>
  <si>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</si>
  <si>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</si>
  <si>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</si>
  <si>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</si>
  <si>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</si>
  <si>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</si>
  <si>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</si>
  <si>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</si>
  <si>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</si>
  <si>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</si>
  <si>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</si>
  <si>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</si>
  <si>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</si>
  <si>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</si>
  <si>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</si>
  <si>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</si>
  <si>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</si>
  <si>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</si>
  <si>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</si>
  <si>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</si>
  <si>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</si>
  <si>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</si>
  <si>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</si>
  <si>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</si>
  <si>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</si>
  <si>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</si>
  <si>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</si>
  <si>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</si>
  <si>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</si>
  <si>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</si>
  <si>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</si>
  <si>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</si>
  <si>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</si>
  <si>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</si>
  <si>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</si>
  <si>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</si>
  <si>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</si>
  <si>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</si>
  <si>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</si>
  <si>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</si>
  <si>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</si>
  <si>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</si>
  <si>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</si>
  <si>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</si>
  <si>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</si>
  <si>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</si>
  <si>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</si>
  <si>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</si>
  <si>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</si>
  <si>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</si>
  <si>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</si>
  <si>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</si>
  <si>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</si>
  <si>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</si>
  <si>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</si>
  <si>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</si>
  <si>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</si>
  <si>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</si>
  <si>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</si>
  <si>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</si>
  <si>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</si>
  <si>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</si>
  <si>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</si>
  <si>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</si>
  <si>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</si>
  <si>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</si>
  <si>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</si>
  <si>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</si>
  <si>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</si>
  <si>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</si>
  <si>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</si>
  <si>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</si>
  <si>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</si>
  <si>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</si>
  <si>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</si>
  <si>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</si>
  <si>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</si>
  <si>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</si>
  <si>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</si>
  <si>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</si>
  <si>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</si>
  <si>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</si>
  <si>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</si>
  <si>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</si>
  <si>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</si>
  <si>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</si>
  <si>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</si>
  <si>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</si>
  <si>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</si>
  <si>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</si>
  <si>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</si>
  <si>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</si>
  <si>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</si>
  <si>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</si>
  <si>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</si>
  <si>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</si>
  <si>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</si>
  <si>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</si>
  <si>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</si>
  <si>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</si>
  <si>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</si>
  <si>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</si>
  <si>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</si>
  <si>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</si>
  <si>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</si>
  <si>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</si>
  <si>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</si>
  <si>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</si>
  <si>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</si>
  <si>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</si>
  <si>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</si>
  <si>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</si>
  <si>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</si>
  <si>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</si>
  <si>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</si>
  <si>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</si>
  <si>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</si>
  <si>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</si>
  <si>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</si>
  <si>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</si>
  <si>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</si>
  <si>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</si>
  <si>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</si>
  <si>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</si>
  <si>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</si>
  <si>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</si>
  <si>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</si>
  <si>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</si>
  <si>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</si>
  <si>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</si>
  <si>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</si>
  <si>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</si>
  <si>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</si>
  <si>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</si>
  <si>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</si>
  <si>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</si>
  <si>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</si>
  <si>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</si>
  <si>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</si>
  <si>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</si>
  <si>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</si>
  <si>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</si>
  <si>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</si>
  <si>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</si>
  <si>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</si>
  <si>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</si>
  <si>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</si>
  <si>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</si>
  <si>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</si>
  <si>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</si>
  <si>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</si>
  <si>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</si>
  <si>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</si>
  <si>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</si>
  <si>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</si>
  <si>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</si>
  <si>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</si>
  <si>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</si>
  <si>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</si>
  <si>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</si>
  <si>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</si>
  <si>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</si>
  <si>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</si>
  <si>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</si>
  <si>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</si>
  <si>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</si>
  <si>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</si>
  <si>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</si>
  <si>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</si>
  <si>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</si>
  <si>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</si>
  <si>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</si>
  <si>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</si>
  <si>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</si>
  <si>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</si>
  <si>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</si>
  <si>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</si>
  <si>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</si>
  <si>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</si>
  <si>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</si>
  <si>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</si>
  <si>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</si>
  <si>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</si>
  <si>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</si>
  <si>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</si>
  <si>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</si>
  <si>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</si>
  <si>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</si>
  <si>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</si>
  <si>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</si>
  <si>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</si>
  <si>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</si>
  <si>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</si>
  <si>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</si>
  <si>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</si>
  <si>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</si>
  <si>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</si>
  <si>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</si>
  <si>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</si>
  <si>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</si>
  <si>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</si>
  <si>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</si>
  <si>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</si>
  <si>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</si>
  <si>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</si>
  <si>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</si>
  <si>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</si>
  <si>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</si>
  <si>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</si>
  <si>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</si>
  <si>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</si>
  <si>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</si>
  <si>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</si>
  <si>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</si>
  <si>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</si>
  <si>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</si>
  <si>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</si>
  <si>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</si>
  <si>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</si>
  <si>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</si>
  <si>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</si>
  <si>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</si>
  <si>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</si>
  <si>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</si>
  <si>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</si>
  <si>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</si>
  <si>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</si>
  <si>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</si>
  <si>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</si>
  <si>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</si>
  <si>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</si>
  <si>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</si>
  <si>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</si>
  <si>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</si>
  <si>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</si>
  <si>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</si>
  <si>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</si>
  <si>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</si>
  <si>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</si>
  <si>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</si>
  <si>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</si>
  <si>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</si>
  <si>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</si>
  <si>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</si>
  <si>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</si>
  <si>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</si>
  <si>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</si>
  <si>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</si>
  <si>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</si>
  <si>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</si>
  <si>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</si>
  <si>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</si>
  <si>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</si>
  <si>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</si>
  <si>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</si>
  <si>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</si>
  <si>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</si>
  <si>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</si>
  <si>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</si>
  <si>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</si>
  <si>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</si>
  <si>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</si>
  <si>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</si>
  <si>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</si>
  <si>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</si>
  <si>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</si>
  <si>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</si>
  <si>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</si>
  <si>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</si>
  <si>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</si>
  <si>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</si>
  <si>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</si>
  <si>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</si>
  <si>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</si>
  <si>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</si>
  <si>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</si>
  <si>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</si>
  <si>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</si>
  <si>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</si>
  <si>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</si>
  <si>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</si>
  <si>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</si>
  <si>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</si>
  <si>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</si>
  <si>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</si>
  <si>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</si>
  <si>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</si>
  <si>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</si>
  <si>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</si>
  <si>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</si>
  <si>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</si>
  <si>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</si>
  <si>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</si>
  <si>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</si>
  <si>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</si>
  <si>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</si>
  <si>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</si>
  <si>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</si>
  <si>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</si>
  <si>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</si>
  <si>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</si>
  <si>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</si>
  <si>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</si>
  <si>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</si>
  <si>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</si>
  <si>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</si>
  <si>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</si>
  <si>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</si>
  <si>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</si>
  <si>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</si>
  <si>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</si>
  <si>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</si>
  <si>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</si>
  <si>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</si>
  <si>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</si>
  <si>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</si>
  <si>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</si>
  <si>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</si>
  <si>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</si>
  <si>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</si>
  <si>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</si>
  <si>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</si>
  <si>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</si>
  <si>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</si>
  <si>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</si>
  <si>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</si>
  <si>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</si>
  <si>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</si>
  <si>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</si>
  <si>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</si>
  <si>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</si>
  <si>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</si>
  <si>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</si>
  <si>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</si>
  <si>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</si>
  <si>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</si>
  <si>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</si>
  <si>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</si>
  <si>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</si>
  <si>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</si>
  <si>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</si>
  <si>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</si>
  <si>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</si>
  <si>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</si>
  <si>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</si>
  <si>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</si>
  <si>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</si>
  <si>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</si>
  <si>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</si>
  <si>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</si>
  <si>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</si>
  <si>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</si>
  <si>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</si>
  <si>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</si>
  <si>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</si>
  <si>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</si>
  <si>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</si>
  <si>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</si>
  <si>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</si>
  <si>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</si>
  <si>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</si>
  <si>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</si>
  <si>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</si>
  <si>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</si>
  <si>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</si>
  <si>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</si>
  <si>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</si>
  <si>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</si>
  <si>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</si>
  <si>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</si>
  <si>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</si>
  <si>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</si>
  <si>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</si>
  <si>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</si>
  <si>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</si>
  <si>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</si>
  <si>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</si>
  <si>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</si>
  <si>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</si>
  <si>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</si>
  <si>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</si>
  <si>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</si>
  <si>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</si>
  <si>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</si>
  <si>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</si>
  <si>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</si>
  <si>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</si>
  <si>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</si>
  <si>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</si>
  <si>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</si>
  <si>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</si>
  <si>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</si>
  <si>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</si>
  <si>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</si>
  <si>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</si>
  <si>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</si>
  <si>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</si>
  <si>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</si>
  <si>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</si>
  <si>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</si>
  <si>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</si>
  <si>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</si>
  <si>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</si>
  <si>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</si>
  <si>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</si>
  <si>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</si>
  <si>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</si>
  <si>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</si>
  <si>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</si>
  <si>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</si>
  <si>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</si>
  <si>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</si>
  <si>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</si>
  <si>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</si>
  <si>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</si>
  <si>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</si>
  <si>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</si>
  <si>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</si>
  <si>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</si>
  <si>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</si>
  <si>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</si>
  <si>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</si>
  <si>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</si>
  <si>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</si>
  <si>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</si>
  <si>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</si>
  <si>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</si>
  <si>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</si>
  <si>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</si>
  <si>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</si>
  <si>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</si>
  <si>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</si>
  <si>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</si>
  <si>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</si>
  <si>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</si>
  <si>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</si>
  <si>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</si>
  <si>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</si>
  <si>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</si>
  <si>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</si>
  <si>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</si>
  <si>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</si>
  <si>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</si>
  <si>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</si>
  <si>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</si>
  <si>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</si>
  <si>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</si>
  <si>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</si>
  <si>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</si>
  <si>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</si>
  <si>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</si>
  <si>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</si>
  <si>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</si>
  <si>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</si>
  <si>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</si>
  <si>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</si>
  <si>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</si>
  <si>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</si>
  <si>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</si>
  <si>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</si>
  <si>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</si>
  <si>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</si>
  <si>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</si>
  <si>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</si>
  <si>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</si>
  <si>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</si>
  <si>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</si>
  <si>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</si>
  <si>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</si>
  <si>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</si>
  <si>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</si>
  <si>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</si>
  <si>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</si>
  <si>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</si>
  <si>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</si>
  <si>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</si>
  <si>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</si>
  <si>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</si>
  <si>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</si>
  <si>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</si>
  <si>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</si>
  <si>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</si>
  <si>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</si>
  <si>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</si>
  <si>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</si>
  <si>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</si>
  <si>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</si>
  <si>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</si>
  <si>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</si>
  <si>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</si>
  <si>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</si>
  <si>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</si>
  <si>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</si>
  <si>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</si>
  <si>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</si>
  <si>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</si>
  <si>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</si>
  <si>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</si>
  <si>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</si>
  <si>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</si>
  <si>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</si>
  <si>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</si>
  <si>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</si>
  <si>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</si>
  <si>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</si>
  <si>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</si>
  <si>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</si>
  <si>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</si>
  <si>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</si>
  <si>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</si>
  <si>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</si>
  <si>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</si>
  <si>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</si>
  <si>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</si>
  <si>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</si>
  <si>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</si>
  <si>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</si>
  <si>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(33) 3379-6095</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</si>
  <si>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</si>
  <si>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</si>
  <si>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</si>
  <si>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</si>
  <si>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</si>
  <si>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</si>
  <si>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</si>
  <si>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</si>
  <si>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</si>
  <si>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</si>
  <si>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</si>
  <si>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</si>
  <si>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</si>
  <si>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</si>
  <si>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</si>
  <si>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</si>
  <si>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</si>
  <si>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</si>
  <si>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</si>
  <si>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</si>
  <si>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</si>
  <si>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</si>
  <si>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</si>
  <si>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</si>
  <si>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</si>
  <si>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</si>
  <si>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</si>
  <si>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</si>
  <si>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</si>
  <si>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</si>
  <si>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</si>
  <si>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</si>
  <si>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</si>
  <si>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</si>
  <si>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</si>
  <si>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</si>
  <si>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</si>
  <si>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</si>
  <si>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</si>
  <si>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</si>
  <si>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</si>
  <si>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</si>
  <si>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</si>
  <si>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</si>
  <si>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</si>
  <si>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</si>
  <si>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</si>
  <si>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</si>
  <si>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</si>
  <si>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</si>
  <si>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</si>
  <si>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</si>
  <si>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</si>
  <si>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</si>
  <si>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</si>
  <si>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</si>
  <si>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</si>
  <si>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</si>
  <si>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</si>
  <si>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</si>
  <si>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</si>
  <si>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</si>
  <si>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</si>
  <si>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</si>
  <si>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</si>
  <si>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</si>
  <si>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</si>
  <si>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</si>
  <si>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</si>
  <si>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</si>
  <si>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</si>
  <si>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</si>
  <si>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</si>
  <si>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</si>
  <si>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</si>
  <si>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</si>
  <si>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</si>
  <si>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</si>
  <si>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</si>
  <si>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</si>
  <si>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</si>
  <si>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</si>
  <si>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</si>
  <si>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</si>
  <si>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</si>
  <si>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</si>
  <si>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</si>
  <si>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</si>
  <si>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</si>
  <si>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</si>
  <si>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</si>
  <si>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</si>
  <si>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</si>
  <si>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</si>
  <si>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</si>
  <si>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</si>
  <si>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</si>
  <si>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</si>
  <si>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</si>
  <si>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</si>
  <si>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</si>
  <si>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</si>
  <si>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</si>
  <si>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</si>
  <si>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</si>
  <si>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</si>
  <si>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</si>
  <si>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</si>
  <si>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</si>
  <si>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</si>
  <si>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</si>
  <si>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</si>
  <si>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</si>
  <si>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</si>
  <si>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</si>
  <si>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</si>
  <si>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</si>
  <si>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</si>
  <si>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</si>
  <si>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</si>
  <si>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</si>
  <si>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</si>
  <si>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</si>
  <si>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</si>
  <si>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</si>
  <si>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</si>
  <si>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</si>
  <si>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</si>
  <si>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</si>
  <si>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</si>
  <si>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</si>
  <si>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</si>
  <si>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</si>
  <si>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</si>
  <si>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</si>
  <si>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</si>
  <si>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</si>
  <si>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</si>
  <si>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</si>
  <si>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</si>
  <si>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</si>
  <si>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</si>
  <si>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</si>
  <si>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</si>
  <si>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</si>
  <si>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</si>
  <si>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</si>
  <si>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</si>
  <si>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</si>
  <si>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</si>
  <si>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</si>
  <si>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</si>
  <si>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</si>
  <si>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</si>
  <si>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</si>
  <si>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</si>
  <si>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</si>
  <si>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</si>
  <si>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</si>
  <si>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</si>
  <si>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</si>
  <si>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</si>
  <si>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</si>
  <si>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</si>
  <si>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</si>
  <si>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</si>
  <si>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</si>
  <si>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</si>
  <si>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</si>
  <si>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</si>
  <si>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</si>
  <si>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</si>
  <si>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</si>
  <si>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</si>
  <si>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</si>
  <si>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</si>
  <si>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</si>
  <si>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</si>
  <si>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</si>
  <si>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</si>
  <si>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</si>
  <si>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</si>
  <si>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</si>
  <si>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</si>
  <si>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</si>
  <si>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</si>
  <si>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</si>
  <si>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</si>
  <si>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</si>
  <si>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</si>
  <si>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</si>
  <si>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</si>
  <si>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</si>
  <si>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</si>
  <si>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</si>
  <si>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</si>
  <si>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</si>
  <si>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</si>
  <si>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</si>
  <si>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</si>
  <si>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</si>
  <si>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</si>
  <si>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</si>
  <si>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</si>
  <si>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</si>
  <si>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</si>
  <si>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</si>
  <si>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</si>
  <si>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</si>
  <si>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</si>
  <si>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</si>
  <si>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</si>
  <si>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</si>
  <si>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</si>
  <si>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</si>
  <si>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</si>
  <si>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</si>
  <si>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</si>
  <si>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</si>
  <si>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</si>
  <si>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</si>
  <si>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</si>
  <si>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</si>
  <si>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</si>
  <si>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</si>
  <si>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</si>
  <si>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</si>
  <si>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</si>
  <si>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</si>
  <si>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</si>
  <si>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</si>
  <si>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</si>
  <si>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</si>
  <si>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</si>
  <si>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</si>
  <si>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</si>
  <si>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</si>
  <si>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</si>
  <si>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</si>
  <si>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</si>
  <si>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</si>
  <si>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</si>
  <si>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</si>
  <si>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</si>
  <si>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</si>
  <si>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</si>
  <si>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</si>
  <si>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</si>
  <si>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</si>
  <si>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</si>
  <si>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</si>
  <si>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</si>
  <si>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</si>
  <si>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</si>
  <si>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</si>
  <si>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</si>
  <si>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</si>
  <si>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</si>
  <si>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</si>
  <si>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</si>
  <si>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</si>
  <si>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</si>
  <si>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</si>
  <si>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</si>
  <si>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</si>
  <si>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</si>
  <si>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</si>
  <si>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</si>
  <si>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</si>
  <si>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</si>
  <si>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</si>
  <si>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</si>
  <si>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</si>
  <si>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</si>
  <si>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</si>
  <si>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</si>
  <si>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</si>
  <si>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</si>
  <si>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</si>
  <si>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</si>
  <si>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</si>
  <si>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</si>
  <si>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</si>
  <si>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</si>
  <si>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</si>
  <si>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</si>
  <si>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</si>
  <si>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</si>
  <si>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</si>
  <si>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</si>
  <si>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</si>
  <si>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</si>
  <si>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</si>
  <si>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</si>
  <si>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</si>
  <si>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</si>
  <si>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</si>
  <si>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</si>
  <si>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</si>
  <si>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</si>
  <si>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</si>
  <si>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</si>
  <si>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</si>
  <si>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</si>
  <si>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</si>
  <si>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</si>
  <si>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</si>
  <si>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</si>
  <si>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</si>
  <si>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</si>
  <si>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</si>
  <si>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</si>
  <si>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</si>
  <si>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</si>
  <si>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</si>
  <si>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</si>
  <si>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</si>
  <si>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</si>
  <si>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</si>
  <si>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</si>
  <si>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</si>
  <si>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</si>
  <si>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</si>
  <si>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</si>
  <si>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</si>
  <si>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</si>
  <si>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</si>
  <si>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</si>
  <si>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</si>
  <si>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</si>
  <si>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</si>
  <si>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</si>
  <si>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</si>
  <si>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</si>
  <si>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</si>
  <si>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</si>
  <si>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</si>
  <si>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</si>
  <si>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</si>
  <si>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</si>
  <si>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</si>
  <si>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</si>
  <si>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</si>
  <si>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</si>
  <si>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</si>
  <si>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</si>
  <si>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</si>
  <si>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</si>
  <si>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</si>
  <si>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</si>
  <si>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</si>
  <si>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</si>
  <si>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</si>
  <si>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</si>
  <si>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</si>
  <si>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</si>
  <si>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</si>
  <si>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</si>
  <si>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</si>
  <si>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</si>
  <si>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</si>
  <si>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</si>
  <si>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</si>
  <si>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</si>
  <si>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</si>
  <si>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</si>
  <si>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</si>
  <si>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</si>
  <si>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</si>
  <si>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</si>
  <si>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</si>
  <si>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</si>
  <si>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</si>
  <si>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</si>
  <si>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</si>
  <si>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</si>
  <si>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</si>
  <si>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</si>
  <si>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</si>
  <si>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</si>
  <si>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</si>
  <si>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</si>
  <si>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</si>
  <si>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</si>
  <si>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</si>
  <si>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</si>
  <si>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</si>
  <si>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</si>
  <si>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</si>
  <si>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</si>
  <si>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</si>
  <si>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</si>
  <si>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</si>
  <si>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</si>
  <si>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</si>
  <si>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</si>
  <si>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</si>
  <si>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</si>
  <si>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</si>
  <si>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</si>
  <si>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</si>
  <si>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</si>
  <si>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</si>
  <si>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</si>
  <si>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</si>
  <si>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</si>
  <si>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</si>
  <si>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</si>
  <si>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</si>
  <si>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</si>
  <si>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</si>
  <si>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NUCLEO DOS MACHADOS 001</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</si>
  <si>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</si>
  <si>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</si>
  <si>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</si>
  <si>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</si>
  <si>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</si>
  <si>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</si>
  <si>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</si>
  <si>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</si>
  <si>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</si>
  <si>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</si>
  <si>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</si>
  <si>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</si>
  <si>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</si>
  <si>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</si>
  <si>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</si>
  <si>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</si>
  <si>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</si>
  <si>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</si>
  <si>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</si>
  <si>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</si>
  <si>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</si>
  <si>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</si>
  <si>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</si>
  <si>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</si>
  <si>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</si>
  <si>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</si>
  <si>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</si>
  <si>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</si>
  <si>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</si>
  <si>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</si>
  <si>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</si>
  <si>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</si>
  <si>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</si>
  <si>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</si>
  <si>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</si>
  <si>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</si>
  <si>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</si>
  <si>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</si>
  <si>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</si>
  <si>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</si>
  <si>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</si>
  <si>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</si>
  <si>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</si>
  <si>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</si>
  <si>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</si>
  <si>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</si>
  <si>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</si>
  <si>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</si>
  <si>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</si>
  <si>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</si>
  <si>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</si>
  <si>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</si>
  <si>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</si>
  <si>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</si>
  <si>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</si>
  <si>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</si>
  <si>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</si>
  <si>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</si>
  <si>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</si>
  <si>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</si>
  <si>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</si>
  <si>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</si>
  <si>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</si>
  <si>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</si>
  <si>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</si>
  <si>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</si>
  <si>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</si>
  <si>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</si>
  <si>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</si>
  <si>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</si>
  <si>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</si>
  <si>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</si>
  <si>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</si>
  <si>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</si>
  <si>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</si>
  <si>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</si>
  <si>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</si>
  <si>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</si>
  <si>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</si>
  <si>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</si>
  <si>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</si>
  <si>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</si>
  <si>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</si>
  <si>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</si>
  <si>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</si>
  <si>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</si>
  <si>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</si>
  <si>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</si>
  <si>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</si>
  <si>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</si>
  <si>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</si>
  <si>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</si>
  <si>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</si>
  <si>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</si>
  <si>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</si>
  <si>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</si>
  <si>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</si>
  <si>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</si>
  <si>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</si>
  <si>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</si>
  <si>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</si>
  <si>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</si>
  <si>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</si>
  <si>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</si>
  <si>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</si>
  <si>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</si>
  <si>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</si>
  <si>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Rua Pedro Gonçalves,S/nº</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</si>
  <si>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</si>
  <si>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</si>
  <si>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</si>
  <si>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</si>
  <si>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</si>
  <si>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</si>
  <si>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</si>
  <si>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</si>
  <si>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</si>
  <si>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</si>
  <si>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</si>
  <si>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</si>
  <si>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</si>
  <si>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</si>
  <si>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</si>
  <si>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</si>
  <si>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</si>
  <si>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</si>
  <si>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</si>
  <si>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</si>
  <si>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</si>
  <si>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</si>
  <si>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</si>
  <si>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</si>
  <si>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</si>
  <si>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</si>
  <si>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</si>
  <si>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</si>
  <si>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</si>
  <si>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</si>
  <si>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</si>
  <si>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</si>
  <si>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</si>
  <si>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</si>
  <si>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</si>
  <si>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</si>
  <si>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</si>
  <si>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</si>
  <si>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</si>
  <si>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</si>
  <si>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</si>
  <si>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</si>
  <si>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</si>
  <si>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</si>
  <si>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</si>
  <si>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</si>
  <si>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</si>
  <si>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</si>
  <si>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</si>
  <si>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</si>
  <si>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</si>
  <si>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</si>
  <si>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</si>
  <si>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</si>
  <si>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</si>
  <si>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</si>
  <si>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</si>
  <si>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</si>
  <si>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</si>
  <si>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</si>
  <si>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</si>
  <si>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</si>
  <si>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</si>
  <si>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</si>
  <si>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</si>
  <si>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</si>
  <si>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</si>
  <si>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</si>
  <si>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</si>
  <si>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</si>
  <si>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</si>
  <si>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</si>
  <si>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</si>
  <si>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</si>
  <si>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</si>
  <si>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</si>
  <si>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</si>
  <si>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</si>
  <si>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</si>
  <si>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</si>
  <si>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</si>
  <si>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</si>
  <si>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</si>
  <si>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</si>
  <si>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</si>
  <si>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</si>
  <si>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</si>
  <si>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</si>
  <si>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</si>
  <si>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</si>
  <si>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</si>
  <si>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</si>
  <si>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</si>
  <si>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</si>
  <si>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</si>
  <si>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</si>
  <si>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</si>
  <si>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</si>
  <si>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</si>
  <si>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</si>
  <si>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Rua Três de Março, 32</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</si>
  <si>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</si>
  <si>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</si>
  <si>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</si>
  <si>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</si>
  <si>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</si>
  <si>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</si>
  <si>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</si>
  <si>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</si>
  <si>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</si>
  <si>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</si>
  <si>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</si>
  <si>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</si>
  <si>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</si>
  <si>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</si>
  <si>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</si>
  <si>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</si>
  <si>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</si>
  <si>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</si>
  <si>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</si>
  <si>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</si>
  <si>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</si>
  <si>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</si>
  <si>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</si>
  <si>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</si>
  <si>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</si>
  <si>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</si>
  <si>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</si>
  <si>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</si>
  <si>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</si>
  <si>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</si>
  <si>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</si>
  <si>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</si>
  <si>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</si>
  <si>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</si>
  <si>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</si>
  <si>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</si>
  <si>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</si>
  <si>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</si>
  <si>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</si>
  <si>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</si>
  <si>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</si>
  <si>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</si>
  <si>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</si>
  <si>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</si>
  <si>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</si>
  <si>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</si>
  <si>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</si>
  <si>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</si>
  <si>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</si>
  <si>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</si>
  <si>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</si>
  <si>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</si>
  <si>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</si>
  <si>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</si>
  <si>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</si>
  <si>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</si>
  <si>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</si>
  <si>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</si>
  <si>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</si>
  <si>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</si>
  <si>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</si>
  <si>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</si>
  <si>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</si>
  <si>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</si>
  <si>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</si>
  <si>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</si>
  <si>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</si>
  <si>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</si>
  <si>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</si>
  <si>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</si>
  <si>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</si>
  <si>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</si>
  <si>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</si>
  <si>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</si>
  <si>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</si>
  <si>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</si>
  <si>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</si>
  <si>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</si>
  <si>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</si>
  <si>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</si>
  <si>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</si>
  <si>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</si>
  <si>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</si>
  <si>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</si>
  <si>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</si>
  <si>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</si>
  <si>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</si>
  <si>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</si>
  <si>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</si>
  <si>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</si>
  <si>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</si>
  <si>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</si>
  <si>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</si>
  <si>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</si>
  <si>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</si>
  <si>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</si>
  <si>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</si>
  <si>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</si>
  <si>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</si>
  <si>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</si>
  <si>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</si>
  <si>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</si>
  <si>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</si>
  <si>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</si>
  <si>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</si>
  <si>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</si>
  <si>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</si>
  <si>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</si>
  <si>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</si>
  <si>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</si>
  <si>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</si>
  <si>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</si>
  <si>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</si>
  <si>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</si>
  <si>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</si>
  <si>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</si>
  <si>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</si>
  <si>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</si>
  <si>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</si>
  <si>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</si>
  <si>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</si>
  <si>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</si>
  <si>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</si>
  <si>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</si>
  <si>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</si>
  <si>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</si>
  <si>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</si>
  <si>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</si>
  <si>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</si>
  <si>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</si>
  <si>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</si>
  <si>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</si>
  <si>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</si>
  <si>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</si>
  <si>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</si>
  <si>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</si>
  <si>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</si>
  <si>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</si>
  <si>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</si>
  <si>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</si>
  <si>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</si>
  <si>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</si>
  <si>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</si>
  <si>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</si>
  <si>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</si>
  <si>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</si>
  <si>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</si>
  <si>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</si>
  <si>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</si>
  <si>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</si>
  <si>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</si>
  <si>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</si>
  <si>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</si>
  <si>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</si>
  <si>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</si>
  <si>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</si>
  <si>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</si>
  <si>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</si>
  <si>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</si>
  <si>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</si>
  <si>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</si>
  <si>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</si>
  <si>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</si>
  <si>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</si>
  <si>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</si>
  <si>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</si>
  <si>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</si>
  <si>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</si>
  <si>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</si>
  <si>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</si>
  <si>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</si>
  <si>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</si>
  <si>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</si>
  <si>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</si>
  <si>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</si>
  <si>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</si>
  <si>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</si>
  <si>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</si>
  <si>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</si>
  <si>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</si>
  <si>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</si>
  <si>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</si>
  <si>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</si>
  <si>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</si>
  <si>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</si>
  <si>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</si>
  <si>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</si>
  <si>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</si>
  <si>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</si>
  <si>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</si>
  <si>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</si>
  <si>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</si>
  <si>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</si>
  <si>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</si>
  <si>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</si>
  <si>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</si>
  <si>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</si>
  <si>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</si>
  <si>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</si>
  <si>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</si>
  <si>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</si>
  <si>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</si>
  <si>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</si>
  <si>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</si>
  <si>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</si>
  <si>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</si>
  <si>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</si>
  <si>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Não transmite, e técnico deixou buracos na localidade.</t>
  </si>
  <si>
    <t>Solicitaçaõ de Reparo</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</si>
  <si>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</si>
  <si>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</si>
  <si>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</si>
  <si>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</si>
  <si>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</si>
  <si>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</si>
  <si>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</si>
  <si>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</si>
  <si>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</si>
  <si>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</si>
  <si>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</si>
  <si>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</si>
  <si>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</si>
  <si>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</si>
  <si>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</si>
  <si>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</si>
  <si>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</si>
  <si>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</si>
  <si>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</si>
  <si>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</si>
  <si>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</si>
  <si>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</si>
  <si>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</si>
  <si>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</si>
  <si>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</si>
  <si>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</si>
  <si>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13/07/2012 18:42:58 	Hernan Martins Alves 	Localidade possui um formato circular que está impossibilitando a instalação. Não é possível instalar a antena no telhado do local ou nas laterais do prédio, pois em apenas um dos lados do prédio seria po</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</si>
  <si>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</si>
  <si>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</si>
  <si>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</si>
  <si>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</si>
  <si>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 xml:space="preserve">26/06/2012 17:39:07 	Hernan Martins Alves 	Em contato com a Sra. Tatiana Barcia (31)3837-2363, disse não recebeu nenhuma informação referente à instalação da antena. 
Cnes: 5073014 
PSF FRANCISCO XAVIER DE ASSIS 
</t>
  </si>
  <si>
    <t>38770-000</t>
  </si>
  <si>
    <t>00:20:0e:10:4c:65</t>
  </si>
  <si>
    <t>SES-BEIM-3815</t>
  </si>
  <si>
    <t>00:20:0e:10:4c:47</t>
  </si>
  <si>
    <t>Airton Gabriel do Nascimento Mora</t>
  </si>
  <si>
    <t>Nathalia Cristina Lemos Ribeiro</t>
  </si>
  <si>
    <t>Rua Madre Assunção de Faria, 172 - Vila Betânia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</si>
  <si>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</si>
  <si>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</si>
  <si>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</si>
  <si>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</si>
  <si>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</si>
  <si>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</si>
  <si>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</si>
  <si>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</si>
  <si>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</si>
  <si>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</si>
  <si>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</si>
  <si>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</si>
  <si>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</si>
  <si>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</si>
  <si>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</si>
  <si>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</si>
  <si>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</si>
  <si>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</si>
  <si>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</si>
  <si>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</si>
  <si>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</si>
  <si>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</si>
  <si>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</si>
  <si>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</si>
  <si>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</si>
  <si>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</si>
  <si>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</si>
  <si>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</si>
  <si>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</si>
  <si>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</si>
  <si>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</si>
  <si>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</si>
  <si>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</si>
  <si>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</si>
  <si>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</si>
  <si>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</si>
  <si>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</si>
  <si>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</si>
  <si>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</si>
  <si>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</si>
  <si>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</si>
  <si>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</si>
  <si>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</si>
  <si>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</si>
  <si>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</si>
  <si>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</si>
  <si>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</si>
  <si>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</si>
  <si>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</si>
  <si>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</si>
  <si>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</si>
  <si>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</si>
  <si>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</si>
  <si>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</si>
  <si>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</si>
  <si>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</si>
  <si>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</si>
  <si>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</si>
  <si>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</si>
  <si>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</si>
  <si>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</si>
  <si>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</si>
  <si>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</si>
  <si>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</si>
  <si>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</si>
  <si>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</si>
  <si>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 xml:space="preserve"> 	Rua Adeodato Tiburcio Jonas, S/N</t>
  </si>
  <si>
    <t xml:space="preserve"> 33 3234-1444</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</si>
  <si>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</si>
  <si>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</si>
  <si>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</si>
  <si>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</si>
  <si>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</si>
  <si>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</si>
  <si>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</si>
  <si>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</si>
  <si>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</si>
  <si>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</si>
  <si>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</si>
  <si>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</si>
  <si>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</si>
  <si>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</si>
  <si>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</si>
  <si>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</si>
  <si>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</si>
  <si>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</si>
  <si>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</si>
  <si>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</si>
  <si>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</si>
  <si>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</si>
  <si>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</si>
  <si>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</si>
  <si>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</si>
  <si>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</si>
  <si>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</si>
  <si>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</si>
  <si>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</si>
  <si>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</si>
  <si>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</si>
  <si>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</si>
  <si>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</si>
  <si>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</si>
  <si>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</si>
  <si>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</si>
  <si>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</si>
  <si>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</si>
  <si>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</si>
  <si>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</si>
  <si>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</si>
  <si>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</si>
  <si>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</si>
  <si>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</si>
  <si>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</si>
  <si>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</si>
  <si>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</si>
  <si>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</si>
  <si>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</si>
  <si>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</si>
  <si>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</si>
  <si>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</si>
  <si>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</si>
  <si>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</si>
  <si>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</si>
  <si>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</si>
  <si>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</si>
  <si>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</si>
  <si>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</si>
  <si>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</si>
  <si>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</si>
  <si>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</si>
  <si>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</si>
  <si>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</si>
  <si>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</si>
  <si>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</si>
  <si>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</si>
  <si>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</si>
  <si>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</si>
  <si>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</si>
  <si>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</si>
  <si>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</si>
  <si>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</si>
  <si>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</si>
  <si>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</si>
  <si>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</si>
  <si>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</si>
  <si>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</si>
  <si>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</si>
  <si>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</si>
  <si>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</si>
  <si>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</si>
  <si>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</si>
  <si>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</si>
  <si>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</si>
  <si>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</si>
  <si>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</si>
  <si>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</si>
  <si>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</si>
  <si>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</si>
  <si>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</si>
  <si>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</si>
  <si>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</si>
  <si>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</si>
  <si>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</si>
  <si>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</si>
  <si>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</si>
  <si>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</si>
  <si>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</si>
  <si>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10/8 - Local em reforma.
28/06/2012 15:09:14 	Marcos Gonzaga Milagres 	Correção do telefone de contato </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</si>
  <si>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</si>
  <si>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</si>
  <si>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</si>
  <si>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</si>
  <si>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</si>
  <si>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</si>
  <si>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</si>
  <si>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</si>
  <si>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</si>
  <si>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</si>
  <si>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</si>
  <si>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</si>
  <si>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</si>
  <si>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</si>
  <si>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</si>
  <si>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</si>
  <si>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</si>
  <si>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</si>
  <si>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</si>
  <si>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</si>
  <si>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</si>
  <si>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</si>
  <si>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</si>
  <si>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</si>
  <si>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</si>
  <si>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</si>
  <si>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</si>
  <si>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</si>
  <si>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</si>
  <si>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</si>
  <si>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</si>
  <si>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</si>
  <si>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</si>
  <si>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</si>
  <si>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</si>
  <si>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</si>
  <si>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</si>
  <si>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</si>
  <si>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</si>
  <si>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</si>
  <si>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</si>
  <si>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</si>
  <si>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</si>
  <si>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</si>
  <si>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</si>
  <si>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</si>
  <si>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</si>
  <si>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</si>
  <si>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</si>
  <si>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</si>
  <si>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</si>
  <si>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</si>
  <si>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</si>
  <si>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</si>
  <si>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</si>
  <si>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</si>
  <si>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</si>
  <si>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</si>
  <si>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</si>
  <si>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</si>
  <si>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</si>
  <si>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</si>
  <si>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</si>
  <si>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</si>
  <si>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</si>
  <si>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</si>
  <si>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</si>
  <si>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</si>
  <si>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</si>
  <si>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</si>
  <si>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</si>
  <si>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</si>
  <si>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</si>
  <si>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</si>
  <si>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</si>
  <si>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</si>
  <si>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</si>
  <si>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</si>
  <si>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</si>
  <si>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</si>
  <si>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</si>
  <si>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</si>
  <si>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</si>
  <si>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</si>
  <si>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</si>
  <si>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</si>
  <si>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</si>
  <si>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</si>
  <si>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</si>
  <si>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</si>
  <si>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</si>
  <si>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</si>
  <si>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</si>
  <si>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</si>
  <si>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</si>
  <si>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</si>
  <si>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</si>
  <si>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</si>
  <si>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</si>
  <si>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</si>
  <si>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</si>
  <si>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</si>
  <si>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</si>
  <si>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</si>
  <si>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</si>
  <si>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</si>
  <si>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</si>
  <si>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</si>
  <si>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</si>
  <si>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</si>
  <si>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</si>
  <si>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</si>
  <si>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</si>
  <si>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</si>
  <si>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</si>
  <si>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</si>
  <si>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</si>
  <si>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</si>
  <si>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</si>
  <si>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</si>
  <si>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</si>
  <si>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</si>
  <si>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</si>
  <si>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</si>
  <si>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</si>
  <si>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</si>
  <si>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</si>
  <si>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</si>
  <si>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</si>
  <si>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</si>
  <si>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</si>
  <si>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</si>
  <si>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</si>
  <si>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</si>
  <si>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</si>
  <si>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</si>
  <si>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</si>
  <si>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</si>
  <si>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</si>
  <si>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CONCEIÇÃO APARECIDA D.ARRUDA</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</si>
  <si>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</si>
  <si>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</si>
  <si>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</si>
  <si>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</si>
  <si>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</si>
  <si>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</si>
  <si>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</si>
  <si>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</si>
  <si>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</si>
  <si>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</si>
  <si>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</si>
  <si>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CIRLENE/DR. RICARDO</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</si>
  <si>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</si>
  <si>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</si>
  <si>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</si>
  <si>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</si>
  <si>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</si>
  <si>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</si>
  <si>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</si>
  <si>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</si>
  <si>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</si>
  <si>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</si>
  <si>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</si>
  <si>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</si>
  <si>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</si>
  <si>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</si>
  <si>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</si>
  <si>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</si>
  <si>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</si>
  <si>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</si>
  <si>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</si>
  <si>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</si>
  <si>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</si>
  <si>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</si>
  <si>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</si>
  <si>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</si>
  <si>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</si>
  <si>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</si>
  <si>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</si>
  <si>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</si>
  <si>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</si>
  <si>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</si>
  <si>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</si>
  <si>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</si>
  <si>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</si>
  <si>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</si>
  <si>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</si>
  <si>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</si>
  <si>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</si>
  <si>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</si>
  <si>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</si>
  <si>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</si>
  <si>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</si>
  <si>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</si>
  <si>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</si>
  <si>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</si>
  <si>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</si>
  <si>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</si>
  <si>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</si>
  <si>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</si>
  <si>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</si>
  <si>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</si>
  <si>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</si>
  <si>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</si>
  <si>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</si>
  <si>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</si>
  <si>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</si>
  <si>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</si>
  <si>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</si>
  <si>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</si>
  <si>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</si>
  <si>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</si>
  <si>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</si>
  <si>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</si>
  <si>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</si>
  <si>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</si>
  <si>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</si>
  <si>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</si>
  <si>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</si>
  <si>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</si>
  <si>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</si>
  <si>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</si>
  <si>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</si>
  <si>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</si>
  <si>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</si>
  <si>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</si>
  <si>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</si>
  <si>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</si>
  <si>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</si>
  <si>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</si>
  <si>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</si>
  <si>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</si>
  <si>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</si>
  <si>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</si>
  <si>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</si>
  <si>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</si>
  <si>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</si>
  <si>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</si>
  <si>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</si>
  <si>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</si>
  <si>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</si>
  <si>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</si>
  <si>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</si>
  <si>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</si>
  <si>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</si>
  <si>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</si>
  <si>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</si>
  <si>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</si>
  <si>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</si>
  <si>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</si>
  <si>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</si>
  <si>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</si>
  <si>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</si>
  <si>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</si>
  <si>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</si>
  <si>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</si>
  <si>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</si>
  <si>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</si>
  <si>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</si>
  <si>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</si>
  <si>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</si>
  <si>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</si>
  <si>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</si>
  <si>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</si>
  <si>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</si>
  <si>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</si>
  <si>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</si>
  <si>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</si>
  <si>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</si>
  <si>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RX aceso e sem TX</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</si>
  <si>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</si>
  <si>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</si>
  <si>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</si>
  <si>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</si>
  <si>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</si>
  <si>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</si>
  <si>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</si>
  <si>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</si>
  <si>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</si>
  <si>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</si>
  <si>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</si>
  <si>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</si>
  <si>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</si>
  <si>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</si>
  <si>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</si>
  <si>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</si>
  <si>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</si>
  <si>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</si>
  <si>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</si>
  <si>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</si>
  <si>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</si>
  <si>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</si>
  <si>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</si>
  <si>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</si>
  <si>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</si>
  <si>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</si>
  <si>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</si>
  <si>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</si>
  <si>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</si>
  <si>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</si>
  <si>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</si>
  <si>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</si>
  <si>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</si>
  <si>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</si>
  <si>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</si>
  <si>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</si>
  <si>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</si>
  <si>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</si>
  <si>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</si>
  <si>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</si>
  <si>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</si>
  <si>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</si>
  <si>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</si>
  <si>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</si>
  <si>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</si>
  <si>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</si>
  <si>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</si>
  <si>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</si>
  <si>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</si>
  <si>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</si>
  <si>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</si>
  <si>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</si>
  <si>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</si>
  <si>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</si>
  <si>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</si>
  <si>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</si>
  <si>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</si>
  <si>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</si>
  <si>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</si>
  <si>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</si>
  <si>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</si>
  <si>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</si>
  <si>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</si>
  <si>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</si>
  <si>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</si>
  <si>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</si>
  <si>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</si>
  <si>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</si>
  <si>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</si>
  <si>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</si>
  <si>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</si>
  <si>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</si>
  <si>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</si>
  <si>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</si>
  <si>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</si>
  <si>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</si>
  <si>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</si>
  <si>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</si>
  <si>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</si>
  <si>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</si>
  <si>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</si>
  <si>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</si>
  <si>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</si>
  <si>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</si>
  <si>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</si>
  <si>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</si>
  <si>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</si>
  <si>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</si>
  <si>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</si>
  <si>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</si>
  <si>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</si>
  <si>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</si>
  <si>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</si>
  <si>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</si>
  <si>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</si>
  <si>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</si>
  <si>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</si>
  <si>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</si>
  <si>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</si>
  <si>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</si>
  <si>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</si>
  <si>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</si>
  <si>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</si>
  <si>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</si>
  <si>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</si>
  <si>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</si>
  <si>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</si>
  <si>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</si>
  <si>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</si>
  <si>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</si>
  <si>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</si>
  <si>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</si>
  <si>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</si>
  <si>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</si>
  <si>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</si>
  <si>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</si>
  <si>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</si>
  <si>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</si>
  <si>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</si>
  <si>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</si>
  <si>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</si>
  <si>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</si>
  <si>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</si>
  <si>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</si>
  <si>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</si>
  <si>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</si>
  <si>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</si>
  <si>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</si>
  <si>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</si>
  <si>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</si>
  <si>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</si>
  <si>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</si>
  <si>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</si>
  <si>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</si>
  <si>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</si>
  <si>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</si>
  <si>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</si>
  <si>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</si>
  <si>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</si>
  <si>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</si>
  <si>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</si>
  <si>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</si>
  <si>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</si>
  <si>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</si>
  <si>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</si>
  <si>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</si>
  <si>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</si>
  <si>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</si>
  <si>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</si>
  <si>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</si>
  <si>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</si>
  <si>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</si>
  <si>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</si>
  <si>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</si>
  <si>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</si>
  <si>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</si>
  <si>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</si>
  <si>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</si>
  <si>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</si>
  <si>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</si>
  <si>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</si>
  <si>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</si>
  <si>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</si>
  <si>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</si>
  <si>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</si>
  <si>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</si>
  <si>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</si>
  <si>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</si>
  <si>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</si>
  <si>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</si>
  <si>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</si>
  <si>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</si>
  <si>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</si>
  <si>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</si>
  <si>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</si>
  <si>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</si>
  <si>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</si>
  <si>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</si>
  <si>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</si>
  <si>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</si>
  <si>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</si>
  <si>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</si>
  <si>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</si>
  <si>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</si>
  <si>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</si>
  <si>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</si>
  <si>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</si>
  <si>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</si>
  <si>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</si>
  <si>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</si>
  <si>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</si>
  <si>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</si>
  <si>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</si>
  <si>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</si>
  <si>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</si>
  <si>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</si>
  <si>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</si>
  <si>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</si>
  <si>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</si>
  <si>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</si>
  <si>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</si>
  <si>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</si>
  <si>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</si>
  <si>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</si>
  <si>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</si>
  <si>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</si>
  <si>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</si>
  <si>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</si>
  <si>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</si>
  <si>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</si>
  <si>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</si>
  <si>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</si>
  <si>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(37) 3332-6242</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</si>
  <si>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</si>
  <si>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</si>
  <si>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</si>
  <si>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</si>
  <si>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</si>
  <si>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</si>
  <si>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</si>
  <si>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</si>
  <si>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</si>
  <si>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</si>
  <si>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</si>
  <si>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</si>
  <si>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</si>
  <si>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</si>
  <si>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</si>
  <si>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</si>
  <si>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Instalador deixou buracos na parede do cliente. Link off.</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</si>
  <si>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</si>
  <si>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</si>
  <si>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</si>
  <si>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</si>
  <si>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</si>
  <si>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</si>
  <si>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</si>
  <si>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</si>
  <si>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</si>
  <si>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</si>
  <si>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</si>
  <si>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</si>
  <si>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</si>
  <si>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</si>
  <si>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</si>
  <si>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</si>
  <si>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</si>
  <si>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</si>
  <si>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</si>
  <si>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</si>
  <si>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</si>
  <si>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</si>
  <si>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</si>
  <si>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Localidade em queda, sem TX e RX.</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</si>
  <si>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</si>
  <si>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</si>
  <si>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</si>
  <si>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</si>
  <si>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</si>
  <si>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</si>
  <si>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</si>
  <si>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</si>
  <si>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</si>
  <si>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PARALISAR</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</si>
  <si>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</si>
  <si>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</si>
  <si>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</si>
  <si>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</si>
  <si>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</si>
  <si>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</si>
  <si>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</si>
  <si>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</si>
  <si>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</si>
  <si>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</si>
  <si>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</si>
  <si>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</si>
  <si>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</si>
  <si>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</si>
  <si>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</si>
  <si>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</si>
  <si>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</si>
  <si>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</si>
  <si>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</si>
  <si>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</si>
  <si>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</si>
  <si>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</si>
  <si>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</si>
  <si>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0/08/2012 14:55:59
Ivan Santos
Resolvida. 
Confirmado endereço com Tatiana Maria no 32 3373 1973. 
Em contato com Sr.Amaurir 32 3371-3292, endereço correto : Rua Antonio Onofre da Rocha/ N°  44 
</t>
  </si>
  <si>
    <t xml:space="preserve">20/08/2012 14:53:40
Ivan Santos
Resolvida. 
Em contato com a Sr. Jose 32 3373-5837,não está ciente da instalação da antena, irá verificar com a Secretária Estado de Saúde .
</t>
  </si>
  <si>
    <t>00:20:0e:10:4f:a3</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</si>
  <si>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</si>
  <si>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</si>
  <si>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</si>
  <si>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</si>
  <si>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</si>
  <si>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</si>
  <si>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</si>
  <si>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</si>
  <si>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</si>
  <si>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</si>
  <si>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</si>
  <si>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</si>
  <si>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</si>
  <si>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</si>
  <si>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</si>
  <si>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</si>
  <si>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</si>
  <si>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</si>
  <si>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</si>
  <si>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</si>
  <si>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</si>
  <si>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</si>
  <si>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</si>
  <si>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</si>
  <si>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</si>
  <si>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</si>
  <si>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</si>
  <si>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</si>
  <si>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</si>
  <si>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</si>
  <si>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</si>
  <si>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</si>
  <si>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</si>
  <si>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</si>
  <si>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</si>
  <si>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</si>
  <si>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</si>
  <si>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</si>
  <si>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</si>
  <si>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</si>
  <si>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</si>
  <si>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</si>
  <si>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</si>
  <si>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</si>
  <si>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</si>
  <si>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</si>
  <si>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</si>
  <si>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</si>
  <si>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</si>
  <si>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</si>
  <si>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</si>
  <si>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</si>
  <si>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</si>
  <si>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</si>
  <si>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</si>
  <si>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</si>
  <si>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</si>
  <si>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</si>
  <si>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</si>
  <si>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</si>
  <si>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</si>
  <si>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</si>
  <si>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</si>
  <si>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</si>
  <si>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</si>
  <si>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</si>
  <si>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</si>
  <si>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</si>
  <si>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</si>
  <si>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</si>
  <si>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</si>
  <si>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</si>
  <si>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</si>
  <si>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</si>
  <si>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</si>
  <si>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</si>
  <si>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</si>
  <si>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</si>
  <si>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</si>
  <si>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</si>
  <si>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</si>
  <si>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</si>
  <si>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</si>
  <si>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</si>
  <si>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</si>
  <si>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</si>
  <si>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</si>
  <si>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</si>
  <si>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</si>
  <si>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</si>
  <si>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</si>
  <si>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</si>
  <si>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</si>
  <si>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</si>
  <si>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</si>
  <si>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</si>
  <si>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</si>
  <si>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</si>
  <si>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</si>
  <si>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</si>
  <si>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</si>
  <si>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</si>
  <si>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</si>
  <si>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</si>
  <si>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</si>
  <si>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</si>
  <si>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</si>
  <si>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</si>
  <si>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</si>
  <si>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</si>
  <si>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</si>
  <si>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</si>
  <si>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</si>
  <si>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</si>
  <si>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</si>
  <si>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</si>
  <si>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</si>
  <si>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</si>
  <si>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</si>
  <si>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Responsável reclama que foi instalado apenas a antena.</t>
  </si>
  <si>
    <t>Lucas</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</si>
  <si>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</si>
  <si>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</si>
  <si>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</si>
  <si>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</si>
  <si>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</si>
  <si>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</si>
  <si>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</si>
  <si>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</si>
  <si>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</si>
  <si>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</si>
  <si>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</si>
  <si>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</si>
  <si>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</si>
  <si>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</si>
  <si>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</si>
  <si>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</si>
  <si>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</si>
  <si>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</si>
  <si>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</si>
  <si>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</si>
  <si>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</si>
  <si>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</si>
  <si>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</si>
  <si>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</si>
  <si>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</si>
  <si>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</si>
  <si>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</si>
  <si>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</si>
  <si>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</si>
  <si>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</si>
  <si>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</si>
  <si>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</si>
  <si>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</si>
  <si>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</si>
  <si>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</si>
  <si>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</si>
  <si>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</si>
  <si>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</si>
  <si>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</si>
  <si>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</si>
  <si>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</si>
  <si>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</si>
  <si>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</si>
  <si>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</si>
  <si>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</si>
  <si>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</si>
  <si>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</si>
  <si>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</si>
  <si>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</si>
  <si>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</si>
  <si>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</si>
  <si>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</si>
  <si>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</si>
  <si>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</si>
  <si>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</si>
  <si>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</si>
  <si>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</si>
  <si>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</si>
  <si>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</si>
  <si>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</si>
  <si>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</si>
  <si>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</si>
  <si>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</si>
  <si>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</si>
  <si>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</si>
  <si>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</si>
  <si>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</si>
  <si>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</si>
  <si>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</si>
  <si>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</si>
  <si>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</si>
  <si>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</si>
  <si>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</si>
  <si>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</si>
  <si>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</si>
  <si>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</si>
  <si>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</si>
  <si>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</si>
  <si>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</si>
  <si>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</si>
  <si>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</si>
  <si>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</si>
  <si>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</si>
  <si>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</si>
  <si>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</si>
  <si>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</si>
  <si>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</si>
  <si>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</si>
  <si>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</si>
  <si>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</si>
  <si>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</si>
  <si>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</si>
  <si>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</si>
  <si>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</si>
  <si>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</si>
  <si>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</si>
  <si>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</si>
  <si>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</si>
  <si>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</si>
  <si>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</si>
  <si>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</si>
  <si>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</si>
  <si>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</si>
  <si>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</si>
  <si>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</si>
  <si>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</si>
  <si>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</si>
  <si>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</si>
  <si>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</si>
  <si>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</si>
  <si>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</si>
  <si>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</si>
  <si>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</si>
  <si>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</si>
  <si>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</si>
  <si>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</si>
  <si>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</si>
  <si>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</si>
  <si>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</si>
  <si>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</si>
  <si>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</si>
  <si>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</si>
  <si>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</si>
  <si>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</si>
  <si>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</si>
  <si>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</si>
  <si>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</si>
  <si>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</si>
  <si>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</si>
  <si>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</si>
  <si>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</si>
  <si>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</si>
  <si>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</si>
  <si>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</si>
  <si>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</si>
  <si>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</si>
  <si>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</si>
  <si>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</si>
  <si>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</si>
  <si>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</si>
  <si>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</si>
  <si>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</si>
  <si>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</si>
  <si>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</si>
  <si>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</si>
  <si>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</si>
  <si>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</si>
  <si>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</si>
  <si>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</si>
  <si>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</si>
  <si>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</si>
  <si>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35- 3463.1324</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</si>
  <si>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</si>
  <si>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</si>
  <si>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</si>
  <si>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</si>
  <si>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</si>
  <si>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</si>
  <si>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</si>
  <si>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</si>
  <si>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</si>
  <si>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</si>
  <si>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</si>
  <si>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</si>
  <si>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</si>
  <si>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</si>
  <si>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</si>
  <si>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</si>
  <si>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</si>
  <si>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</si>
  <si>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</si>
  <si>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</si>
  <si>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</si>
  <si>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</si>
  <si>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</si>
  <si>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</si>
  <si>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</si>
  <si>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</si>
  <si>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</si>
  <si>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</si>
  <si>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</si>
  <si>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</si>
  <si>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</si>
  <si>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</si>
  <si>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</si>
  <si>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</si>
  <si>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</si>
  <si>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</si>
  <si>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</si>
  <si>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</si>
  <si>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</si>
  <si>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</si>
  <si>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 xml:space="preserve">14:59:01 	Fernando La Rocca Junior 	Analisado - GCR.  	Solicitação Enviada a Operadora
23/08/2012 14:57:55 	Ivan Santos 	Corrigido
  	Solicitação Corrigida
21/05/2012 11:42:08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</si>
  <si>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</si>
  <si>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</si>
  <si>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</si>
  <si>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</si>
  <si>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</si>
  <si>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</si>
  <si>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</si>
  <si>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</si>
  <si>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</si>
  <si>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</si>
  <si>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</si>
  <si>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</si>
  <si>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</si>
  <si>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</si>
  <si>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</si>
  <si>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</si>
  <si>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</si>
  <si>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</si>
  <si>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</si>
  <si>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</si>
  <si>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</si>
  <si>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</si>
  <si>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</si>
  <si>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</si>
  <si>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</si>
  <si>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</si>
  <si>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</si>
  <si>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</si>
  <si>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</si>
  <si>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</si>
  <si>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</si>
  <si>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</si>
  <si>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</si>
  <si>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</si>
  <si>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</si>
  <si>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</si>
  <si>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</si>
  <si>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</si>
  <si>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</si>
  <si>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</si>
  <si>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</si>
  <si>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</si>
  <si>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</si>
  <si>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</si>
  <si>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</si>
  <si>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</si>
  <si>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</si>
  <si>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</si>
  <si>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</si>
  <si>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</si>
  <si>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</si>
  <si>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</si>
  <si>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</si>
  <si>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</si>
  <si>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</si>
  <si>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</si>
  <si>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</si>
  <si>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</si>
  <si>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04/09/2012 15:08:54 	Hernan Martins Alves 	Endereço não alterado. Em contato com secretaria local informou que o ndereço seria RUA NOVA ERA, 200- CENTRO.   	Pendência Ativação
24/08/2012 13:06:17 	Ivan Santos 	Resolvida.  	Pendência Ativação Res</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</si>
  <si>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</si>
  <si>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</si>
  <si>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</si>
  <si>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</si>
  <si>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</si>
  <si>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</si>
  <si>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</si>
  <si>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</si>
  <si>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</si>
  <si>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</si>
  <si>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</si>
  <si>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</si>
  <si>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</si>
  <si>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</si>
  <si>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</si>
  <si>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</si>
  <si>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</si>
  <si>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</si>
  <si>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</si>
  <si>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</si>
  <si>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</si>
  <si>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</si>
  <si>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</si>
  <si>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</si>
  <si>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</si>
  <si>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</si>
  <si>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</si>
  <si>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</si>
  <si>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</si>
  <si>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</si>
  <si>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</si>
  <si>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</si>
  <si>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</si>
  <si>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</si>
  <si>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</si>
  <si>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</si>
  <si>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</si>
  <si>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</si>
  <si>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</si>
  <si>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</si>
  <si>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</si>
  <si>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</si>
  <si>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</si>
  <si>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</si>
  <si>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</si>
  <si>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</si>
  <si>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</si>
  <si>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</si>
  <si>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</si>
  <si>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</si>
  <si>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</si>
  <si>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</si>
  <si>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</si>
  <si>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</si>
  <si>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</si>
  <si>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</si>
  <si>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</si>
  <si>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</si>
  <si>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</si>
  <si>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</si>
  <si>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</si>
  <si>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</si>
  <si>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</si>
  <si>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</si>
  <si>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</si>
  <si>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</si>
  <si>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</si>
  <si>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</si>
  <si>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</si>
  <si>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</si>
  <si>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</si>
  <si>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</si>
  <si>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</si>
  <si>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</si>
  <si>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</si>
  <si>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</si>
  <si>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</si>
  <si>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</si>
  <si>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</si>
  <si>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</si>
  <si>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</si>
  <si>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</si>
  <si>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</si>
  <si>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</si>
  <si>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</si>
  <si>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</si>
  <si>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</si>
  <si>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</si>
  <si>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</si>
  <si>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</si>
  <si>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</si>
  <si>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</si>
  <si>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</si>
  <si>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</si>
  <si>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</si>
  <si>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</si>
  <si>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</si>
  <si>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</si>
  <si>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</si>
  <si>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</si>
  <si>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</si>
  <si>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</si>
  <si>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</si>
  <si>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</si>
  <si>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</si>
  <si>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</si>
  <si>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</si>
  <si>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</si>
  <si>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</si>
  <si>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</si>
  <si>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</si>
  <si>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</si>
  <si>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</si>
  <si>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</si>
  <si>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</si>
  <si>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</si>
  <si>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</si>
  <si>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</si>
  <si>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</si>
  <si>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</si>
  <si>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</si>
  <si>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</si>
  <si>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</si>
  <si>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</si>
  <si>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</si>
  <si>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</si>
  <si>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</si>
  <si>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</si>
  <si>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</si>
  <si>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</si>
  <si>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</si>
  <si>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</si>
  <si>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</si>
  <si>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</si>
  <si>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</si>
  <si>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</si>
  <si>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</si>
  <si>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</si>
  <si>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</si>
  <si>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</si>
  <si>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</si>
  <si>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</si>
  <si>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</si>
  <si>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</si>
  <si>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</si>
  <si>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</si>
  <si>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</si>
  <si>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</si>
  <si>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</si>
  <si>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</si>
  <si>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</si>
  <si>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</si>
  <si>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</si>
  <si>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</si>
  <si>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</si>
  <si>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</si>
  <si>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</si>
  <si>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</si>
  <si>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</si>
  <si>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</si>
  <si>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</si>
  <si>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</si>
  <si>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</si>
  <si>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</si>
  <si>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</si>
  <si>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</si>
  <si>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</si>
  <si>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</si>
  <si>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</si>
  <si>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</si>
  <si>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</si>
  <si>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</si>
  <si>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</si>
  <si>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</si>
  <si>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</si>
  <si>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</si>
  <si>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</si>
  <si>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</si>
  <si>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</si>
  <si>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</si>
  <si>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</si>
  <si>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</si>
  <si>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</si>
  <si>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</si>
  <si>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</si>
  <si>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</si>
  <si>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</si>
  <si>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</si>
  <si>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</si>
  <si>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</si>
  <si>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</si>
  <si>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RUA ALFREDO MARTINS, SN 0- COLINA DO SOL</t>
  </si>
  <si>
    <t>32-3465-1719</t>
  </si>
  <si>
    <t>ENOGALITHON DE ABREU ARRUDA</t>
  </si>
  <si>
    <t>RUA JOSE LAMARCA - BRASILINHA</t>
  </si>
  <si>
    <t>32- 34651719</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</si>
  <si>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</si>
  <si>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</si>
  <si>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</si>
  <si>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</si>
  <si>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</si>
  <si>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</si>
  <si>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</si>
  <si>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</si>
  <si>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</si>
  <si>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</si>
  <si>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</si>
  <si>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</si>
  <si>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Rua Tópazio nº, Lago Azul</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</si>
  <si>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</si>
  <si>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</si>
  <si>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</si>
  <si>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</si>
  <si>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</si>
  <si>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</si>
  <si>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</si>
  <si>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</si>
  <si>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</si>
  <si>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</si>
  <si>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</si>
  <si>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</si>
  <si>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</si>
  <si>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</si>
  <si>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</si>
  <si>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</si>
  <si>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</si>
  <si>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</si>
  <si>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</si>
  <si>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</si>
  <si>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</si>
  <si>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</si>
  <si>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</si>
  <si>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</si>
  <si>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</si>
  <si>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</si>
  <si>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</si>
  <si>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</si>
  <si>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</si>
  <si>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</si>
  <si>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</si>
  <si>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</si>
  <si>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</si>
  <si>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</si>
  <si>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</si>
  <si>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</si>
  <si>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</si>
  <si>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</si>
  <si>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</si>
  <si>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</si>
  <si>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</si>
  <si>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</si>
  <si>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</si>
  <si>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</si>
  <si>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</si>
  <si>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</si>
  <si>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</si>
  <si>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</si>
  <si>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</si>
  <si>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</si>
  <si>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</si>
  <si>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</si>
  <si>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</si>
  <si>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</si>
  <si>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</si>
  <si>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</si>
  <si>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</si>
  <si>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</si>
  <si>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</si>
  <si>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</si>
  <si>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</si>
  <si>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</si>
  <si>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</si>
  <si>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</si>
  <si>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</si>
  <si>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</si>
  <si>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</si>
  <si>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</si>
  <si>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</si>
  <si>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</si>
  <si>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</si>
  <si>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</si>
  <si>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</si>
  <si>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</si>
  <si>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</si>
  <si>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</si>
  <si>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</si>
  <si>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</si>
  <si>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</si>
  <si>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</si>
  <si>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</si>
  <si>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</si>
  <si>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</si>
  <si>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</si>
  <si>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</si>
  <si>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</si>
  <si>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</si>
  <si>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</si>
  <si>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</si>
  <si>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</si>
  <si>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</si>
  <si>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</si>
  <si>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</si>
  <si>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</si>
  <si>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</si>
  <si>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</si>
  <si>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</si>
  <si>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</si>
  <si>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</si>
  <si>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</si>
  <si>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</si>
  <si>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</si>
  <si>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</si>
  <si>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</si>
  <si>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</si>
  <si>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</si>
  <si>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</si>
  <si>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</si>
  <si>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</si>
  <si>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</si>
  <si>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</si>
  <si>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</si>
  <si>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</si>
  <si>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</si>
  <si>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</si>
  <si>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</si>
  <si>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</si>
  <si>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</si>
  <si>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</si>
  <si>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</si>
  <si>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</si>
  <si>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</si>
  <si>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</si>
  <si>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</si>
  <si>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</si>
  <si>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</si>
  <si>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</si>
  <si>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</si>
  <si>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</si>
  <si>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</si>
  <si>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</si>
  <si>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</si>
  <si>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</si>
  <si>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</si>
  <si>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</si>
  <si>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</si>
  <si>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</si>
  <si>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</si>
  <si>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</si>
  <si>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</si>
  <si>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</si>
  <si>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</si>
  <si>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</si>
  <si>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</si>
  <si>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</si>
  <si>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</si>
  <si>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</si>
  <si>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</si>
  <si>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</si>
  <si>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</si>
  <si>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</si>
  <si>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04/09/2012 14:42:45 	Hernan Martins Alves 	Mudará de Praça Prefeito Elias Antonio filho, 35 no dia 15/9. Favor retornar a OS no após a mudança de local.  	Pendência Ativação
30/08/2012 14:05:33 	Ivan Santos 	Resolvida.
Mudará de Praça Prefeito E</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</si>
  <si>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</si>
  <si>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</si>
  <si>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</si>
  <si>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</si>
  <si>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</si>
  <si>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</si>
  <si>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</si>
  <si>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</si>
  <si>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</si>
  <si>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</si>
  <si>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</si>
  <si>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</si>
  <si>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</si>
  <si>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</si>
  <si>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</si>
  <si>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</si>
  <si>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</si>
  <si>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</si>
  <si>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</si>
  <si>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</si>
  <si>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</si>
  <si>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</si>
  <si>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</si>
  <si>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</si>
  <si>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</si>
  <si>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</si>
  <si>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</si>
  <si>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00:20:0E:10:45:87</t>
  </si>
  <si>
    <t>10/09/2012 16:07:02 	Hernan Martins Alves 	O fone (37) 3332-6242 só chama se possível adicionar novo contato.   	Pendência Ativação</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</si>
  <si>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</si>
  <si>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</si>
  <si>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</si>
  <si>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</si>
  <si>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</si>
  <si>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</si>
  <si>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</si>
  <si>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</si>
  <si>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</si>
  <si>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</si>
  <si>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</si>
  <si>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</si>
  <si>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</si>
  <si>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</si>
  <si>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</si>
  <si>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</si>
  <si>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</si>
  <si>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</si>
  <si>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</si>
  <si>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</si>
  <si>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</si>
  <si>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</si>
  <si>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</si>
  <si>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</si>
  <si>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</si>
  <si>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</si>
  <si>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</si>
  <si>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</si>
  <si>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</si>
  <si>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</si>
  <si>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</si>
  <si>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</si>
  <si>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</si>
  <si>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</si>
  <si>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</si>
  <si>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</si>
  <si>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</si>
  <si>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</si>
  <si>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</si>
  <si>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</si>
  <si>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</si>
  <si>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</si>
  <si>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</si>
  <si>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</si>
  <si>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</si>
  <si>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</si>
  <si>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</si>
  <si>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</si>
  <si>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</si>
  <si>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</si>
  <si>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</si>
  <si>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</si>
  <si>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</si>
  <si>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</si>
  <si>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</si>
  <si>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</si>
  <si>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</si>
  <si>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</si>
  <si>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</si>
  <si>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</si>
  <si>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</si>
  <si>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</si>
  <si>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</si>
  <si>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</si>
  <si>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</si>
  <si>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</si>
  <si>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</si>
  <si>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</si>
  <si>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</si>
  <si>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</si>
  <si>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</si>
  <si>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</si>
  <si>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</si>
  <si>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</si>
  <si>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</si>
  <si>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</si>
  <si>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</si>
  <si>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</si>
  <si>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</si>
  <si>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</si>
  <si>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</si>
  <si>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</si>
  <si>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</si>
  <si>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</si>
  <si>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R. AUGUSTO CARPANEDA, INDEPENDÊNCIA</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</si>
  <si>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</si>
  <si>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</si>
  <si>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</si>
  <si>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</si>
  <si>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</si>
  <si>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</si>
  <si>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</si>
  <si>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</si>
  <si>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</si>
  <si>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</si>
  <si>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</si>
  <si>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</si>
  <si>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</si>
  <si>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</si>
  <si>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</si>
  <si>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</si>
  <si>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</si>
  <si>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</si>
  <si>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</si>
  <si>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</si>
  <si>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</si>
  <si>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</si>
  <si>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</si>
  <si>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</si>
  <si>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</si>
  <si>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</si>
  <si>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</si>
  <si>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</si>
  <si>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SEBASTIAO NAVES N. º 500 E PRAÇA DA CONSTITUIÇÃO S/N, CENTRO</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</si>
  <si>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</si>
  <si>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</si>
  <si>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</si>
  <si>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</si>
  <si>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</si>
  <si>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</si>
  <si>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</si>
  <si>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</si>
  <si>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</si>
  <si>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</si>
  <si>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</si>
  <si>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</si>
  <si>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</si>
  <si>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</si>
  <si>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</si>
  <si>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</si>
  <si>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</si>
  <si>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</si>
  <si>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</si>
  <si>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</si>
  <si>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</si>
  <si>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</si>
  <si>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</si>
  <si>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</si>
  <si>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</si>
  <si>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</si>
  <si>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</si>
  <si>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</si>
  <si>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</si>
  <si>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</si>
  <si>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</si>
  <si>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</si>
  <si>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</si>
  <si>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</si>
  <si>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</si>
  <si>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</si>
  <si>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</si>
  <si>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</si>
  <si>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</si>
  <si>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</si>
  <si>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</si>
  <si>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</si>
  <si>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</si>
  <si>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</si>
  <si>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</si>
  <si>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</si>
  <si>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</si>
  <si>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</si>
  <si>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</si>
  <si>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</si>
  <si>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</si>
  <si>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</si>
  <si>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</si>
  <si>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</si>
  <si>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</si>
  <si>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</si>
  <si>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</si>
  <si>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</si>
  <si>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</si>
  <si>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</si>
  <si>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</si>
  <si>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</si>
  <si>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</si>
  <si>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</si>
  <si>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</si>
  <si>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</si>
  <si>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</si>
  <si>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</si>
  <si>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</si>
  <si>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</si>
  <si>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</si>
  <si>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</si>
  <si>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</si>
  <si>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</si>
  <si>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</si>
  <si>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</si>
  <si>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</si>
  <si>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</si>
  <si>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</si>
  <si>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</si>
  <si>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</si>
  <si>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</si>
  <si>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</si>
  <si>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</si>
  <si>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</si>
  <si>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</si>
  <si>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</si>
  <si>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</si>
  <si>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</si>
  <si>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</si>
  <si>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</si>
  <si>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</si>
  <si>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</si>
  <si>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</si>
  <si>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</si>
  <si>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</si>
  <si>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</si>
  <si>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</si>
  <si>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</si>
  <si>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</si>
  <si>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 xml:space="preserve">SES-OLRA-4218 </t>
  </si>
  <si>
    <t>00:20:0e:10:51:c5</t>
  </si>
  <si>
    <t xml:space="preserve">SES-OLRA-4219 </t>
  </si>
  <si>
    <t xml:space="preserve">SES-OLRA-4222 </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</si>
  <si>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</si>
  <si>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</si>
  <si>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</si>
  <si>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</si>
  <si>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</si>
  <si>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</si>
  <si>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</si>
  <si>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</si>
  <si>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</si>
  <si>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</si>
  <si>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</si>
  <si>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</si>
  <si>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</si>
  <si>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</si>
  <si>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</si>
  <si>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</si>
  <si>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</si>
  <si>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</si>
  <si>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</si>
  <si>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</si>
  <si>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</si>
  <si>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</si>
  <si>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</si>
  <si>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</si>
  <si>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</si>
  <si>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</si>
  <si>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</si>
  <si>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</si>
  <si>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</si>
  <si>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</si>
  <si>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</si>
  <si>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</si>
  <si>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</si>
  <si>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</si>
  <si>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</si>
  <si>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</si>
  <si>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</si>
  <si>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</si>
  <si>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</si>
  <si>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</si>
  <si>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</si>
  <si>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</si>
  <si>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</si>
  <si>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</si>
  <si>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</si>
  <si>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</si>
  <si>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</si>
  <si>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</si>
  <si>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</si>
  <si>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</si>
  <si>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</si>
  <si>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</si>
  <si>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</si>
  <si>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</si>
  <si>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</si>
  <si>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</si>
  <si>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</si>
  <si>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</si>
  <si>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</si>
  <si>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</si>
  <si>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</si>
  <si>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</si>
  <si>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</si>
  <si>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</si>
  <si>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</si>
  <si>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</si>
  <si>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</si>
  <si>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</si>
  <si>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</si>
  <si>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</si>
  <si>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</si>
  <si>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</si>
  <si>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</si>
  <si>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</si>
  <si>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</si>
  <si>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</si>
  <si>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</si>
  <si>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RUA- JOSE ALBERTO FIGUEREDO Nº 454</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</si>
  <si>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</si>
  <si>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</si>
  <si>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</si>
  <si>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</si>
  <si>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</si>
  <si>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</si>
  <si>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</si>
  <si>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</si>
  <si>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</si>
  <si>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</si>
  <si>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</si>
  <si>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</si>
  <si>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</si>
  <si>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</si>
  <si>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</si>
  <si>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</si>
  <si>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</si>
  <si>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</si>
  <si>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</si>
  <si>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</si>
  <si>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</si>
  <si>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Renan</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</si>
  <si>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</si>
  <si>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</si>
  <si>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</si>
  <si>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</si>
  <si>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</si>
  <si>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</si>
  <si>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</si>
  <si>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</si>
  <si>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</si>
  <si>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</si>
  <si>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</si>
  <si>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</si>
  <si>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</si>
  <si>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</si>
  <si>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</si>
  <si>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</si>
  <si>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</si>
  <si>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</si>
  <si>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</si>
  <si>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</si>
  <si>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</si>
  <si>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</si>
  <si>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</si>
  <si>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</si>
  <si>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</si>
  <si>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</si>
  <si>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</si>
  <si>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</si>
  <si>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</si>
  <si>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</si>
  <si>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 xml:space="preserve">SES-PATU-4122 </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</si>
  <si>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</si>
  <si>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</si>
  <si>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</si>
  <si>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</si>
  <si>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</si>
  <si>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</si>
  <si>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</si>
  <si>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</si>
  <si>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</si>
  <si>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</si>
  <si>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 xml:space="preserve">SES-OLRA-4228 </t>
  </si>
  <si>
    <t>00:20:0E:10:4F:56</t>
  </si>
  <si>
    <t>SES-MAFE- 4247</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</si>
  <si>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</si>
  <si>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</si>
  <si>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</si>
  <si>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</si>
  <si>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</si>
  <si>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</si>
  <si>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</si>
  <si>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</si>
  <si>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</si>
  <si>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</si>
  <si>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</si>
  <si>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</si>
  <si>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</si>
  <si>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</si>
  <si>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</si>
  <si>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</si>
  <si>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</si>
  <si>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</si>
  <si>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</si>
  <si>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</si>
  <si>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</si>
  <si>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</si>
  <si>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</si>
  <si>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</si>
  <si>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</si>
  <si>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</si>
  <si>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</si>
  <si>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</si>
  <si>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</si>
  <si>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</si>
  <si>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</si>
  <si>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</si>
  <si>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</si>
  <si>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</si>
  <si>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</si>
  <si>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</si>
  <si>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</si>
  <si>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</si>
  <si>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</si>
  <si>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</si>
  <si>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</si>
  <si>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</si>
  <si>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</si>
  <si>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</si>
  <si>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</si>
  <si>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</si>
  <si>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</si>
  <si>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</si>
  <si>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</si>
  <si>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</si>
  <si>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</si>
  <si>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</si>
  <si>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</si>
  <si>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</si>
  <si>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</si>
  <si>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</si>
  <si>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 xml:space="preserve">SES-DINO-4180 </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</si>
  <si>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</si>
  <si>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</si>
  <si>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</si>
  <si>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</si>
  <si>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</si>
  <si>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</si>
  <si>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</si>
  <si>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</si>
  <si>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</si>
  <si>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</si>
  <si>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</si>
  <si>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</si>
  <si>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</si>
  <si>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</si>
  <si>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</si>
  <si>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</si>
  <si>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</si>
  <si>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</si>
  <si>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</si>
  <si>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</si>
  <si>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</si>
  <si>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</si>
  <si>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</si>
  <si>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</si>
  <si>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</si>
  <si>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</si>
  <si>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</si>
  <si>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</si>
  <si>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</si>
  <si>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</si>
  <si>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</si>
  <si>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</si>
  <si>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</si>
  <si>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</si>
  <si>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</si>
  <si>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</si>
  <si>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</si>
  <si>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</si>
  <si>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</si>
  <si>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</si>
  <si>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</si>
  <si>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</si>
  <si>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</si>
  <si>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</si>
  <si>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</si>
  <si>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</si>
  <si>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AV. RAUL SOARES</t>
  </si>
  <si>
    <t>35200-000</t>
  </si>
  <si>
    <t>(33)9902-1606</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</si>
  <si>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</si>
  <si>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</si>
  <si>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</si>
  <si>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</si>
  <si>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</si>
  <si>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</si>
  <si>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</si>
  <si>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</si>
  <si>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</si>
  <si>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</si>
  <si>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</si>
  <si>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</si>
  <si>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</si>
  <si>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</si>
  <si>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</si>
  <si>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</si>
  <si>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</si>
  <si>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</si>
  <si>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</si>
  <si>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</si>
  <si>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</si>
  <si>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</si>
  <si>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</si>
  <si>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</si>
  <si>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</si>
  <si>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</si>
  <si>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</si>
  <si>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</si>
  <si>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</si>
  <si>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</si>
  <si>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</si>
  <si>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</si>
  <si>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</si>
  <si>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</si>
  <si>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</si>
  <si>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</si>
  <si>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</si>
  <si>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</si>
  <si>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</si>
  <si>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</si>
  <si>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</si>
  <si>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</si>
  <si>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</si>
  <si>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</si>
  <si>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</si>
  <si>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</si>
  <si>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</si>
  <si>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</si>
  <si>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</si>
  <si>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</si>
  <si>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</si>
  <si>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</si>
  <si>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</si>
  <si>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</si>
  <si>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</si>
  <si>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</si>
  <si>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</si>
  <si>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</si>
  <si>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</si>
  <si>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</si>
  <si>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</si>
  <si>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</si>
  <si>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</si>
  <si>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</si>
  <si>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</si>
  <si>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</si>
  <si>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</si>
  <si>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</si>
  <si>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</si>
  <si>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</si>
  <si>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ANGELA MARIA DE ALMEIDA</t>
  </si>
  <si>
    <t>RUA VER. ANGELO BERNARDO FACCIO, 10</t>
  </si>
  <si>
    <t>37600-000</t>
  </si>
  <si>
    <t>(35)3431-2798</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</si>
  <si>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</si>
  <si>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</si>
  <si>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</si>
  <si>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</si>
  <si>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</si>
  <si>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</si>
  <si>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</si>
  <si>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</si>
  <si>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</si>
  <si>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</si>
  <si>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</si>
  <si>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</si>
  <si>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</si>
  <si>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</si>
  <si>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</si>
  <si>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</si>
  <si>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</si>
  <si>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</si>
  <si>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</si>
  <si>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</si>
  <si>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</si>
  <si>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</si>
  <si>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</si>
  <si>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</si>
  <si>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</si>
  <si>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</si>
  <si>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</si>
  <si>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</si>
  <si>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</si>
  <si>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</si>
  <si>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</si>
  <si>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</si>
  <si>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</si>
  <si>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</si>
  <si>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</si>
  <si>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</si>
  <si>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</si>
  <si>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</si>
  <si>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</si>
  <si>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</si>
  <si>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</si>
  <si>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AV. JOSÉ MARIA DOS SANTOS</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</si>
  <si>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</si>
  <si>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</si>
  <si>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</si>
  <si>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</si>
  <si>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</si>
  <si>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</si>
  <si>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</si>
  <si>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</si>
  <si>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</si>
  <si>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</si>
  <si>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</si>
  <si>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</si>
  <si>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</si>
  <si>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</si>
  <si>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RUA ALÍPIO CHIARADIA,30</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</si>
  <si>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</si>
  <si>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</si>
  <si>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</si>
  <si>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</si>
  <si>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</si>
  <si>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</si>
  <si>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</si>
  <si>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</si>
  <si>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</si>
  <si>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</si>
  <si>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</si>
  <si>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</si>
  <si>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</si>
  <si>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</si>
  <si>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</si>
  <si>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</si>
  <si>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</si>
  <si>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</si>
  <si>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</si>
  <si>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</si>
  <si>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</si>
  <si>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</si>
  <si>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</si>
  <si>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</si>
  <si>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DANIEL SANTOS CORREIA</t>
  </si>
  <si>
    <t>PRAÇA JOAQUIM PIRES DE OLIVEIRA MAIA, 16</t>
  </si>
  <si>
    <t>(31)3866-1307</t>
  </si>
  <si>
    <t>CHRISTIANE RAMOS E RAMOS</t>
  </si>
  <si>
    <t>RUA: AFONSO PENA, S/N</t>
  </si>
  <si>
    <t>(34)3846-1228</t>
  </si>
  <si>
    <t>ENTRE FOLHAS</t>
  </si>
  <si>
    <t>RUBIA MARA MEDEIROS COSTA</t>
  </si>
  <si>
    <t>TRAVESSA JOSÉ ARREGUY CAMPOS, nº 58</t>
  </si>
  <si>
    <t>35324-000</t>
  </si>
  <si>
    <t>(33)3324-6478</t>
  </si>
  <si>
    <t>ESPERA FELIZ</t>
  </si>
  <si>
    <t>LAYLA DE OLIVEIRA NUNES</t>
  </si>
  <si>
    <t>RUA: HENRIQUE GRIPP FILHO,nº 128</t>
  </si>
  <si>
    <t>36830-000</t>
  </si>
  <si>
    <t>(32)3746-1515</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</si>
  <si>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</si>
  <si>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</si>
  <si>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</si>
  <si>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</si>
  <si>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</si>
  <si>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</si>
  <si>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</si>
  <si>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</si>
  <si>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</si>
  <si>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</si>
  <si>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</si>
  <si>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</si>
  <si>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 xml:space="preserve"> 	LIDIANNY APARECIDA GODINHO PÚGO</t>
  </si>
  <si>
    <t>AVENIDA ESPIRITO SANTO 14 - CENTRO</t>
  </si>
  <si>
    <t>39790-000</t>
  </si>
  <si>
    <t>(33)3515-1272</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</si>
  <si>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</si>
  <si>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</si>
  <si>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</si>
  <si>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</si>
  <si>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</si>
  <si>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</si>
  <si>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</si>
  <si>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</si>
  <si>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</si>
  <si>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25/09/2012 14:38:15 	Hernan Martins Alves 	Mudou para Rua Josenato Guimarães n°14 no Bairro do Rosário.  	Ativação Agendada
17/08/2012 14:12:16  Ivan Santos  Resolvida. 
Em contato com a Sra. Rita de Cassia  35 3842-1916 , solicitou primeiramente</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</si>
  <si>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</si>
  <si>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</si>
  <si>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</si>
  <si>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</si>
  <si>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</si>
  <si>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</si>
  <si>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</si>
  <si>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</si>
  <si>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</si>
  <si>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</si>
  <si>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</si>
  <si>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</si>
  <si>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</si>
  <si>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</si>
  <si>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</si>
  <si>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</si>
  <si>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</si>
  <si>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</si>
  <si>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</si>
  <si>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</si>
  <si>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</si>
  <si>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25/09/2012 13:49:36 	Hernan Martins Alves 	Técnico informa que o endereço das Rua Três de Março, 32 na OS 4068 era um prédio alugado e o PSF mudou está localizada agora na rua Projetada s/n.  	Ativação Agendada</t>
  </si>
  <si>
    <t>SES-LENA-4056</t>
  </si>
  <si>
    <t>00:20:0e:10:4b:18</t>
  </si>
  <si>
    <t>Praça Antônio dos Santos - São Francisco</t>
  </si>
  <si>
    <t>SES-SARA-4171</t>
  </si>
  <si>
    <t>00:20:0E:10:49:FD</t>
  </si>
  <si>
    <t>SES-FRAL-4204</t>
  </si>
  <si>
    <t xml:space="preserve">SES-FRAL-4202 </t>
  </si>
  <si>
    <t>SES-FRAL-4201</t>
  </si>
  <si>
    <t>00:20:0e:10:4c:b7</t>
  </si>
  <si>
    <t xml:space="preserve">SES-FRAL-4200 </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</si>
  <si>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</si>
  <si>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</si>
  <si>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</si>
  <si>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</si>
  <si>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</si>
  <si>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</si>
  <si>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</si>
  <si>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</si>
  <si>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</si>
  <si>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</si>
  <si>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</si>
  <si>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</si>
  <si>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</si>
  <si>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</si>
  <si>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</si>
  <si>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OS4437 esta com o endereço Praça da Matriz S/N.º . Mas segundo a funcionaria Leiliane no fone: 33 3231-9530 não há unidade nesse endereço (Conferir endereço).</t>
  </si>
  <si>
    <t>Adriana 34 3690-3169 não autoriza a instalação pois não sabe do que se trata.</t>
  </si>
  <si>
    <t xml:space="preserve">Adriana 34 3690-3169 não autoriza a instalação pois não sabe do que se trata.
</t>
  </si>
  <si>
    <t>SES-ABOS-4412</t>
  </si>
  <si>
    <t>00:20:0e:10:4c:b2</t>
  </si>
  <si>
    <t>A OS4441 está com o endereço da prefeitura, o endereço correto a ser instalado  é Avenida Espírito Santo 96 ? Centro.</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</si>
  <si>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</si>
  <si>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</si>
  <si>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</si>
  <si>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</si>
  <si>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</si>
  <si>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</si>
  <si>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</si>
  <si>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</si>
  <si>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</si>
  <si>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</si>
  <si>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</si>
  <si>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</si>
  <si>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</si>
  <si>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</si>
  <si>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</si>
  <si>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</si>
  <si>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</si>
  <si>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</si>
  <si>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</si>
  <si>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</si>
  <si>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</si>
  <si>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Rua Capitão Antônio José - centro</t>
  </si>
  <si>
    <t>37472-000</t>
  </si>
  <si>
    <t>35 3334 1187</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</si>
  <si>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</si>
  <si>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</si>
  <si>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</si>
  <si>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</si>
  <si>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</si>
  <si>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</si>
  <si>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</si>
  <si>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</si>
  <si>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</si>
  <si>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</si>
  <si>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</si>
  <si>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</si>
  <si>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</si>
  <si>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</si>
  <si>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</si>
  <si>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</si>
  <si>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</si>
  <si>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</si>
  <si>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</si>
  <si>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</si>
  <si>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</si>
  <si>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</si>
  <si>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</si>
  <si>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</si>
  <si>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</si>
  <si>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</si>
  <si>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</si>
  <si>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</si>
  <si>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</si>
  <si>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</si>
  <si>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</si>
  <si>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</si>
  <si>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</si>
  <si>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</si>
  <si>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</si>
  <si>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</si>
  <si>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</si>
  <si>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</si>
  <si>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</si>
  <si>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</si>
  <si>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</si>
  <si>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</si>
  <si>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</si>
  <si>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</si>
  <si>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</si>
  <si>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</si>
  <si>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</si>
  <si>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</si>
  <si>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</si>
  <si>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</si>
  <si>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</si>
  <si>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</si>
  <si>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</si>
  <si>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</si>
  <si>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</si>
  <si>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</si>
  <si>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</si>
  <si>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Comunidade São Roque</t>
  </si>
  <si>
    <t>32 3742 1686/1164/13</t>
  </si>
  <si>
    <t>Gisela da Silva Paiva</t>
  </si>
  <si>
    <t>Comunidade Ribeirão Jorge</t>
  </si>
  <si>
    <t>32 3742 1164/1302</t>
  </si>
  <si>
    <t>Gisela da Silva paiva</t>
  </si>
  <si>
    <t>Distrito de Samambaia</t>
  </si>
  <si>
    <t>Antônio Carlos Ferreira Pinheiro</t>
  </si>
  <si>
    <t>AVENIDA MARIA AMELIA DE SOUZA PEDROSA nº 880</t>
  </si>
  <si>
    <t>32 3742 1528</t>
  </si>
  <si>
    <t>INDIANÓPOLIS</t>
  </si>
  <si>
    <t>Julia Oliveira</t>
  </si>
  <si>
    <t>Rua Getulio Magalhães, 62</t>
  </si>
  <si>
    <t>38490-000</t>
  </si>
  <si>
    <t>34 3245-1213</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</si>
  <si>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</si>
  <si>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</si>
  <si>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</si>
  <si>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</si>
  <si>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</si>
  <si>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</si>
  <si>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</si>
  <si>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</si>
  <si>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</si>
  <si>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</si>
  <si>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</si>
  <si>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</si>
  <si>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</si>
  <si>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</si>
  <si>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</si>
  <si>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</si>
  <si>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</si>
  <si>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</si>
  <si>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</si>
  <si>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</si>
  <si>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</si>
  <si>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</si>
  <si>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</si>
  <si>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</si>
  <si>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</si>
  <si>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</si>
  <si>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</si>
  <si>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</si>
  <si>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</si>
  <si>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</si>
  <si>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</si>
  <si>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</si>
  <si>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</si>
  <si>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</si>
  <si>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</si>
  <si>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</si>
  <si>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</si>
  <si>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</si>
  <si>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</si>
  <si>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</si>
  <si>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</si>
  <si>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</si>
  <si>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</si>
  <si>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</si>
  <si>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</si>
  <si>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</si>
  <si>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</si>
  <si>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</si>
  <si>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</si>
  <si>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</si>
  <si>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</si>
  <si>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</si>
  <si>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</si>
  <si>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</si>
  <si>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</si>
  <si>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</si>
  <si>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</si>
  <si>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</si>
  <si>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</si>
  <si>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</si>
  <si>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</si>
  <si>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</si>
  <si>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</si>
  <si>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</si>
  <si>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</si>
  <si>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</si>
  <si>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</si>
  <si>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</si>
  <si>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</si>
  <si>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</si>
  <si>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</si>
  <si>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</si>
  <si>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</si>
  <si>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</si>
  <si>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</si>
  <si>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</si>
  <si>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</si>
  <si>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</si>
  <si>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</si>
  <si>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</si>
  <si>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</si>
  <si>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</si>
  <si>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</si>
  <si>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</si>
  <si>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</si>
  <si>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</si>
  <si>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</si>
  <si>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</si>
  <si>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</si>
  <si>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</si>
  <si>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</si>
  <si>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</si>
  <si>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</si>
  <si>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</si>
  <si>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</si>
  <si>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</si>
  <si>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</si>
  <si>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</si>
  <si>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</si>
  <si>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</si>
  <si>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</si>
  <si>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</si>
  <si>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</si>
  <si>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</si>
  <si>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</si>
  <si>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</si>
  <si>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</si>
  <si>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</si>
  <si>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</si>
  <si>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</si>
  <si>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</si>
  <si>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</si>
  <si>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</si>
  <si>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</si>
  <si>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</si>
  <si>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</si>
  <si>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</si>
  <si>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</si>
  <si>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</si>
  <si>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</si>
  <si>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</si>
  <si>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</si>
  <si>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</si>
  <si>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</si>
  <si>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</si>
  <si>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</si>
  <si>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</si>
  <si>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</si>
  <si>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</si>
  <si>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</si>
  <si>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</si>
  <si>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</si>
  <si>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</si>
  <si>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</si>
  <si>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</si>
  <si>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</si>
  <si>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</si>
  <si>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</si>
  <si>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</si>
  <si>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</si>
  <si>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</si>
  <si>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</si>
  <si>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</si>
  <si>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</si>
  <si>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</si>
  <si>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</si>
  <si>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</si>
  <si>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</si>
  <si>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</si>
  <si>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</si>
  <si>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</si>
  <si>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</si>
  <si>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</si>
  <si>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</si>
  <si>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</si>
  <si>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</si>
  <si>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</si>
  <si>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</si>
  <si>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</si>
  <si>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</si>
  <si>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</si>
  <si>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</si>
  <si>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</si>
  <si>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</si>
  <si>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</si>
  <si>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</si>
  <si>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</si>
  <si>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</si>
  <si>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</si>
  <si>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</si>
  <si>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</si>
  <si>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</si>
  <si>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</si>
  <si>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</si>
  <si>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Wnms está com problemas, não é possivel cadastrar mac.</t>
  </si>
  <si>
    <t>Realinhamento da antena.</t>
  </si>
</sst>
</file>

<file path=xl/styles.xml><?xml version="1.0" encoding="utf-8"?>
<styleSheet xmlns="http://schemas.openxmlformats.org/spreadsheetml/2006/main">
  <numFmts count="1">
    <numFmt numFmtId="164" formatCode="&quot;R$&quot;\ #,##0.00"/>
  </numFmts>
  <fonts count="16">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1"/>
      <color theme="3"/>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52">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15" fillId="0" borderId="4" xfId="0" applyNumberFormat="1" applyFont="1" applyFill="1" applyBorder="1" applyAlignment="1">
      <alignment horizontal="center" vertical="center"/>
    </xf>
    <xf numFmtId="0" fontId="15" fillId="0" borderId="5" xfId="0" applyFont="1" applyFill="1" applyBorder="1" applyAlignment="1">
      <alignment horizontal="center"/>
    </xf>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Font="1" applyFill="1" applyBorder="1"/>
    <xf numFmtId="0" fontId="15" fillId="0" borderId="5" xfId="0" applyNumberFormat="1" applyFont="1" applyFill="1" applyBorder="1" applyAlignment="1">
      <alignment horizontal="center"/>
    </xf>
    <xf numFmtId="0" fontId="15" fillId="0" borderId="10" xfId="0" applyNumberFormat="1" applyFont="1" applyFill="1" applyBorder="1" applyAlignment="1">
      <alignment horizontal="center"/>
    </xf>
    <xf numFmtId="14" fontId="15" fillId="0" borderId="7" xfId="0" applyNumberFormat="1" applyFont="1" applyFill="1" applyBorder="1" applyAlignment="1">
      <alignment horizontal="center"/>
    </xf>
    <xf numFmtId="14" fontId="15" fillId="0" borderId="10" xfId="0" applyNumberFormat="1" applyFont="1" applyFill="1" applyBorder="1" applyAlignment="1"/>
    <xf numFmtId="14" fontId="15" fillId="0" borderId="10" xfId="0" applyNumberFormat="1" applyFont="1" applyFill="1" applyBorder="1"/>
    <xf numFmtId="0" fontId="15" fillId="0" borderId="10" xfId="0" applyFont="1" applyFill="1" applyBorder="1" applyAlignment="1"/>
    <xf numFmtId="0" fontId="15" fillId="0" borderId="10" xfId="0" applyFont="1" applyFill="1" applyBorder="1" applyAlignment="1">
      <alignment horizontal="left" vertical="center"/>
    </xf>
    <xf numFmtId="0" fontId="15" fillId="0" borderId="0" xfId="0" applyFont="1" applyFill="1"/>
    <xf numFmtId="0" fontId="6" fillId="0" borderId="10" xfId="0" applyNumberFormat="1" applyFont="1" applyFill="1" applyBorder="1" applyAlignment="1">
      <alignment horizontal="center"/>
    </xf>
    <xf numFmtId="14" fontId="6" fillId="0" borderId="10" xfId="0" applyNumberFormat="1" applyFont="1" applyFill="1" applyBorder="1"/>
    <xf numFmtId="0" fontId="6" fillId="0" borderId="10" xfId="0" applyFont="1" applyFill="1" applyBorder="1" applyAlignment="1">
      <alignment wrapText="1"/>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738</c:v>
                </c:pt>
                <c:pt idx="1">
                  <c:v>6</c:v>
                </c:pt>
                <c:pt idx="2">
                  <c:v>51</c:v>
                </c:pt>
                <c:pt idx="3">
                  <c:v>362</c:v>
                </c:pt>
                <c:pt idx="4">
                  <c:v>4</c:v>
                </c:pt>
                <c:pt idx="5">
                  <c:v>10</c:v>
                </c:pt>
              </c:numCache>
            </c:numRef>
          </c:val>
        </c:ser>
        <c:axId val="114836224"/>
        <c:axId val="114837760"/>
      </c:barChart>
      <c:catAx>
        <c:axId val="114836224"/>
        <c:scaling>
          <c:orientation val="minMax"/>
        </c:scaling>
        <c:axPos val="b"/>
        <c:tickLblPos val="nextTo"/>
        <c:crossAx val="114837760"/>
        <c:crosses val="autoZero"/>
        <c:auto val="1"/>
        <c:lblAlgn val="ctr"/>
        <c:lblOffset val="100"/>
      </c:catAx>
      <c:valAx>
        <c:axId val="114837760"/>
        <c:scaling>
          <c:orientation val="minMax"/>
        </c:scaling>
        <c:axPos val="l"/>
        <c:majorGridlines/>
        <c:numFmt formatCode="General" sourceLinked="1"/>
        <c:tickLblPos val="nextTo"/>
        <c:crossAx val="114836224"/>
        <c:crosses val="autoZero"/>
        <c:crossBetween val="between"/>
      </c:valAx>
    </c:plotArea>
    <c:plotVisOnly val="1"/>
    <c:dispBlanksAs val="gap"/>
  </c:chart>
  <c:printSettings>
    <c:headerFooter/>
    <c:pageMargins b="0.78740157499999996" l="0.511811024" r="0.511811024" t="0.78740157499999996" header="0.31496062000001435" footer="0.3149606200000143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162</c:v>
                </c:pt>
                <c:pt idx="1">
                  <c:v>72</c:v>
                </c:pt>
                <c:pt idx="2">
                  <c:v>2</c:v>
                </c:pt>
                <c:pt idx="3">
                  <c:v>0</c:v>
                </c:pt>
                <c:pt idx="4">
                  <c:v>728</c:v>
                </c:pt>
              </c:numCache>
            </c:numRef>
          </c:val>
        </c:ser>
        <c:axId val="114878336"/>
        <c:axId val="114879872"/>
      </c:barChart>
      <c:catAx>
        <c:axId val="114878336"/>
        <c:scaling>
          <c:orientation val="minMax"/>
        </c:scaling>
        <c:axPos val="b"/>
        <c:tickLblPos val="nextTo"/>
        <c:crossAx val="114879872"/>
        <c:crosses val="autoZero"/>
        <c:auto val="1"/>
        <c:lblAlgn val="ctr"/>
        <c:lblOffset val="100"/>
      </c:catAx>
      <c:valAx>
        <c:axId val="114879872"/>
        <c:scaling>
          <c:orientation val="minMax"/>
        </c:scaling>
        <c:axPos val="l"/>
        <c:majorGridlines/>
        <c:numFmt formatCode="General" sourceLinked="1"/>
        <c:tickLblPos val="nextTo"/>
        <c:crossAx val="114878336"/>
        <c:crosses val="autoZero"/>
        <c:crossBetween val="between"/>
      </c:valAx>
    </c:plotArea>
    <c:plotVisOnly val="1"/>
    <c:dispBlanksAs val="gap"/>
  </c:chart>
  <c:printSettings>
    <c:headerFooter/>
    <c:pageMargins b="0.78740157499999996" l="0.511811024" r="0.511811024" t="0.78740157499999996" header="0.31496062000001424" footer="0.3149606200000142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881</c:v>
                </c:pt>
                <c:pt idx="1">
                  <c:v>6</c:v>
                </c:pt>
                <c:pt idx="2">
                  <c:v>111</c:v>
                </c:pt>
              </c:numCache>
            </c:numRef>
          </c:val>
        </c:ser>
        <c:axId val="114297856"/>
        <c:axId val="114352896"/>
      </c:barChart>
      <c:catAx>
        <c:axId val="114297856"/>
        <c:scaling>
          <c:orientation val="minMax"/>
        </c:scaling>
        <c:axPos val="b"/>
        <c:tickLblPos val="nextTo"/>
        <c:crossAx val="114352896"/>
        <c:crosses val="autoZero"/>
        <c:auto val="1"/>
        <c:lblAlgn val="ctr"/>
        <c:lblOffset val="100"/>
      </c:catAx>
      <c:valAx>
        <c:axId val="114352896"/>
        <c:scaling>
          <c:orientation val="minMax"/>
        </c:scaling>
        <c:axPos val="l"/>
        <c:majorGridlines/>
        <c:numFmt formatCode="General" sourceLinked="1"/>
        <c:tickLblPos val="nextTo"/>
        <c:crossAx val="114297856"/>
        <c:crosses val="autoZero"/>
        <c:crossBetween val="between"/>
      </c:valAx>
    </c:plotArea>
    <c:plotVisOnly val="1"/>
    <c:dispBlanksAs val="gap"/>
  </c:chart>
  <c:printSettings>
    <c:headerFooter/>
    <c:pageMargins b="0.78740157499999996" l="0.511811024" r="0.511811024" t="0.78740157499999996" header="0.31496062000001335" footer="0.3149606200000133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odanet/AppData/Roaming/Microsoft/Excel/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I1271"/>
  <sheetViews>
    <sheetView tabSelected="1" zoomScale="80" zoomScaleNormal="80" workbookViewId="0">
      <pane xSplit="2" ySplit="4" topLeftCell="C5" activePane="bottomRight" state="frozen"/>
      <selection pane="topRight" activeCell="C1" sqref="C1"/>
      <selection pane="bottomLeft" activeCell="A6" sqref="A6"/>
      <selection pane="bottomRight" activeCell="A5" sqref="A5"/>
    </sheetView>
  </sheetViews>
  <sheetFormatPr defaultRowHeight="1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30.7109375" style="1" customWidth="1"/>
    <col min="19" max="19" width="47" style="4" customWidth="1"/>
    <col min="20" max="20" width="74.42578125" style="2" customWidth="1"/>
    <col min="21" max="21" width="25.5703125" style="4" customWidth="1"/>
    <col min="22" max="22" width="18.140625" style="4" customWidth="1"/>
    <col min="23" max="23" width="13.7109375" style="10" customWidth="1"/>
    <col min="24" max="24" width="19.85546875" style="2" customWidth="1"/>
    <col min="25" max="25" width="15.7109375" style="2" customWidth="1"/>
    <col min="26" max="26" width="31.7109375" bestFit="1" customWidth="1"/>
    <col min="27" max="27" width="15.7109375" style="12" customWidth="1"/>
    <col min="28" max="28" width="15.7109375" style="3" customWidth="1"/>
    <col min="29" max="29" width="50.5703125" style="49" customWidth="1"/>
    <col min="30" max="30" width="50.5703125" style="159" customWidth="1"/>
    <col min="31" max="31" width="16.28515625" style="129" customWidth="1"/>
    <col min="32" max="32" width="15.85546875" style="129" customWidth="1"/>
    <col min="33" max="33" width="50.5703125" style="156" customWidth="1"/>
    <col min="34" max="34" width="30.5703125" customWidth="1"/>
    <col min="35" max="35" width="11.5703125" bestFit="1" customWidth="1"/>
  </cols>
  <sheetData>
    <row r="1" spans="1:35" ht="18.75" thickBot="1">
      <c r="A1" s="229" t="s">
        <v>3</v>
      </c>
      <c r="B1" s="230"/>
      <c r="C1" s="230"/>
      <c r="D1" s="230"/>
      <c r="E1" s="230"/>
      <c r="F1" s="230"/>
      <c r="G1" s="230"/>
      <c r="H1" s="230"/>
      <c r="I1" s="230"/>
      <c r="J1" s="230"/>
      <c r="K1" s="230"/>
      <c r="L1" s="230"/>
      <c r="M1" s="230"/>
      <c r="N1" s="230"/>
      <c r="O1" s="230"/>
      <c r="P1" s="230"/>
      <c r="Q1" s="230"/>
      <c r="R1" s="230"/>
      <c r="S1" s="230"/>
      <c r="T1" s="230"/>
      <c r="U1" s="230"/>
      <c r="V1" s="230"/>
      <c r="W1" s="230"/>
      <c r="X1" s="230"/>
      <c r="Y1" s="230"/>
      <c r="Z1" s="230"/>
      <c r="AA1" s="230"/>
      <c r="AB1" s="230"/>
      <c r="AC1" s="230"/>
      <c r="AD1" s="230"/>
      <c r="AE1" s="230"/>
      <c r="AF1" s="230"/>
      <c r="AG1" s="230"/>
      <c r="AH1" s="231"/>
    </row>
    <row r="2" spans="1:35" ht="9.75" customHeight="1" thickBot="1">
      <c r="A2" s="232"/>
      <c r="B2" s="233"/>
      <c r="C2" s="233"/>
      <c r="D2" s="233"/>
      <c r="E2" s="233"/>
      <c r="F2" s="233"/>
      <c r="G2" s="233"/>
      <c r="H2" s="233"/>
      <c r="I2" s="233"/>
      <c r="J2" s="233"/>
      <c r="K2" s="233"/>
      <c r="L2" s="233"/>
      <c r="M2" s="233"/>
      <c r="N2" s="233"/>
      <c r="O2" s="233"/>
      <c r="P2" s="234"/>
      <c r="Q2" s="233"/>
      <c r="R2" s="233"/>
      <c r="S2" s="233"/>
      <c r="T2" s="233"/>
      <c r="U2" s="233"/>
      <c r="V2" s="233"/>
      <c r="W2" s="234"/>
      <c r="X2" s="233"/>
      <c r="Y2" s="233"/>
      <c r="Z2" s="233"/>
      <c r="AA2" s="235"/>
      <c r="AB2" s="233"/>
      <c r="AC2" s="234"/>
      <c r="AD2" s="158"/>
      <c r="AE2" s="127"/>
      <c r="AF2" s="127"/>
      <c r="AG2" s="140"/>
    </row>
    <row r="3" spans="1:35" s="1" customFormat="1" ht="38.25" customHeight="1" thickBot="1">
      <c r="A3" s="124" t="s">
        <v>4</v>
      </c>
      <c r="B3" s="125" t="s">
        <v>5</v>
      </c>
      <c r="C3" s="121" t="s">
        <v>503</v>
      </c>
      <c r="D3" s="121" t="s">
        <v>2431</v>
      </c>
      <c r="E3" s="121" t="s">
        <v>7542</v>
      </c>
      <c r="F3" s="121" t="s">
        <v>504</v>
      </c>
      <c r="G3" s="121" t="s">
        <v>505</v>
      </c>
      <c r="H3" s="124" t="s">
        <v>0</v>
      </c>
      <c r="I3" s="124" t="s">
        <v>7533</v>
      </c>
      <c r="J3" s="124" t="s">
        <v>753</v>
      </c>
      <c r="K3" s="124" t="s">
        <v>497</v>
      </c>
      <c r="L3" s="119" t="s">
        <v>8</v>
      </c>
      <c r="M3" s="119" t="s">
        <v>519</v>
      </c>
      <c r="N3" s="119" t="s">
        <v>518</v>
      </c>
      <c r="O3" s="119" t="s">
        <v>413</v>
      </c>
      <c r="P3" s="119" t="s">
        <v>159</v>
      </c>
      <c r="Q3" s="106" t="s">
        <v>161</v>
      </c>
      <c r="R3" s="119" t="s">
        <v>269</v>
      </c>
      <c r="S3" s="119" t="s">
        <v>10</v>
      </c>
      <c r="T3" s="105" t="s">
        <v>9</v>
      </c>
      <c r="U3" s="120" t="s">
        <v>162</v>
      </c>
      <c r="V3" s="120" t="s">
        <v>4801</v>
      </c>
      <c r="W3" s="121" t="s">
        <v>223</v>
      </c>
      <c r="X3" s="105" t="s">
        <v>224</v>
      </c>
      <c r="Y3" s="121" t="s">
        <v>6</v>
      </c>
      <c r="Z3" s="121" t="s">
        <v>1</v>
      </c>
      <c r="AA3" s="122" t="s">
        <v>489</v>
      </c>
      <c r="AB3" s="122" t="s">
        <v>490</v>
      </c>
      <c r="AC3" s="123" t="s">
        <v>2</v>
      </c>
      <c r="AD3" s="123" t="s">
        <v>7541</v>
      </c>
      <c r="AE3" s="122" t="s">
        <v>6488</v>
      </c>
      <c r="AF3" s="128" t="s">
        <v>6489</v>
      </c>
      <c r="AG3" s="123" t="s">
        <v>4749</v>
      </c>
      <c r="AH3" s="121" t="s">
        <v>3908</v>
      </c>
    </row>
    <row r="4" spans="1:35" ht="8.25" customHeight="1">
      <c r="A4" s="107"/>
      <c r="B4" s="108"/>
      <c r="C4" s="109"/>
      <c r="D4" s="109"/>
      <c r="E4" s="109"/>
      <c r="F4" s="109"/>
      <c r="G4" s="109"/>
      <c r="H4" s="110"/>
      <c r="I4" s="110"/>
      <c r="J4" s="110"/>
      <c r="K4" s="110"/>
      <c r="L4" s="111"/>
      <c r="M4" s="111"/>
      <c r="N4" s="111"/>
      <c r="O4" s="111"/>
      <c r="P4" s="112"/>
      <c r="Q4" s="113"/>
      <c r="R4" s="111"/>
      <c r="S4" s="111"/>
      <c r="T4" s="114"/>
      <c r="U4" s="111"/>
      <c r="V4" s="115"/>
      <c r="W4" s="116"/>
      <c r="X4" s="114"/>
      <c r="Y4" s="114"/>
      <c r="Z4" s="114"/>
      <c r="AA4" s="117"/>
      <c r="AB4" s="118"/>
      <c r="AC4" s="112"/>
      <c r="AD4" s="112"/>
      <c r="AE4" s="116"/>
      <c r="AF4" s="116"/>
      <c r="AG4" s="143"/>
      <c r="AH4" s="112"/>
    </row>
    <row r="5" spans="1:35" s="20" customFormat="1" ht="15" customHeight="1">
      <c r="A5" s="13">
        <v>891</v>
      </c>
      <c r="B5" s="38" t="s">
        <v>1358</v>
      </c>
      <c r="C5" s="17">
        <v>40956</v>
      </c>
      <c r="D5" s="17">
        <v>41112</v>
      </c>
      <c r="E5" s="17">
        <f>VLOOKUP(B5,SAOM!B$2:D3055,3,0)</f>
        <v>41112</v>
      </c>
      <c r="F5" s="17">
        <f t="shared" ref="F5:F68" si="0">D5+15</f>
        <v>41127</v>
      </c>
      <c r="G5" s="17">
        <v>40967</v>
      </c>
      <c r="H5" s="14" t="s">
        <v>752</v>
      </c>
      <c r="I5" s="40" t="str">
        <f>VLOOKUP(B5,SAOM!B$2:E2000,4,0)</f>
        <v>Agendado</v>
      </c>
      <c r="J5" s="14" t="s">
        <v>499</v>
      </c>
      <c r="K5" s="14" t="s">
        <v>506</v>
      </c>
      <c r="L5" s="15" t="s">
        <v>1209</v>
      </c>
      <c r="M5" s="15" t="str">
        <f>VLOOKUP(L5,Coordenadas!A$2:B5000,2,0)</f>
        <v xml:space="preserve"> 17°23'51.89"S</v>
      </c>
      <c r="N5" s="15" t="str">
        <f>VLOOKUP(L5,Coordenadas!A$2:C5000,3,0)</f>
        <v xml:space="preserve"> 44°59'58.22"O</v>
      </c>
      <c r="O5" s="40" t="str">
        <f>VLOOKUP(B5,SAOM!B$2:H1217,7,0)</f>
        <v>-</v>
      </c>
      <c r="P5" s="16">
        <v>4035</v>
      </c>
      <c r="Q5" s="17">
        <f>VLOOKUP(B5,SAOM!B$2:I1217,8,0)</f>
        <v>41162</v>
      </c>
      <c r="R5" s="17" t="str">
        <f>VLOOKUP(B5,AG_Lider!A$1:F1576,6,0)</f>
        <v>VODANET</v>
      </c>
      <c r="S5" s="42" t="str">
        <f>VLOOKUP(B5,SAOM!B$2:J1217,9,0)</f>
        <v>Flávio Natalancio Antônio de Souza</v>
      </c>
      <c r="T5" s="17" t="str">
        <f>VLOOKUP(B5,SAOM!B$2:K1663,10,0)</f>
        <v>Rua Jonas Carneiro, 307 - Centro</v>
      </c>
      <c r="U5" s="42" t="str">
        <f>VLOOKUP(B5,SAOM!B$2:M730,12,0)</f>
        <v>(38) 3742-1471</v>
      </c>
      <c r="V5" s="87" t="str">
        <f>VLOOKUP(B5,SAOM!B$2:L730,11,0)</f>
        <v>39280-000</v>
      </c>
      <c r="W5" s="18"/>
      <c r="X5" s="40" t="str">
        <f>VLOOKUP(B5,SAOM!B$2:N730,13,0)</f>
        <v>-</v>
      </c>
      <c r="Y5" s="17"/>
      <c r="Z5" s="15"/>
      <c r="AA5" s="19"/>
      <c r="AB5" s="35"/>
      <c r="AC5" s="19" t="s">
        <v>4284</v>
      </c>
      <c r="AD5" s="19" t="str">
        <f>VLOOKUP(B5,SAOM!B$2:Q1031,16,0)</f>
        <v xml:space="preserve">Ninguem atende
</v>
      </c>
      <c r="AE5" s="19" t="s">
        <v>4675</v>
      </c>
      <c r="AF5" s="19"/>
      <c r="AG5" s="144"/>
      <c r="AH5" s="15"/>
      <c r="AI5" s="20" t="s">
        <v>4675</v>
      </c>
    </row>
    <row r="6" spans="1:35" s="20" customFormat="1">
      <c r="A6" s="21">
        <v>3449</v>
      </c>
      <c r="B6" s="38">
        <v>3449</v>
      </c>
      <c r="C6" s="17">
        <v>41037</v>
      </c>
      <c r="D6" s="17">
        <v>41082</v>
      </c>
      <c r="E6" s="17">
        <f>VLOOKUP(B6,SAOM!B$2:D3056,3,0)</f>
        <v>41082</v>
      </c>
      <c r="F6" s="17">
        <f t="shared" si="0"/>
        <v>41097</v>
      </c>
      <c r="G6" s="17">
        <v>41043</v>
      </c>
      <c r="H6" s="14" t="s">
        <v>1509</v>
      </c>
      <c r="I6" s="40" t="str">
        <f>VLOOKUP(B6,SAOM!B$2:E2001,4,0)</f>
        <v>Paralisado</v>
      </c>
      <c r="J6" s="14" t="s">
        <v>501</v>
      </c>
      <c r="K6" s="14" t="s">
        <v>1509</v>
      </c>
      <c r="L6" s="15" t="s">
        <v>1209</v>
      </c>
      <c r="M6" s="15" t="str">
        <f>VLOOKUP(L6,Coordenadas!A$2:B1258,2,0)</f>
        <v xml:space="preserve"> 17°23'51.89"S</v>
      </c>
      <c r="N6" s="15" t="str">
        <f>VLOOKUP(L6,Coordenadas!A$2:C5001,3,0)</f>
        <v xml:space="preserve"> 44°59'58.22"O</v>
      </c>
      <c r="O6" s="40" t="str">
        <f>VLOOKUP(B6,SAOM!B$2:H1357,7,0)</f>
        <v>SES-BURO-3449</v>
      </c>
      <c r="P6" s="16">
        <v>4035</v>
      </c>
      <c r="Q6" s="17">
        <f>VLOOKUP(B6,SAOM!B$2:I1357,8,0)</f>
        <v>41057</v>
      </c>
      <c r="R6" s="17" t="e">
        <f>VLOOKUP(B6,AG_Lider!A$1:F1716,6,0)</f>
        <v>#N/A</v>
      </c>
      <c r="S6" s="42" t="str">
        <f>VLOOKUP(B6,SAOM!B$2:J1357,9,0)</f>
        <v>Nubia Oliveira Veloso Martins</v>
      </c>
      <c r="T6" s="17" t="str">
        <f>VLOOKUP(B6,SAOM!B$2:K1803,10,0)</f>
        <v>Rua Jonas Carneiro, 305</v>
      </c>
      <c r="U6" s="42" t="str">
        <f>VLOOKUP(B6,SAOM!B$2:M731,12,0)</f>
        <v>38 3742-1506</v>
      </c>
      <c r="V6" s="87" t="str">
        <f>VLOOKUP(B6,SAOM!B$2:L731,11,0)</f>
        <v>39280-000</v>
      </c>
      <c r="W6" s="18"/>
      <c r="X6" s="40" t="str">
        <f>VLOOKUP(B6,SAOM!B$2:N731,13,0)</f>
        <v>-</v>
      </c>
      <c r="Y6" s="17"/>
      <c r="Z6" s="15"/>
      <c r="AA6" s="45"/>
      <c r="AB6" s="35"/>
      <c r="AC6" s="48" t="s">
        <v>3416</v>
      </c>
      <c r="AD6" s="19" t="str">
        <f>VLOOKUP(B6,SAOM!B$2:Q1032,16,0)</f>
        <v xml:space="preserve">Conforme cliente o endereço correto é: Rua Jonas Carneiro, 307 </v>
      </c>
      <c r="AE6" s="19" t="s">
        <v>4675</v>
      </c>
      <c r="AF6" s="19"/>
      <c r="AG6" s="145"/>
      <c r="AH6" s="15"/>
      <c r="AI6" s="20" t="s">
        <v>4675</v>
      </c>
    </row>
    <row r="7" spans="1:35" s="20" customFormat="1" ht="15" customHeight="1">
      <c r="A7" s="21">
        <v>3441</v>
      </c>
      <c r="B7" s="38">
        <v>3441</v>
      </c>
      <c r="C7" s="17">
        <v>41037</v>
      </c>
      <c r="D7" s="17">
        <v>41082</v>
      </c>
      <c r="E7" s="17">
        <f>VLOOKUP(B7,SAOM!B$2:D3057,3,0)</f>
        <v>41082</v>
      </c>
      <c r="F7" s="17">
        <f t="shared" si="0"/>
        <v>41097</v>
      </c>
      <c r="G7" s="17" t="s">
        <v>501</v>
      </c>
      <c r="H7" s="14" t="s">
        <v>1509</v>
      </c>
      <c r="I7" s="40" t="str">
        <f>VLOOKUP(B7,SAOM!B$2:E2002,4,0)</f>
        <v>A agendar</v>
      </c>
      <c r="J7" s="14" t="s">
        <v>501</v>
      </c>
      <c r="K7" s="14" t="s">
        <v>1509</v>
      </c>
      <c r="L7" s="15" t="s">
        <v>1209</v>
      </c>
      <c r="M7" s="15" t="str">
        <f>VLOOKUP(L7,Coordenadas!A$2:B1259,2,0)</f>
        <v xml:space="preserve"> 17°23'51.89"S</v>
      </c>
      <c r="N7" s="15" t="str">
        <f>VLOOKUP(L7,Coordenadas!A$2:C5002,3,0)</f>
        <v xml:space="preserve"> 44°59'58.22"O</v>
      </c>
      <c r="O7" s="40" t="str">
        <f>VLOOKUP(B7,SAOM!B$2:H1363,7,0)</f>
        <v>-</v>
      </c>
      <c r="P7" s="16">
        <v>4035</v>
      </c>
      <c r="Q7" s="17" t="str">
        <f>VLOOKUP(B7,SAOM!B$2:I1363,8,0)</f>
        <v>-</v>
      </c>
      <c r="R7" s="17" t="e">
        <f>VLOOKUP(B7,AG_Lider!A$1:F1722,6,0)</f>
        <v>#N/A</v>
      </c>
      <c r="S7" s="42" t="str">
        <f>VLOOKUP(B7,SAOM!B$2:J1363,9,0)</f>
        <v>Cyntia Rodrigues da Silva</v>
      </c>
      <c r="T7" s="17" t="str">
        <f>VLOOKUP(B7,SAOM!B$2:K1809,10,0)</f>
        <v>Rua Jonas Carneiro, 307</v>
      </c>
      <c r="U7" s="42" t="str">
        <f>VLOOKUP(B7,SAOM!B$2:M732,12,0)</f>
        <v>38 3742-1326</v>
      </c>
      <c r="V7" s="87" t="str">
        <f>VLOOKUP(B7,SAOM!B$2:L732,11,0)</f>
        <v>39280-000</v>
      </c>
      <c r="W7" s="18"/>
      <c r="X7" s="40" t="str">
        <f>VLOOKUP(B7,SAOM!B$2:N732,13,0)</f>
        <v>-</v>
      </c>
      <c r="Y7" s="17"/>
      <c r="Z7" s="15"/>
      <c r="AA7" s="45"/>
      <c r="AB7" s="35"/>
      <c r="AC7" s="48" t="s">
        <v>3417</v>
      </c>
      <c r="AD7" s="19" t="str">
        <f>VLOOKUP(B7,SAOM!B$2:Q1033,16,0)</f>
        <v>OS DUPLICADA COM 3106</v>
      </c>
      <c r="AE7" s="19" t="s">
        <v>4675</v>
      </c>
      <c r="AF7" s="19"/>
      <c r="AG7" s="145"/>
      <c r="AH7" s="15"/>
      <c r="AI7" s="20" t="s">
        <v>4675</v>
      </c>
    </row>
    <row r="8" spans="1:35" s="20" customFormat="1">
      <c r="A8" s="21">
        <v>643</v>
      </c>
      <c r="B8" s="38" t="s">
        <v>7</v>
      </c>
      <c r="C8" s="17">
        <v>40868</v>
      </c>
      <c r="D8" s="17">
        <v>40913</v>
      </c>
      <c r="E8" s="17">
        <f>VLOOKUP(B8,SAOM!B$2:D3058,3,0)</f>
        <v>40918</v>
      </c>
      <c r="F8" s="17">
        <f t="shared" si="0"/>
        <v>40928</v>
      </c>
      <c r="G8" s="17" t="s">
        <v>501</v>
      </c>
      <c r="H8" s="14" t="s">
        <v>517</v>
      </c>
      <c r="I8" s="40" t="str">
        <f>VLOOKUP(B8,SAOM!B$2:E2003,4,0)</f>
        <v>Aceito</v>
      </c>
      <c r="J8" s="14" t="s">
        <v>499</v>
      </c>
      <c r="K8" s="14" t="s">
        <v>501</v>
      </c>
      <c r="L8" s="15" t="s">
        <v>163</v>
      </c>
      <c r="M8" s="15" t="str">
        <f>VLOOKUP(L8,Coordenadas!A$2:B1260,2,0)</f>
        <v xml:space="preserve"> 16°12'29.87"S</v>
      </c>
      <c r="N8" s="15" t="str">
        <f>VLOOKUP(L8,Coordenadas!A$2:C5003,3,0)</f>
        <v xml:space="preserve"> 44°25'35.19"O</v>
      </c>
      <c r="O8" s="40" t="str">
        <f>VLOOKUP(B8,SAOM!B$2:H1000,7,0)</f>
        <v>SES-BRAS-0643</v>
      </c>
      <c r="P8" s="16">
        <v>4035</v>
      </c>
      <c r="Q8" s="17">
        <f>VLOOKUP(B8,SAOM!B$2:I1000,8,0)</f>
        <v>40913</v>
      </c>
      <c r="R8" s="17" t="str">
        <f>VLOOKUP(B8,AG_Lider!A$1:F1358,6,0)</f>
        <v>CONCLUÍDO</v>
      </c>
      <c r="S8" s="42" t="str">
        <f>VLOOKUP(B8,SAOM!B$2:J1000,9,0)</f>
        <v>Cassia</v>
      </c>
      <c r="T8" s="17" t="str">
        <f>VLOOKUP(B8,SAOM!B$2:K1446,10,0)</f>
        <v xml:space="preserve">avenida BIAS FORTES, 1061 CVV </v>
      </c>
      <c r="U8" s="42" t="str">
        <f>VLOOKUP(B8,SAOM!B$2:M733,12,0)</f>
        <v>(38) 3231-2797</v>
      </c>
      <c r="V8" s="87" t="str">
        <f>VLOOKUP(B8,SAOM!B$2:L733,11,0)</f>
        <v>39330-000</v>
      </c>
      <c r="W8" s="18">
        <v>40892</v>
      </c>
      <c r="X8" s="40" t="str">
        <f>VLOOKUP(B8,SAOM!B$2:N733,13,0)</f>
        <v>00:20:0E:10:48:85</v>
      </c>
      <c r="Y8" s="17">
        <v>40917</v>
      </c>
      <c r="Z8" s="15" t="s">
        <v>3971</v>
      </c>
      <c r="AA8" s="36">
        <v>40917</v>
      </c>
      <c r="AB8" s="36">
        <v>41012</v>
      </c>
      <c r="AC8" s="48" t="s">
        <v>749</v>
      </c>
      <c r="AD8" s="19" t="str">
        <f>VLOOKUP(B8,SAOM!B$2:Q1034,16,0)</f>
        <v>-</v>
      </c>
      <c r="AE8" s="19" t="s">
        <v>4675</v>
      </c>
      <c r="AF8" s="19"/>
      <c r="AG8" s="145"/>
      <c r="AH8" s="15"/>
      <c r="AI8" s="20" t="s">
        <v>4675</v>
      </c>
    </row>
    <row r="9" spans="1:35" s="20" customFormat="1" ht="15" customHeight="1">
      <c r="A9" s="21">
        <v>644</v>
      </c>
      <c r="B9" s="38" t="s">
        <v>11</v>
      </c>
      <c r="C9" s="17">
        <v>40868</v>
      </c>
      <c r="D9" s="17">
        <v>40913</v>
      </c>
      <c r="E9" s="17">
        <f>VLOOKUP(B9,SAOM!B$2:D3059,3,0)</f>
        <v>40918</v>
      </c>
      <c r="F9" s="17">
        <f t="shared" si="0"/>
        <v>40928</v>
      </c>
      <c r="G9" s="17">
        <v>40891</v>
      </c>
      <c r="H9" s="14" t="s">
        <v>517</v>
      </c>
      <c r="I9" s="40" t="str">
        <f>VLOOKUP(B9,SAOM!B$2:E2004,4,0)</f>
        <v>Aceito</v>
      </c>
      <c r="J9" s="14" t="s">
        <v>499</v>
      </c>
      <c r="K9" s="14" t="s">
        <v>501</v>
      </c>
      <c r="L9" s="15" t="s">
        <v>164</v>
      </c>
      <c r="M9" s="15" t="str">
        <f>VLOOKUP(L9,Coordenadas!A$2:B1261,2,0)</f>
        <v xml:space="preserve"> 16°26'7.15"S</v>
      </c>
      <c r="N9" s="15" t="str">
        <f>VLOOKUP(L9,Coordenadas!A$2:C5004,3,0)</f>
        <v xml:space="preserve"> 41° 0'11.87"O</v>
      </c>
      <c r="O9" s="40" t="str">
        <f>VLOOKUP(B9,SAOM!B$2:H1001,7,0)</f>
        <v>SES-JEHA-0644</v>
      </c>
      <c r="P9" s="16">
        <v>4035</v>
      </c>
      <c r="Q9" s="17">
        <f>VLOOKUP(B9,SAOM!B$2:I1001,8,0)</f>
        <v>40939</v>
      </c>
      <c r="R9" s="17" t="str">
        <f>VLOOKUP(B9,AG_Lider!A$1:F1359,6,0)</f>
        <v>CONCLUÍDO</v>
      </c>
      <c r="S9" s="42" t="str">
        <f>VLOOKUP(B9,SAOM!B$2:J1001,9,0)</f>
        <v>Ademir</v>
      </c>
      <c r="T9" s="17" t="str">
        <f>VLOOKUP(B9,SAOM!B$2:K1447,10,0)</f>
        <v>Rua Bento, 0 CVV - Vaticano</v>
      </c>
      <c r="U9" s="42" t="str">
        <f>VLOOKUP(B9,SAOM!B$2:M734,12,0)</f>
        <v>(38) 3621-1228 - (38</v>
      </c>
      <c r="V9" s="87" t="str">
        <f>VLOOKUP(B9,SAOM!B$2:L734,11,0)</f>
        <v>39960-000</v>
      </c>
      <c r="W9" s="18">
        <v>40938</v>
      </c>
      <c r="X9" s="40" t="str">
        <f>VLOOKUP(B9,SAOM!B$2:N734,13,0)</f>
        <v>00:20:0E:10:48:6D</v>
      </c>
      <c r="Y9" s="17">
        <v>40941</v>
      </c>
      <c r="Z9" s="15" t="s">
        <v>754</v>
      </c>
      <c r="AA9" s="36">
        <v>40942</v>
      </c>
      <c r="AB9" s="36">
        <v>40984</v>
      </c>
      <c r="AC9" s="48" t="s">
        <v>2536</v>
      </c>
      <c r="AD9" s="19" t="str">
        <f>VLOOKUP(B9,SAOM!B$2:Q1035,16,0)</f>
        <v>-</v>
      </c>
      <c r="AE9" s="19" t="s">
        <v>4675</v>
      </c>
      <c r="AF9" s="19"/>
      <c r="AG9" s="145"/>
      <c r="AH9" s="15"/>
      <c r="AI9" s="20" t="s">
        <v>4675</v>
      </c>
    </row>
    <row r="10" spans="1:35" s="20" customFormat="1">
      <c r="A10" s="21">
        <v>645</v>
      </c>
      <c r="B10" s="38" t="s">
        <v>13</v>
      </c>
      <c r="C10" s="17">
        <v>40868</v>
      </c>
      <c r="D10" s="17">
        <v>40913</v>
      </c>
      <c r="E10" s="17">
        <f>VLOOKUP(B10,SAOM!B$2:D3060,3,0)</f>
        <v>40968</v>
      </c>
      <c r="F10" s="17">
        <f t="shared" si="0"/>
        <v>40928</v>
      </c>
      <c r="G10" s="17">
        <v>40891</v>
      </c>
      <c r="H10" s="14" t="s">
        <v>1509</v>
      </c>
      <c r="I10" s="40" t="str">
        <f>VLOOKUP(B10,SAOM!B$2:E2005,4,0)</f>
        <v>Paralisado</v>
      </c>
      <c r="J10" s="14" t="s">
        <v>501</v>
      </c>
      <c r="K10" s="14" t="s">
        <v>506</v>
      </c>
      <c r="L10" s="15" t="s">
        <v>165</v>
      </c>
      <c r="M10" s="15" t="str">
        <f>VLOOKUP(L10,Coordenadas!A$2:B1262,2,0)</f>
        <v xml:space="preserve"> 20°51'56.59"S</v>
      </c>
      <c r="N10" s="15" t="str">
        <f>VLOOKUP(L10,Coordenadas!A$2:C5005,3,0)</f>
        <v xml:space="preserve"> 45°16'23.53"O</v>
      </c>
      <c r="O10" s="40" t="str">
        <f>VLOOKUP(B10,SAOM!B$2:H1002,7,0)</f>
        <v>SES-CALO-0645</v>
      </c>
      <c r="P10" s="16">
        <v>4033</v>
      </c>
      <c r="Q10" s="17">
        <f>VLOOKUP(B10,SAOM!B$2:I1002,8,0)</f>
        <v>40996</v>
      </c>
      <c r="R10" s="17" t="e">
        <f>VLOOKUP(B10,AG_Lider!A$1:F1360,6,0)</f>
        <v>#N/A</v>
      </c>
      <c r="S10" s="42" t="str">
        <f>VLOOKUP(B10,SAOM!B$2:J1002,9,0)</f>
        <v>Setor direção</v>
      </c>
      <c r="T10" s="17" t="str">
        <f>VLOOKUP(B10,SAOM!B$2:K1448,10,0)</f>
        <v>Rua expedicionario Boavidir Massote, 520 CVV - vila escolastica</v>
      </c>
      <c r="U10" s="42" t="str">
        <f>VLOOKUP(B10,SAOM!B$2:M735,12,0)</f>
        <v>(35) 3832-6000</v>
      </c>
      <c r="V10" s="87" t="str">
        <f>VLOOKUP(B10,SAOM!B$2:L735,11,0)</f>
        <v>37270-000</v>
      </c>
      <c r="W10" s="18"/>
      <c r="X10" s="40" t="str">
        <f>VLOOKUP(B10,SAOM!B$2:N735,13,0)</f>
        <v>-</v>
      </c>
      <c r="Y10" s="17"/>
      <c r="Z10" s="15"/>
      <c r="AA10" s="36"/>
      <c r="AB10" s="35"/>
      <c r="AC10" s="20" t="s">
        <v>5888</v>
      </c>
      <c r="AD10" s="19" t="str">
        <f>VLOOKUP(B10,SAOM!B$2:Q1036,16,0)</f>
        <v>29/06/2012 14:35:36 	Marcos Gonzaga Milagres 	Link ativado na localidade OS 3060  	Solicitação Cancelada
NÃO CONSEGUE CONTATO COM O CLIENTE.</v>
      </c>
      <c r="AE10" s="19" t="s">
        <v>4675</v>
      </c>
      <c r="AF10" s="130"/>
      <c r="AG10" s="146"/>
      <c r="AH10" s="15"/>
      <c r="AI10" s="20" t="s">
        <v>4675</v>
      </c>
    </row>
    <row r="11" spans="1:35" s="20" customFormat="1" ht="15" customHeight="1">
      <c r="A11" s="21">
        <v>646</v>
      </c>
      <c r="B11" s="38" t="s">
        <v>14</v>
      </c>
      <c r="C11" s="17">
        <v>40868</v>
      </c>
      <c r="D11" s="17">
        <v>40913</v>
      </c>
      <c r="E11" s="17">
        <f>VLOOKUP(B11,SAOM!B$2:D3061,3,0)</f>
        <v>40918</v>
      </c>
      <c r="F11" s="17">
        <f t="shared" si="0"/>
        <v>40928</v>
      </c>
      <c r="G11" s="17">
        <v>40892</v>
      </c>
      <c r="H11" s="14" t="s">
        <v>517</v>
      </c>
      <c r="I11" s="40" t="str">
        <f>VLOOKUP(B11,SAOM!B$2:E2006,4,0)</f>
        <v>Aceito</v>
      </c>
      <c r="J11" s="14" t="s">
        <v>499</v>
      </c>
      <c r="K11" s="14" t="s">
        <v>501</v>
      </c>
      <c r="L11" s="15" t="s">
        <v>166</v>
      </c>
      <c r="M11" s="15" t="str">
        <f>VLOOKUP(L11,Coordenadas!A$2:B1263,2,0)</f>
        <v xml:space="preserve"> 17°41'29.43"S</v>
      </c>
      <c r="N11" s="15" t="str">
        <f>VLOOKUP(L11,Coordenadas!A$2:C5006,3,0)</f>
        <v xml:space="preserve"> 42°30'57.92"O</v>
      </c>
      <c r="O11" s="40" t="str">
        <f>VLOOKUP(B11,SAOM!B$2:H1003,7,0)</f>
        <v>SES-CAHA-0646</v>
      </c>
      <c r="P11" s="16">
        <v>4035</v>
      </c>
      <c r="Q11" s="17">
        <f>VLOOKUP(B11,SAOM!B$2:I1003,8,0)</f>
        <v>40933</v>
      </c>
      <c r="R11" s="17" t="str">
        <f>VLOOKUP(B11,AG_Lider!A$1:F1361,6,0)</f>
        <v>CONCLUÍDO</v>
      </c>
      <c r="S11" s="42" t="str">
        <f>VLOOKUP(B11,SAOM!B$2:J1003,9,0)</f>
        <v>Gorete</v>
      </c>
      <c r="T11" s="17" t="str">
        <f>VLOOKUP(B11,SAOM!B$2:K1449,10,0)</f>
        <v>avenida JK, 0 CVV - Centro</v>
      </c>
      <c r="U11" s="42" t="str">
        <f>VLOOKUP(B11,SAOM!B$2:M736,12,0)</f>
        <v>(33) 3516-3843 - (33</v>
      </c>
      <c r="V11" s="87" t="str">
        <f>VLOOKUP(B11,SAOM!B$2:L736,11,0)</f>
        <v>39680-000</v>
      </c>
      <c r="W11" s="18">
        <v>40932</v>
      </c>
      <c r="X11" s="40" t="str">
        <f>VLOOKUP(B11,SAOM!B$2:N736,13,0)</f>
        <v>00:20:0E:10:48:B2</v>
      </c>
      <c r="Y11" s="17">
        <v>40934</v>
      </c>
      <c r="Z11" s="15" t="s">
        <v>1583</v>
      </c>
      <c r="AA11" s="36">
        <v>40935</v>
      </c>
      <c r="AB11" s="35"/>
      <c r="AC11" s="48"/>
      <c r="AD11" s="19" t="str">
        <f>VLOOKUP(B11,SAOM!B$2:Q1037,16,0)</f>
        <v>-</v>
      </c>
      <c r="AE11" s="19" t="s">
        <v>4675</v>
      </c>
      <c r="AF11" s="19"/>
      <c r="AG11" s="145"/>
      <c r="AH11" s="15"/>
      <c r="AI11" s="20" t="s">
        <v>4675</v>
      </c>
    </row>
    <row r="12" spans="1:35" s="20" customFormat="1" ht="15" customHeight="1">
      <c r="A12" s="21">
        <v>647</v>
      </c>
      <c r="B12" s="38" t="s">
        <v>16</v>
      </c>
      <c r="C12" s="17">
        <v>40868</v>
      </c>
      <c r="D12" s="17">
        <v>40913</v>
      </c>
      <c r="E12" s="17">
        <f>VLOOKUP(B12,SAOM!B$2:D3062,3,0)</f>
        <v>40918</v>
      </c>
      <c r="F12" s="17">
        <f t="shared" si="0"/>
        <v>40928</v>
      </c>
      <c r="G12" s="17" t="s">
        <v>501</v>
      </c>
      <c r="H12" s="14" t="s">
        <v>517</v>
      </c>
      <c r="I12" s="40" t="str">
        <f>VLOOKUP(B12,SAOM!B$2:E2007,4,0)</f>
        <v>Aceito</v>
      </c>
      <c r="J12" s="14" t="s">
        <v>499</v>
      </c>
      <c r="K12" s="14" t="s">
        <v>501</v>
      </c>
      <c r="L12" s="15" t="s">
        <v>167</v>
      </c>
      <c r="M12" s="15" t="str">
        <f>VLOOKUP(L12,Coordenadas!A$2:B1264,2,0)</f>
        <v xml:space="preserve"> 20° 1'10.78"S</v>
      </c>
      <c r="N12" s="15" t="str">
        <f>VLOOKUP(L12,Coordenadas!A$2:C5007,3,0)</f>
        <v xml:space="preserve"> 48°55'10.08"O</v>
      </c>
      <c r="O12" s="40" t="str">
        <f>VLOOKUP(B12,SAOM!B$2:H1004,7,0)</f>
        <v>SES-FRAL-0647</v>
      </c>
      <c r="P12" s="16">
        <v>4033</v>
      </c>
      <c r="Q12" s="17">
        <f>VLOOKUP(B12,SAOM!B$2:I1004,8,0)</f>
        <v>40924</v>
      </c>
      <c r="R12" s="17" t="str">
        <f>VLOOKUP(B12,AG_Lider!A$1:F1362,6,0)</f>
        <v>CONCLUÍDO</v>
      </c>
      <c r="S12" s="42" t="str">
        <f>VLOOKUP(B12,SAOM!B$2:J1004,9,0)</f>
        <v>Maria Cristina</v>
      </c>
      <c r="T12" s="17" t="str">
        <f>VLOOKUP(B12,SAOM!B$2:K1450,10,0)</f>
        <v>Rua Joao Carlos Ribeiro, 630 cvv - Jd das Laranjeiras</v>
      </c>
      <c r="U12" s="42" t="str">
        <f>VLOOKUP(B12,SAOM!B$2:M737,12,0)</f>
        <v>(34) 3423-8546</v>
      </c>
      <c r="V12" s="87" t="str">
        <f>VLOOKUP(B12,SAOM!B$2:L737,11,0)</f>
        <v>38200-000</v>
      </c>
      <c r="W12" s="18">
        <v>40892</v>
      </c>
      <c r="X12" s="40" t="str">
        <f>VLOOKUP(B12,SAOM!B$2:N737,13,0)</f>
        <v>00:20:0E:10:48:7F</v>
      </c>
      <c r="Y12" s="17">
        <v>40926</v>
      </c>
      <c r="Z12" s="15" t="s">
        <v>1625</v>
      </c>
      <c r="AA12" s="36">
        <v>40926</v>
      </c>
      <c r="AB12" s="36">
        <v>40927</v>
      </c>
      <c r="AC12" s="48" t="s">
        <v>692</v>
      </c>
      <c r="AD12" s="19" t="str">
        <f>VLOOKUP(B12,SAOM!B$2:Q1038,16,0)</f>
        <v>-</v>
      </c>
      <c r="AE12" s="19" t="s">
        <v>4675</v>
      </c>
      <c r="AF12" s="19"/>
      <c r="AG12" s="145"/>
      <c r="AH12" s="15"/>
      <c r="AI12" s="20" t="s">
        <v>4675</v>
      </c>
    </row>
    <row r="13" spans="1:35" s="20" customFormat="1" ht="15" customHeight="1">
      <c r="A13" s="21">
        <v>648</v>
      </c>
      <c r="B13" s="38" t="s">
        <v>18</v>
      </c>
      <c r="C13" s="17">
        <v>40868</v>
      </c>
      <c r="D13" s="17">
        <v>40913</v>
      </c>
      <c r="E13" s="17">
        <f>VLOOKUP(B13,SAOM!B$2:D3063,3,0)</f>
        <v>40918</v>
      </c>
      <c r="F13" s="17">
        <f t="shared" si="0"/>
        <v>40928</v>
      </c>
      <c r="G13" s="17">
        <v>40891</v>
      </c>
      <c r="H13" s="14" t="s">
        <v>517</v>
      </c>
      <c r="I13" s="40" t="str">
        <f>VLOOKUP(B13,SAOM!B$2:E2008,4,0)</f>
        <v>Aceito</v>
      </c>
      <c r="J13" s="14" t="s">
        <v>499</v>
      </c>
      <c r="K13" s="14" t="s">
        <v>501</v>
      </c>
      <c r="L13" s="15" t="s">
        <v>168</v>
      </c>
      <c r="M13" s="15" t="str">
        <f>VLOOKUP(L13,Coordenadas!A$2:B1265,2,0)</f>
        <v xml:space="preserve"> 15°29'20.97"S</v>
      </c>
      <c r="N13" s="15" t="str">
        <f>VLOOKUP(L13,Coordenadas!A$2:C5008,3,0)</f>
        <v xml:space="preserve"> 44°21'23.44"O</v>
      </c>
      <c r="O13" s="40" t="str">
        <f>VLOOKUP(B13,SAOM!B$2:H1005,7,0)</f>
        <v>SES-JUIA-0648</v>
      </c>
      <c r="P13" s="16">
        <v>4035</v>
      </c>
      <c r="Q13" s="17">
        <f>VLOOKUP(B13,SAOM!B$2:I1005,8,0)</f>
        <v>40920</v>
      </c>
      <c r="R13" s="17" t="str">
        <f>VLOOKUP(B13,AG_Lider!A$1:F1363,6,0)</f>
        <v>CONCLUÍDO</v>
      </c>
      <c r="S13" s="42" t="str">
        <f>VLOOKUP(B13,SAOM!B$2:J1005,9,0)</f>
        <v>Ademir</v>
      </c>
      <c r="T13" s="17" t="str">
        <f>VLOOKUP(B13,SAOM!B$2:K1451,10,0)</f>
        <v>Rua 11, 155 cvv - Vila Jussara</v>
      </c>
      <c r="U13" s="42" t="str">
        <f>VLOOKUP(B13,SAOM!B$2:M738,12,0)</f>
        <v>(38) 3621-1228 - - (</v>
      </c>
      <c r="V13" s="87" t="str">
        <f>VLOOKUP(B13,SAOM!B$2:L738,11,0)</f>
        <v>39480-000</v>
      </c>
      <c r="W13" s="18">
        <v>40932</v>
      </c>
      <c r="X13" s="40" t="str">
        <f>VLOOKUP(B13,SAOM!B$2:N738,13,0)</f>
        <v>00:20:0E:10:48:7C</v>
      </c>
      <c r="Y13" s="17">
        <v>40933</v>
      </c>
      <c r="Z13" s="15" t="s">
        <v>2301</v>
      </c>
      <c r="AA13" s="36">
        <v>40934</v>
      </c>
      <c r="AB13" s="36">
        <v>40954</v>
      </c>
      <c r="AC13" s="48" t="s">
        <v>749</v>
      </c>
      <c r="AD13" s="19" t="str">
        <f>VLOOKUP(B13,SAOM!B$2:Q1039,16,0)</f>
        <v>-</v>
      </c>
      <c r="AE13" s="19" t="s">
        <v>4675</v>
      </c>
      <c r="AF13" s="19"/>
      <c r="AG13" s="145"/>
      <c r="AH13" s="15"/>
      <c r="AI13" s="20" t="s">
        <v>4675</v>
      </c>
    </row>
    <row r="14" spans="1:35" s="20" customFormat="1">
      <c r="A14" s="21">
        <v>649</v>
      </c>
      <c r="B14" s="38" t="s">
        <v>19</v>
      </c>
      <c r="C14" s="17">
        <v>40868</v>
      </c>
      <c r="D14" s="17">
        <v>40913</v>
      </c>
      <c r="E14" s="17">
        <f>VLOOKUP(B14,SAOM!B$2:D3064,3,0)</f>
        <v>40918</v>
      </c>
      <c r="F14" s="17">
        <f t="shared" si="0"/>
        <v>40928</v>
      </c>
      <c r="G14" s="17">
        <v>40891</v>
      </c>
      <c r="H14" s="14" t="s">
        <v>517</v>
      </c>
      <c r="I14" s="40" t="str">
        <f>VLOOKUP(B14,SAOM!B$2:E2009,4,0)</f>
        <v>Aceito</v>
      </c>
      <c r="J14" s="14" t="s">
        <v>499</v>
      </c>
      <c r="K14" s="14" t="s">
        <v>501</v>
      </c>
      <c r="L14" s="15" t="s">
        <v>169</v>
      </c>
      <c r="M14" s="15" t="str">
        <f>VLOOKUP(L14,Coordenadas!A$2:B1266,2,0)</f>
        <v xml:space="preserve"> 21°45'47.22"S</v>
      </c>
      <c r="N14" s="15" t="str">
        <f>VLOOKUP(L14,Coordenadas!A$2:C5009,3,0)</f>
        <v xml:space="preserve"> 43°20'39.90"O</v>
      </c>
      <c r="O14" s="40" t="str">
        <f>VLOOKUP(B14,SAOM!B$2:H1006,7,0)</f>
        <v>SES-JURA-0649</v>
      </c>
      <c r="P14" s="16">
        <v>4033</v>
      </c>
      <c r="Q14" s="17">
        <f>VLOOKUP(B14,SAOM!B$2:I1006,8,0)</f>
        <v>40926</v>
      </c>
      <c r="R14" s="17" t="str">
        <f>VLOOKUP(B14,AG_Lider!A$1:F1364,6,0)</f>
        <v>CONCLUÍDO</v>
      </c>
      <c r="S14" s="42" t="str">
        <f>VLOOKUP(B14,SAOM!B$2:J1006,9,0)</f>
        <v>Rodrigo Moraes</v>
      </c>
      <c r="T14" s="17" t="str">
        <f>VLOOKUP(B14,SAOM!B$2:K1452,10,0)</f>
        <v>avenida Eugenio do Nascimento, 0 HOSPITAL UNIVERSITARIO - Dom Bosco</v>
      </c>
      <c r="U14" s="42" t="str">
        <f>VLOOKUP(B14,SAOM!B$2:M739,12,0)</f>
        <v>(31) 3916-0146</v>
      </c>
      <c r="V14" s="87" t="str">
        <f>VLOOKUP(B14,SAOM!B$2:L739,11,0)</f>
        <v>36036-110</v>
      </c>
      <c r="W14" s="18">
        <v>40925</v>
      </c>
      <c r="X14" s="40" t="str">
        <f>VLOOKUP(B14,SAOM!B$2:N739,13,0)</f>
        <v>00:20:0E:10:48:88</v>
      </c>
      <c r="Y14" s="17">
        <v>40926</v>
      </c>
      <c r="Z14" s="15" t="s">
        <v>1562</v>
      </c>
      <c r="AA14" s="36">
        <v>40926</v>
      </c>
      <c r="AB14" s="36">
        <v>41012</v>
      </c>
      <c r="AC14" s="48" t="s">
        <v>749</v>
      </c>
      <c r="AD14" s="19" t="str">
        <f>VLOOKUP(B14,SAOM!B$2:Q1040,16,0)</f>
        <v>-</v>
      </c>
      <c r="AE14" s="19" t="s">
        <v>4675</v>
      </c>
      <c r="AF14" s="19"/>
      <c r="AG14" s="145"/>
      <c r="AH14" s="15"/>
      <c r="AI14" s="20" t="s">
        <v>4675</v>
      </c>
    </row>
    <row r="15" spans="1:35" s="20" customFormat="1" ht="15" customHeight="1">
      <c r="A15" s="21">
        <v>650</v>
      </c>
      <c r="B15" s="38" t="s">
        <v>20</v>
      </c>
      <c r="C15" s="17">
        <v>40868</v>
      </c>
      <c r="D15" s="17">
        <v>40913</v>
      </c>
      <c r="E15" s="17">
        <f>VLOOKUP(B15,SAOM!B$2:D3065,3,0)</f>
        <v>40918</v>
      </c>
      <c r="F15" s="17">
        <f t="shared" si="0"/>
        <v>40928</v>
      </c>
      <c r="G15" s="17" t="s">
        <v>501</v>
      </c>
      <c r="H15" s="14" t="s">
        <v>517</v>
      </c>
      <c r="I15" s="40" t="str">
        <f>VLOOKUP(B15,SAOM!B$2:E2010,4,0)</f>
        <v>Aceito</v>
      </c>
      <c r="J15" s="14" t="s">
        <v>499</v>
      </c>
      <c r="K15" s="14" t="s">
        <v>501</v>
      </c>
      <c r="L15" s="15" t="s">
        <v>170</v>
      </c>
      <c r="M15" s="15" t="str">
        <f>VLOOKUP(L15,Coordenadas!A$2:B1267,2,0)</f>
        <v xml:space="preserve"> 21°31'37.16"S</v>
      </c>
      <c r="N15" s="15" t="str">
        <f>VLOOKUP(L15,Coordenadas!A$2:C5010,3,0)</f>
        <v xml:space="preserve"> 42°38'26.07"O</v>
      </c>
      <c r="O15" s="40" t="str">
        <f>VLOOKUP(B15,SAOM!B$2:H1007,7,0)</f>
        <v>SES-LENA-0650</v>
      </c>
      <c r="P15" s="16">
        <v>4033</v>
      </c>
      <c r="Q15" s="17">
        <f>VLOOKUP(B15,SAOM!B$2:I1007,8,0)</f>
        <v>40903</v>
      </c>
      <c r="R15" s="17" t="str">
        <f>VLOOKUP(B15,AG_Lider!A$1:F1365,6,0)</f>
        <v>CONCLUÍDO</v>
      </c>
      <c r="S15" s="42" t="str">
        <f>VLOOKUP(B15,SAOM!B$2:J1007,9,0)</f>
        <v>Lucia Fernandes</v>
      </c>
      <c r="T15" s="17" t="str">
        <f>VLOOKUP(B15,SAOM!B$2:K1453,10,0)</f>
        <v>Rua Presidente Carlos Luz, 410 CVV - Centro</v>
      </c>
      <c r="U15" s="42" t="str">
        <f>VLOOKUP(B15,SAOM!B$2:M740,12,0)</f>
        <v>(32) 3441-5747</v>
      </c>
      <c r="V15" s="87" t="str">
        <f>VLOOKUP(B15,SAOM!B$2:L740,11,0)</f>
        <v>36700-000</v>
      </c>
      <c r="W15" s="18">
        <v>40899</v>
      </c>
      <c r="X15" s="40" t="str">
        <f>VLOOKUP(B15,SAOM!B$2:N740,13,0)</f>
        <v>00:20:0E:10:48:73</v>
      </c>
      <c r="Y15" s="17">
        <v>40906</v>
      </c>
      <c r="Z15" s="15" t="s">
        <v>3968</v>
      </c>
      <c r="AA15" s="36">
        <v>40906</v>
      </c>
      <c r="AB15" s="36">
        <v>41012</v>
      </c>
      <c r="AC15" s="48" t="s">
        <v>749</v>
      </c>
      <c r="AD15" s="19" t="str">
        <f>VLOOKUP(B15,SAOM!B$2:Q1041,16,0)</f>
        <v>-</v>
      </c>
      <c r="AE15" s="19" t="s">
        <v>4675</v>
      </c>
      <c r="AF15" s="19"/>
      <c r="AG15" s="145"/>
      <c r="AH15" s="36"/>
      <c r="AI15" s="20" t="s">
        <v>4675</v>
      </c>
    </row>
    <row r="16" spans="1:35" s="20" customFormat="1" ht="15" customHeight="1">
      <c r="A16" s="21">
        <v>651</v>
      </c>
      <c r="B16" s="38" t="s">
        <v>22</v>
      </c>
      <c r="C16" s="17">
        <v>40868</v>
      </c>
      <c r="D16" s="17">
        <v>40913</v>
      </c>
      <c r="E16" s="17">
        <f>VLOOKUP(B16,SAOM!B$2:D3066,3,0)</f>
        <v>40918</v>
      </c>
      <c r="F16" s="17">
        <f t="shared" si="0"/>
        <v>40928</v>
      </c>
      <c r="G16" s="17" t="s">
        <v>501</v>
      </c>
      <c r="H16" s="14" t="s">
        <v>517</v>
      </c>
      <c r="I16" s="40" t="str">
        <f>VLOOKUP(B16,SAOM!B$2:E2011,4,0)</f>
        <v>Aceito</v>
      </c>
      <c r="J16" s="14" t="s">
        <v>499</v>
      </c>
      <c r="K16" s="14" t="s">
        <v>501</v>
      </c>
      <c r="L16" s="15" t="s">
        <v>171</v>
      </c>
      <c r="M16" s="15" t="str">
        <f>VLOOKUP(L16,Coordenadas!A$2:B1268,2,0)</f>
        <v>19º 28’18.8"S</v>
      </c>
      <c r="N16" s="15" t="str">
        <f>VLOOKUP(L16,Coordenadas!A$2:C5011,3,0)</f>
        <v>44º13’31.6"O</v>
      </c>
      <c r="O16" s="40" t="str">
        <f>VLOOKUP(B16,SAOM!B$2:H1008,7,0)</f>
        <v>SES-SEAS-0651</v>
      </c>
      <c r="P16" s="16">
        <v>4033</v>
      </c>
      <c r="Q16" s="17">
        <f>VLOOKUP(B16,SAOM!B$2:I1008,8,0)</f>
        <v>40898</v>
      </c>
      <c r="R16" s="17" t="str">
        <f>VLOOKUP(B16,AG_Lider!A$1:F1366,6,0)</f>
        <v>CONCLUÍDO</v>
      </c>
      <c r="S16" s="42" t="str">
        <f>VLOOKUP(B16,SAOM!B$2:J1008,9,0)</f>
        <v>Heloisa</v>
      </c>
      <c r="T16" s="17" t="str">
        <f>VLOOKUP(B16,SAOM!B$2:K1454,10,0)</f>
        <v>Rua Chacara, 45 CVV - Progresso</v>
      </c>
      <c r="U16" s="42" t="str">
        <f>VLOOKUP(B16,SAOM!B$2:M741,12,0)</f>
        <v>(31) 3775-1176</v>
      </c>
      <c r="V16" s="87" t="str">
        <f>VLOOKUP(B16,SAOM!B$2:L741,11,0)</f>
        <v>35701-099</v>
      </c>
      <c r="W16" s="18">
        <v>40892</v>
      </c>
      <c r="X16" s="40" t="str">
        <f>VLOOKUP(B16,SAOM!B$2:N741,13,0)</f>
        <v>00:20:0E:10:48:4C</v>
      </c>
      <c r="Y16" s="17">
        <v>40899</v>
      </c>
      <c r="Z16" s="15" t="s">
        <v>1565</v>
      </c>
      <c r="AA16" s="36">
        <v>40899</v>
      </c>
      <c r="AB16" s="36">
        <v>41012</v>
      </c>
      <c r="AC16" s="48" t="s">
        <v>749</v>
      </c>
      <c r="AD16" s="19" t="str">
        <f>VLOOKUP(B16,SAOM!B$2:Q1042,16,0)</f>
        <v>-</v>
      </c>
      <c r="AE16" s="19" t="s">
        <v>4675</v>
      </c>
      <c r="AF16" s="19"/>
      <c r="AG16" s="145"/>
      <c r="AH16" s="15"/>
      <c r="AI16" s="20" t="s">
        <v>4675</v>
      </c>
    </row>
    <row r="17" spans="1:35" s="20" customFormat="1" ht="15" customHeight="1">
      <c r="A17" s="21">
        <v>653</v>
      </c>
      <c r="B17" s="38" t="s">
        <v>25</v>
      </c>
      <c r="C17" s="17">
        <v>40868</v>
      </c>
      <c r="D17" s="17">
        <v>40913</v>
      </c>
      <c r="E17" s="17">
        <f>VLOOKUP(B17,SAOM!B$2:D3067,3,0)</f>
        <v>40918</v>
      </c>
      <c r="F17" s="17">
        <f t="shared" si="0"/>
        <v>40928</v>
      </c>
      <c r="G17" s="31">
        <v>40954</v>
      </c>
      <c r="H17" s="14" t="s">
        <v>517</v>
      </c>
      <c r="I17" s="40" t="str">
        <f>VLOOKUP(B17,SAOM!B$2:E2012,4,0)</f>
        <v>Aceito</v>
      </c>
      <c r="J17" s="14" t="s">
        <v>499</v>
      </c>
      <c r="K17" s="14" t="s">
        <v>501</v>
      </c>
      <c r="L17" s="15" t="s">
        <v>173</v>
      </c>
      <c r="M17" s="15" t="str">
        <f>VLOOKUP(L17,Coordenadas!A$2:B1269,2,0)</f>
        <v xml:space="preserve"> 18°56'39.16"S</v>
      </c>
      <c r="N17" s="15" t="str">
        <f>VLOOKUP(L17,Coordenadas!A$2:C5012,3,0)</f>
        <v xml:space="preserve"> 46°59'31.84"O</v>
      </c>
      <c r="O17" s="40" t="str">
        <f>VLOOKUP(B17,SAOM!B$2:H1010,7,0)</f>
        <v>SES-PAIO-0653</v>
      </c>
      <c r="P17" s="16">
        <v>4033</v>
      </c>
      <c r="Q17" s="17">
        <f>VLOOKUP(B17,SAOM!B$2:I1010,8,0)</f>
        <v>40976</v>
      </c>
      <c r="R17" s="17" t="str">
        <f>VLOOKUP(B17,AG_Lider!A$1:F1368,6,0)</f>
        <v>CONCLUÍDO</v>
      </c>
      <c r="S17" s="42" t="str">
        <f>VLOOKUP(B17,SAOM!B$2:J1010,9,0)</f>
        <v>Edlene</v>
      </c>
      <c r="T17" s="17" t="str">
        <f>VLOOKUP(B17,SAOM!B$2:K1456,10,0)</f>
        <v>avenida João Alves do Nascimento, 600 cvv - centro</v>
      </c>
      <c r="U17" s="42" t="str">
        <f>VLOOKUP(B17,SAOM!B$2:M742,12,0)</f>
        <v>(34) 3831-5867</v>
      </c>
      <c r="V17" s="87" t="str">
        <f>VLOOKUP(B17,SAOM!B$2:L742,11,0)</f>
        <v>38740-000</v>
      </c>
      <c r="W17" s="18"/>
      <c r="X17" s="40" t="str">
        <f>VLOOKUP(B17,SAOM!B$2:N742,13,0)</f>
        <v>00:20:0E:10:48:B6</v>
      </c>
      <c r="Y17" s="17">
        <v>40976</v>
      </c>
      <c r="Z17" s="15" t="s">
        <v>2301</v>
      </c>
      <c r="AA17" s="35">
        <v>40976</v>
      </c>
      <c r="AB17" s="131">
        <v>41012</v>
      </c>
      <c r="AC17" s="48" t="s">
        <v>749</v>
      </c>
      <c r="AD17" s="19" t="str">
        <f>VLOOKUP(B17,SAOM!B$2:Q1043,16,0)</f>
        <v>Endereço divergente. Aguardando resposta da Saúde.</v>
      </c>
      <c r="AE17" s="19" t="s">
        <v>4675</v>
      </c>
      <c r="AF17" s="19"/>
      <c r="AG17" s="145"/>
      <c r="AH17" s="15"/>
      <c r="AI17" s="20" t="s">
        <v>4675</v>
      </c>
    </row>
    <row r="18" spans="1:35" s="20" customFormat="1" ht="15" customHeight="1">
      <c r="A18" s="21">
        <v>654</v>
      </c>
      <c r="B18" s="38" t="s">
        <v>26</v>
      </c>
      <c r="C18" s="17">
        <v>40868</v>
      </c>
      <c r="D18" s="17">
        <v>40913</v>
      </c>
      <c r="E18" s="17">
        <f>VLOOKUP(B18,SAOM!B$2:D3068,3,0)</f>
        <v>40918</v>
      </c>
      <c r="F18" s="17">
        <f t="shared" si="0"/>
        <v>40928</v>
      </c>
      <c r="G18" s="17" t="s">
        <v>501</v>
      </c>
      <c r="H18" s="14" t="s">
        <v>517</v>
      </c>
      <c r="I18" s="40" t="str">
        <f>VLOOKUP(B18,SAOM!B$2:E2013,4,0)</f>
        <v>Aceito</v>
      </c>
      <c r="J18" s="14" t="s">
        <v>499</v>
      </c>
      <c r="K18" s="14" t="s">
        <v>501</v>
      </c>
      <c r="L18" s="15" t="s">
        <v>174</v>
      </c>
      <c r="M18" s="15" t="str">
        <f>VLOOKUP(L18,Coordenadas!A$2:B1270,2,0)</f>
        <v xml:space="preserve"> 20°15'54.73"S</v>
      </c>
      <c r="N18" s="15" t="str">
        <f>VLOOKUP(L18,Coordenadas!A$2:C5013,3,0)</f>
        <v xml:space="preserve"> 42° 2'6.57"O</v>
      </c>
      <c r="O18" s="40" t="str">
        <f>VLOOKUP(B18,SAOM!B$2:H1011,7,0)</f>
        <v>SES-MACU-0654</v>
      </c>
      <c r="P18" s="16">
        <v>4033</v>
      </c>
      <c r="Q18" s="17">
        <f>VLOOKUP(B18,SAOM!B$2:I1011,8,0)</f>
        <v>40919</v>
      </c>
      <c r="R18" s="17" t="str">
        <f>VLOOKUP(B18,AG_Lider!A$1:F1369,6,0)</f>
        <v>CONCLUÍDO</v>
      </c>
      <c r="S18" s="42" t="str">
        <f>VLOOKUP(B18,SAOM!B$2:J1011,9,0)</f>
        <v>Marcia</v>
      </c>
      <c r="T18" s="17" t="str">
        <f>VLOOKUP(B18,SAOM!B$2:K1457,10,0)</f>
        <v>praça Bom Pastor, 0 cvv - Bom Pastor</v>
      </c>
      <c r="U18" s="42" t="str">
        <f>VLOOKUP(B18,SAOM!B$2:M743,12,0)</f>
        <v>(33) 3332-2445</v>
      </c>
      <c r="V18" s="87" t="str">
        <f>VLOOKUP(B18,SAOM!B$2:L743,11,0)</f>
        <v>36900-000</v>
      </c>
      <c r="W18" s="18">
        <v>40892</v>
      </c>
      <c r="X18" s="40" t="str">
        <f>VLOOKUP(B18,SAOM!B$2:N743,13,0)</f>
        <v>00:20:0E:10:48:EB</v>
      </c>
      <c r="Y18" s="17">
        <v>40920</v>
      </c>
      <c r="Z18" s="15" t="s">
        <v>1562</v>
      </c>
      <c r="AA18" s="35">
        <v>40920</v>
      </c>
      <c r="AB18" s="36">
        <v>41012</v>
      </c>
      <c r="AC18" s="48" t="s">
        <v>749</v>
      </c>
      <c r="AD18" s="19" t="str">
        <f>VLOOKUP(B18,SAOM!B$2:Q1044,16,0)</f>
        <v>-</v>
      </c>
      <c r="AE18" s="19" t="s">
        <v>4675</v>
      </c>
      <c r="AF18" s="19"/>
      <c r="AG18" s="145"/>
      <c r="AH18" s="15"/>
      <c r="AI18" s="20" t="s">
        <v>4675</v>
      </c>
    </row>
    <row r="19" spans="1:35" s="20" customFormat="1" ht="15" customHeight="1">
      <c r="A19" s="21">
        <v>655</v>
      </c>
      <c r="B19" s="38" t="s">
        <v>27</v>
      </c>
      <c r="C19" s="17">
        <v>40868</v>
      </c>
      <c r="D19" s="17">
        <v>40913</v>
      </c>
      <c r="E19" s="17">
        <f>VLOOKUP(B19,SAOM!B$2:D3069,3,0)</f>
        <v>40918</v>
      </c>
      <c r="F19" s="17">
        <f t="shared" si="0"/>
        <v>40928</v>
      </c>
      <c r="G19" s="17">
        <v>40892</v>
      </c>
      <c r="H19" s="14" t="s">
        <v>517</v>
      </c>
      <c r="I19" s="40" t="str">
        <f>VLOOKUP(B19,SAOM!B$2:E2014,4,0)</f>
        <v>Aceito</v>
      </c>
      <c r="J19" s="14" t="s">
        <v>499</v>
      </c>
      <c r="K19" s="14" t="s">
        <v>501</v>
      </c>
      <c r="L19" s="15" t="s">
        <v>175</v>
      </c>
      <c r="M19" s="15" t="str">
        <f>VLOOKUP(L19,Coordenadas!A$2:B1271,2,0)</f>
        <v xml:space="preserve"> 17°51'13.38"S</v>
      </c>
      <c r="N19" s="15" t="str">
        <f>VLOOKUP(L19,Coordenadas!A$2:C5014,3,0)</f>
        <v xml:space="preserve"> 41°30'54.30"O</v>
      </c>
      <c r="O19" s="40" t="str">
        <f>VLOOKUP(B19,SAOM!B$2:H1012,7,0)</f>
        <v>SES-TENI-0655</v>
      </c>
      <c r="P19" s="16">
        <v>4035</v>
      </c>
      <c r="Q19" s="17">
        <f>VLOOKUP(B19,SAOM!B$2:I1012,8,0)</f>
        <v>40931</v>
      </c>
      <c r="R19" s="17" t="str">
        <f>VLOOKUP(B19,AG_Lider!A$1:F1370,6,0)</f>
        <v>CONCLUÍDO</v>
      </c>
      <c r="S19" s="42" t="str">
        <f>VLOOKUP(B19,SAOM!B$2:J1012,9,0)</f>
        <v>Eliane Moreira</v>
      </c>
      <c r="T19" s="17" t="str">
        <f>VLOOKUP(B19,SAOM!B$2:K1458,10,0)</f>
        <v>Rua Santos Dummont, 30 cvv - São Jacinto</v>
      </c>
      <c r="U19" s="42" t="str">
        <f>VLOOKUP(B19,SAOM!B$2:M744,12,0)</f>
        <v>(33) 3522-2228</v>
      </c>
      <c r="V19" s="87" t="str">
        <f>VLOOKUP(B19,SAOM!B$2:L744,11,0)</f>
        <v>39800-224</v>
      </c>
      <c r="W19" s="18">
        <v>40931</v>
      </c>
      <c r="X19" s="40" t="str">
        <f>VLOOKUP(B19,SAOM!B$2:N744,13,0)</f>
        <v>00:20:0E:10:48:B7</v>
      </c>
      <c r="Y19" s="17">
        <v>40932</v>
      </c>
      <c r="Z19" s="15" t="s">
        <v>1583</v>
      </c>
      <c r="AA19" s="35">
        <v>40932</v>
      </c>
      <c r="AB19" s="35"/>
      <c r="AC19" s="48"/>
      <c r="AD19" s="19" t="str">
        <f>VLOOKUP(B19,SAOM!B$2:Q1045,16,0)</f>
        <v>-</v>
      </c>
      <c r="AE19" s="19" t="s">
        <v>4675</v>
      </c>
      <c r="AF19" s="19"/>
      <c r="AG19" s="145"/>
      <c r="AH19" s="15"/>
      <c r="AI19" s="20" t="s">
        <v>4675</v>
      </c>
    </row>
    <row r="20" spans="1:35" s="20" customFormat="1" ht="15" customHeight="1">
      <c r="A20" s="21">
        <v>657</v>
      </c>
      <c r="B20" s="38" t="s">
        <v>29</v>
      </c>
      <c r="C20" s="17">
        <v>40868</v>
      </c>
      <c r="D20" s="17">
        <v>40913</v>
      </c>
      <c r="E20" s="17">
        <f>VLOOKUP(B20,SAOM!B$2:D3070,3,0)</f>
        <v>40918</v>
      </c>
      <c r="F20" s="17">
        <f t="shared" si="0"/>
        <v>40928</v>
      </c>
      <c r="G20" s="17" t="s">
        <v>501</v>
      </c>
      <c r="H20" s="14" t="s">
        <v>517</v>
      </c>
      <c r="I20" s="40" t="str">
        <f>VLOOKUP(B20,SAOM!B$2:E2015,4,0)</f>
        <v>Aceito</v>
      </c>
      <c r="J20" s="14" t="s">
        <v>499</v>
      </c>
      <c r="K20" s="14" t="s">
        <v>501</v>
      </c>
      <c r="L20" s="15" t="s">
        <v>176</v>
      </c>
      <c r="M20" s="15" t="str">
        <f>VLOOKUP(L20,Coordenadas!A$2:B1272,2,0)</f>
        <v xml:space="preserve"> 19°37'27.18"S</v>
      </c>
      <c r="N20" s="15" t="str">
        <f>VLOOKUP(L20,Coordenadas!A$2:C5015,3,0)</f>
        <v xml:space="preserve"> 42°52'6.80"O</v>
      </c>
      <c r="O20" s="40" t="str">
        <f>VLOOKUP(B20,SAOM!B$2:H1013,7,0)</f>
        <v>SES-ANAS-0657</v>
      </c>
      <c r="P20" s="16">
        <v>4033</v>
      </c>
      <c r="Q20" s="17">
        <f>VLOOKUP(B20,SAOM!B$2:I1013,8,0)</f>
        <v>40903</v>
      </c>
      <c r="R20" s="17" t="str">
        <f>VLOOKUP(B20,AG_Lider!A$1:F1371,6,0)</f>
        <v>CONCLUÍDO</v>
      </c>
      <c r="S20" s="42" t="str">
        <f>VLOOKUP(B20,SAOM!B$2:J1013,9,0)</f>
        <v>Newton Castro de Caux</v>
      </c>
      <c r="T20" s="17" t="str">
        <f>VLOOKUP(B20,SAOM!B$2:K1459,10,0)</f>
        <v>Rua Carvalho de Brito, 317 - Centro</v>
      </c>
      <c r="U20" s="42" t="str">
        <f>VLOOKUP(B20,SAOM!B$2:M745,12,0)</f>
        <v>(31) 3843-1061</v>
      </c>
      <c r="V20" s="87" t="str">
        <f>VLOOKUP(B20,SAOM!B$2:L745,11,0)</f>
        <v>35177-000</v>
      </c>
      <c r="W20" s="18">
        <v>40899</v>
      </c>
      <c r="X20" s="40" t="str">
        <f>VLOOKUP(B20,SAOM!B$2:N745,13,0)</f>
        <v>00:20:0E:10:48:BB</v>
      </c>
      <c r="Y20" s="17">
        <v>40904</v>
      </c>
      <c r="Z20" s="15" t="s">
        <v>3970</v>
      </c>
      <c r="AA20" s="19">
        <v>40905</v>
      </c>
      <c r="AB20" s="36">
        <v>40954</v>
      </c>
      <c r="AC20" s="48" t="s">
        <v>749</v>
      </c>
      <c r="AD20" s="19" t="str">
        <f>VLOOKUP(B20,SAOM!B$2:Q1046,16,0)</f>
        <v>-</v>
      </c>
      <c r="AE20" s="19" t="s">
        <v>4675</v>
      </c>
      <c r="AF20" s="19"/>
      <c r="AG20" s="145"/>
      <c r="AH20" s="15"/>
      <c r="AI20" s="20" t="s">
        <v>4675</v>
      </c>
    </row>
    <row r="21" spans="1:35" s="20" customFormat="1" ht="15" customHeight="1">
      <c r="A21" s="13">
        <v>658</v>
      </c>
      <c r="B21" s="38" t="s">
        <v>31</v>
      </c>
      <c r="C21" s="17">
        <v>40868</v>
      </c>
      <c r="D21" s="17">
        <v>40913</v>
      </c>
      <c r="E21" s="17">
        <f>VLOOKUP(B21,SAOM!B$2:D3071,3,0)</f>
        <v>40918</v>
      </c>
      <c r="F21" s="17">
        <f t="shared" si="0"/>
        <v>40928</v>
      </c>
      <c r="G21" s="17" t="s">
        <v>501</v>
      </c>
      <c r="H21" s="14" t="s">
        <v>517</v>
      </c>
      <c r="I21" s="40" t="str">
        <f>VLOOKUP(B21,SAOM!B$2:E2016,4,0)</f>
        <v>Aceito</v>
      </c>
      <c r="J21" s="14" t="s">
        <v>499</v>
      </c>
      <c r="K21" s="14" t="s">
        <v>501</v>
      </c>
      <c r="L21" s="15" t="s">
        <v>177</v>
      </c>
      <c r="M21" s="15" t="str">
        <f>VLOOKUP(L21,Coordenadas!A$2:B1273,2,0)</f>
        <v xml:space="preserve"> 21° 1'14.53"S</v>
      </c>
      <c r="N21" s="15" t="str">
        <f>VLOOKUP(L21,Coordenadas!A$2:C5016,3,0)</f>
        <v xml:space="preserve"> 42° 6'46.22"O</v>
      </c>
      <c r="O21" s="40" t="str">
        <f>VLOOKUP(B21,SAOM!B$2:H1014,7,0)</f>
        <v>SES-ANAS-0658</v>
      </c>
      <c r="P21" s="16">
        <v>4033</v>
      </c>
      <c r="Q21" s="17">
        <f>VLOOKUP(B21,SAOM!B$2:I1014,8,0)</f>
        <v>40921</v>
      </c>
      <c r="R21" s="17" t="str">
        <f>VLOOKUP(B21,AG_Lider!A$1:F1372,6,0)</f>
        <v>CONCLUÍDO</v>
      </c>
      <c r="S21" s="42" t="str">
        <f>VLOOKUP(B21,SAOM!B$2:J1014,9,0)</f>
        <v>João Paulo Campos de Abreu</v>
      </c>
      <c r="T21" s="17" t="str">
        <f>VLOOKUP(B21,SAOM!B$2:K1460,10,0)</f>
        <v>Rua Dário Pereira de Jesus, 0 - Centro</v>
      </c>
      <c r="U21" s="42" t="str">
        <f>VLOOKUP(B21,SAOM!B$2:M746,12,0)</f>
        <v>(32) 3725-1044</v>
      </c>
      <c r="V21" s="87" t="str">
        <f>VLOOKUP(B21,SAOM!B$2:L746,11,0)</f>
        <v>36850-000</v>
      </c>
      <c r="W21" s="18">
        <v>40892</v>
      </c>
      <c r="X21" s="40" t="str">
        <f>VLOOKUP(B21,SAOM!B$2:N746,13,0)</f>
        <v>00:20:0E:10:48:D7</v>
      </c>
      <c r="Y21" s="17">
        <v>40921</v>
      </c>
      <c r="Z21" s="15" t="s">
        <v>1956</v>
      </c>
      <c r="AA21" s="19">
        <v>40921</v>
      </c>
      <c r="AB21" s="35">
        <v>41012</v>
      </c>
      <c r="AC21" s="48" t="s">
        <v>749</v>
      </c>
      <c r="AD21" s="19" t="str">
        <f>VLOOKUP(B21,SAOM!B$2:Q1047,16,0)</f>
        <v>-</v>
      </c>
      <c r="AE21" s="19" t="s">
        <v>4675</v>
      </c>
      <c r="AF21" s="19"/>
      <c r="AG21" s="145"/>
      <c r="AH21" s="15"/>
      <c r="AI21" s="20" t="s">
        <v>4675</v>
      </c>
    </row>
    <row r="22" spans="1:35" s="20" customFormat="1" ht="15" customHeight="1">
      <c r="A22" s="21">
        <v>659</v>
      </c>
      <c r="B22" s="38" t="s">
        <v>33</v>
      </c>
      <c r="C22" s="17">
        <v>40868</v>
      </c>
      <c r="D22" s="17">
        <v>40913</v>
      </c>
      <c r="E22" s="17">
        <f>VLOOKUP(B22,SAOM!B$2:D3072,3,0)</f>
        <v>40918</v>
      </c>
      <c r="F22" s="17">
        <f t="shared" si="0"/>
        <v>40928</v>
      </c>
      <c r="G22" s="17" t="s">
        <v>501</v>
      </c>
      <c r="H22" s="14" t="s">
        <v>517</v>
      </c>
      <c r="I22" s="40" t="str">
        <f>VLOOKUP(B22,SAOM!B$2:E2017,4,0)</f>
        <v>Aceito</v>
      </c>
      <c r="J22" s="14" t="s">
        <v>499</v>
      </c>
      <c r="K22" s="14" t="s">
        <v>501</v>
      </c>
      <c r="L22" s="15" t="s">
        <v>178</v>
      </c>
      <c r="M22" s="15" t="str">
        <f>VLOOKUP(L22,Coordenadas!A$2:B1274,2,0)</f>
        <v xml:space="preserve"> 19°12'15.36"S</v>
      </c>
      <c r="N22" s="15" t="str">
        <f>VLOOKUP(L22,Coordenadas!A$2:C5017,3,0)</f>
        <v xml:space="preserve"> 44°14'50.16"O</v>
      </c>
      <c r="O22" s="40" t="str">
        <f>VLOOKUP(B22,SAOM!B$2:H1015,7,0)</f>
        <v>SES-ARAI-0659</v>
      </c>
      <c r="P22" s="16">
        <v>4033</v>
      </c>
      <c r="Q22" s="17">
        <f>VLOOKUP(B22,SAOM!B$2:I1015,8,0)</f>
        <v>40917</v>
      </c>
      <c r="R22" s="17" t="str">
        <f>VLOOKUP(B22,AG_Lider!A$1:F1373,6,0)</f>
        <v>REPARO</v>
      </c>
      <c r="S22" s="42" t="str">
        <f>VLOOKUP(B22,SAOM!B$2:J1015,9,0)</f>
        <v>Marcony Raimundo Figueiredo de Carvalho</v>
      </c>
      <c r="T22" s="17" t="str">
        <f>VLOOKUP(B22,SAOM!B$2:K1461,10,0)</f>
        <v>Rua João de Paula Moura, 101 - Centro</v>
      </c>
      <c r="U22" s="42" t="str">
        <f>VLOOKUP(B22,SAOM!B$2:M747,12,0)</f>
        <v>(31) 3715-6368</v>
      </c>
      <c r="V22" s="87" t="str">
        <f>VLOOKUP(B22,SAOM!B$2:L747,11,0)</f>
        <v>35777-000</v>
      </c>
      <c r="W22" s="18">
        <v>40891</v>
      </c>
      <c r="X22" s="40" t="str">
        <f>VLOOKUP(B22,SAOM!B$2:N747,13,0)</f>
        <v>00:20:0E:10:48:D4</v>
      </c>
      <c r="Y22" s="17">
        <v>40919</v>
      </c>
      <c r="Z22" s="15" t="s">
        <v>507</v>
      </c>
      <c r="AA22" s="19">
        <v>40919</v>
      </c>
      <c r="AB22" s="36">
        <v>40927</v>
      </c>
      <c r="AC22" s="48" t="s">
        <v>749</v>
      </c>
      <c r="AD22" s="19" t="str">
        <f>VLOOKUP(B22,SAOM!B$2:Q1048,16,0)</f>
        <v>-</v>
      </c>
      <c r="AE22" s="19" t="s">
        <v>4675</v>
      </c>
      <c r="AF22" s="19"/>
      <c r="AG22" s="145"/>
      <c r="AH22" s="15"/>
      <c r="AI22" s="20" t="s">
        <v>4675</v>
      </c>
    </row>
    <row r="23" spans="1:35" s="20" customFormat="1" ht="15" customHeight="1">
      <c r="A23" s="21">
        <v>661</v>
      </c>
      <c r="B23" s="38" t="s">
        <v>35</v>
      </c>
      <c r="C23" s="17">
        <v>40868</v>
      </c>
      <c r="D23" s="17">
        <v>40913</v>
      </c>
      <c r="E23" s="17">
        <f>VLOOKUP(B23,SAOM!B$2:D3073,3,0)</f>
        <v>40918</v>
      </c>
      <c r="F23" s="17">
        <f t="shared" si="0"/>
        <v>40928</v>
      </c>
      <c r="G23" s="17" t="s">
        <v>501</v>
      </c>
      <c r="H23" s="14" t="s">
        <v>517</v>
      </c>
      <c r="I23" s="40" t="str">
        <f>VLOOKUP(B23,SAOM!B$2:E2018,4,0)</f>
        <v>Aceito</v>
      </c>
      <c r="J23" s="14" t="s">
        <v>499</v>
      </c>
      <c r="K23" s="14" t="s">
        <v>501</v>
      </c>
      <c r="L23" s="15" t="s">
        <v>179</v>
      </c>
      <c r="M23" s="15" t="str">
        <f>VLOOKUP(L23,Coordenadas!A$2:B1275,2,0)</f>
        <v xml:space="preserve"> 21°21'56.13"S</v>
      </c>
      <c r="N23" s="15" t="str">
        <f>VLOOKUP(L23,Coordenadas!A$2:C5018,3,0)</f>
        <v xml:space="preserve"> 46°56'39.99"O</v>
      </c>
      <c r="O23" s="40" t="str">
        <f>VLOOKUP(B23,SAOM!B$2:H1016,7,0)</f>
        <v>SES-ARGO-0661</v>
      </c>
      <c r="P23" s="16">
        <v>4033</v>
      </c>
      <c r="Q23" s="17">
        <f>VLOOKUP(B23,SAOM!B$2:I1016,8,0)</f>
        <v>40926</v>
      </c>
      <c r="R23" s="17" t="str">
        <f>VLOOKUP(B23,AG_Lider!A$1:F1374,6,0)</f>
        <v>REPARO</v>
      </c>
      <c r="S23" s="42" t="str">
        <f>VLOOKUP(B23,SAOM!B$2:J1016,9,0)</f>
        <v>Sebastião Barreto Neto</v>
      </c>
      <c r="T23" s="17" t="str">
        <f>VLOOKUP(B23,SAOM!B$2:K1462,10,0)</f>
        <v>Rua Angelo Galvani, 318 - Vila Esperança</v>
      </c>
      <c r="U23" s="42" t="str">
        <f>VLOOKUP(B23,SAOM!B$2:M748,12,0)</f>
        <v>(35) 3556-1231</v>
      </c>
      <c r="V23" s="87" t="str">
        <f>VLOOKUP(B23,SAOM!B$2:L748,11,0)</f>
        <v>37800-000</v>
      </c>
      <c r="W23" s="18">
        <v>40892</v>
      </c>
      <c r="X23" s="40" t="str">
        <f>VLOOKUP(B23,SAOM!B$2:N748,13,0)</f>
        <v>00:20:0E:10:48:CD</v>
      </c>
      <c r="Y23" s="17">
        <v>40926</v>
      </c>
      <c r="Z23" s="15" t="s">
        <v>1727</v>
      </c>
      <c r="AA23" s="19">
        <v>40926</v>
      </c>
      <c r="AB23" s="36">
        <v>40927</v>
      </c>
      <c r="AC23" s="48" t="s">
        <v>749</v>
      </c>
      <c r="AD23" s="19" t="str">
        <f>VLOOKUP(B23,SAOM!B$2:Q1049,16,0)</f>
        <v>-</v>
      </c>
      <c r="AE23" s="19" t="s">
        <v>4675</v>
      </c>
      <c r="AF23" s="19"/>
      <c r="AG23" s="145"/>
      <c r="AH23" s="15"/>
      <c r="AI23" s="20" t="s">
        <v>4675</v>
      </c>
    </row>
    <row r="24" spans="1:35" s="20" customFormat="1" ht="15" customHeight="1">
      <c r="A24" s="21">
        <v>662</v>
      </c>
      <c r="B24" s="38" t="s">
        <v>37</v>
      </c>
      <c r="C24" s="17">
        <v>40868</v>
      </c>
      <c r="D24" s="17">
        <v>40913</v>
      </c>
      <c r="E24" s="17">
        <f>VLOOKUP(B24,SAOM!B$2:D3074,3,0)</f>
        <v>40918</v>
      </c>
      <c r="F24" s="17">
        <f t="shared" si="0"/>
        <v>40928</v>
      </c>
      <c r="G24" s="17">
        <v>40906</v>
      </c>
      <c r="H24" s="14" t="s">
        <v>517</v>
      </c>
      <c r="I24" s="40" t="str">
        <f>VLOOKUP(B24,SAOM!B$2:E2019,4,0)</f>
        <v>Aceito</v>
      </c>
      <c r="J24" s="14" t="s">
        <v>499</v>
      </c>
      <c r="K24" s="14" t="s">
        <v>501</v>
      </c>
      <c r="L24" s="15" t="s">
        <v>180</v>
      </c>
      <c r="M24" s="15" t="str">
        <f>VLOOKUP(L24,Coordenadas!A$2:B1276,2,0)</f>
        <v xml:space="preserve"> 19°17'16.75"S</v>
      </c>
      <c r="N24" s="15" t="str">
        <f>VLOOKUP(L24,Coordenadas!A$2:C5019,3,0)</f>
        <v xml:space="preserve"> 43°57'23.41"O</v>
      </c>
      <c r="O24" s="40" t="str">
        <f>VLOOKUP(B24,SAOM!B$2:H1017,7,0)</f>
        <v>SES-BAIM-0662</v>
      </c>
      <c r="P24" s="16">
        <v>4033</v>
      </c>
      <c r="Q24" s="17">
        <f>VLOOKUP(B24,SAOM!B$2:I1017,8,0)</f>
        <v>40917</v>
      </c>
      <c r="R24" s="17" t="str">
        <f>VLOOKUP(B24,AG_Lider!A$1:F1375,6,0)</f>
        <v>CONCLUÍDO</v>
      </c>
      <c r="S24" s="42" t="str">
        <f>VLOOKUP(B24,SAOM!B$2:J1017,9,0)</f>
        <v>Paula Reis Nogueira</v>
      </c>
      <c r="T24" s="17" t="str">
        <f>VLOOKUP(B24,SAOM!B$2:K1463,10,0)</f>
        <v>Rua Raimundo dos Reis, 435 - Olaria</v>
      </c>
      <c r="U24" s="42" t="str">
        <f>VLOOKUP(B24,SAOM!B$2:M749,12,0)</f>
        <v>(31) 3718-1555</v>
      </c>
      <c r="V24" s="87" t="str">
        <f>VLOOKUP(B24,SAOM!B$2:L749,11,0)</f>
        <v>35706-000</v>
      </c>
      <c r="W24" s="18">
        <v>40892</v>
      </c>
      <c r="X24" s="40" t="str">
        <f>VLOOKUP(B24,SAOM!B$2:N749,13,0)</f>
        <v>00:20:0E:10:48:E9</v>
      </c>
      <c r="Y24" s="17">
        <v>40918</v>
      </c>
      <c r="Z24" s="15" t="s">
        <v>1625</v>
      </c>
      <c r="AA24" s="19">
        <v>40918</v>
      </c>
      <c r="AB24" s="36">
        <v>40927</v>
      </c>
      <c r="AC24" s="48" t="s">
        <v>749</v>
      </c>
      <c r="AD24" s="19" t="str">
        <f>VLOOKUP(B24,SAOM!B$2:Q1050,16,0)</f>
        <v>-</v>
      </c>
      <c r="AE24" s="19" t="s">
        <v>4675</v>
      </c>
      <c r="AF24" s="19"/>
      <c r="AG24" s="145"/>
      <c r="AH24" s="15"/>
      <c r="AI24" s="20" t="s">
        <v>4675</v>
      </c>
    </row>
    <row r="25" spans="1:35" s="20" customFormat="1" ht="15" customHeight="1">
      <c r="A25" s="21">
        <v>663</v>
      </c>
      <c r="B25" s="38" t="s">
        <v>39</v>
      </c>
      <c r="C25" s="17">
        <v>40868</v>
      </c>
      <c r="D25" s="17">
        <v>40913</v>
      </c>
      <c r="E25" s="17">
        <f>VLOOKUP(B25,SAOM!B$2:D3075,3,0)</f>
        <v>40918</v>
      </c>
      <c r="F25" s="17">
        <f t="shared" si="0"/>
        <v>40928</v>
      </c>
      <c r="G25" s="17" t="s">
        <v>501</v>
      </c>
      <c r="H25" s="14" t="s">
        <v>517</v>
      </c>
      <c r="I25" s="40" t="str">
        <f>VLOOKUP(B25,SAOM!B$2:E2020,4,0)</f>
        <v>Aceito</v>
      </c>
      <c r="J25" s="14" t="s">
        <v>499</v>
      </c>
      <c r="K25" s="14" t="s">
        <v>501</v>
      </c>
      <c r="L25" s="15" t="s">
        <v>181</v>
      </c>
      <c r="M25" s="15" t="str">
        <f>VLOOKUP(L25,Coordenadas!A$2:B1277,2,0)</f>
        <v xml:space="preserve"> 19°49'46.31"S</v>
      </c>
      <c r="N25" s="15" t="str">
        <f>VLOOKUP(L25,Coordenadas!A$2:C5020,3,0)</f>
        <v xml:space="preserve"> 43° 5'27.73"O</v>
      </c>
      <c r="O25" s="40" t="str">
        <f>VLOOKUP(B25,SAOM!B$2:H1018,7,0)</f>
        <v>SES-BEAS-0663</v>
      </c>
      <c r="P25" s="16">
        <v>4033</v>
      </c>
      <c r="Q25" s="17">
        <f>VLOOKUP(B25,SAOM!B$2:I1018,8,0)</f>
        <v>40913</v>
      </c>
      <c r="R25" s="17" t="str">
        <f>VLOOKUP(B25,AG_Lider!A$1:F1376,6,0)</f>
        <v>CONCLUÍDO</v>
      </c>
      <c r="S25" s="42" t="str">
        <f>VLOOKUP(B25,SAOM!B$2:J1018,9,0)</f>
        <v>Grazielle Christine Valamiel Silva Formiga</v>
      </c>
      <c r="T25" s="17" t="str">
        <f>VLOOKUP(B25,SAOM!B$2:K1464,10,0)</f>
        <v>Rua Justina, 120 - Maria Marcelina de Jesus</v>
      </c>
      <c r="U25" s="42" t="str">
        <f>VLOOKUP(B25,SAOM!B$2:M750,12,0)</f>
        <v>(31) 3853-1426</v>
      </c>
      <c r="V25" s="87" t="str">
        <f>VLOOKUP(B25,SAOM!B$2:L750,11,0)</f>
        <v>35938-000</v>
      </c>
      <c r="W25" s="18">
        <v>40892</v>
      </c>
      <c r="X25" s="40" t="str">
        <f>VLOOKUP(B25,SAOM!B$2:N750,13,0)</f>
        <v>00:20:0E:10:48:C5</v>
      </c>
      <c r="Y25" s="17">
        <v>40914</v>
      </c>
      <c r="Z25" s="15" t="s">
        <v>3969</v>
      </c>
      <c r="AA25" s="19">
        <v>40926</v>
      </c>
      <c r="AB25" s="36">
        <v>40927</v>
      </c>
      <c r="AC25" s="48" t="s">
        <v>2643</v>
      </c>
      <c r="AD25" s="19" t="str">
        <f>VLOOKUP(B25,SAOM!B$2:Q1051,16,0)</f>
        <v>-</v>
      </c>
      <c r="AE25" s="19" t="s">
        <v>4675</v>
      </c>
      <c r="AF25" s="19"/>
      <c r="AG25" s="145"/>
      <c r="AH25" s="15"/>
      <c r="AI25" s="20" t="s">
        <v>4675</v>
      </c>
    </row>
    <row r="26" spans="1:35" s="20" customFormat="1" ht="15" customHeight="1">
      <c r="A26" s="21">
        <v>664</v>
      </c>
      <c r="B26" s="38" t="s">
        <v>41</v>
      </c>
      <c r="C26" s="17">
        <v>40868</v>
      </c>
      <c r="D26" s="17">
        <v>40913</v>
      </c>
      <c r="E26" s="17">
        <f>VLOOKUP(B26,SAOM!B$2:D3076,3,0)</f>
        <v>40918</v>
      </c>
      <c r="F26" s="17">
        <f t="shared" si="0"/>
        <v>40928</v>
      </c>
      <c r="G26" s="17" t="s">
        <v>501</v>
      </c>
      <c r="H26" s="14" t="s">
        <v>517</v>
      </c>
      <c r="I26" s="40" t="str">
        <f>VLOOKUP(B26,SAOM!B$2:E2021,4,0)</f>
        <v>Aceito</v>
      </c>
      <c r="J26" s="14" t="s">
        <v>499</v>
      </c>
      <c r="K26" s="14" t="s">
        <v>501</v>
      </c>
      <c r="L26" s="15" t="s">
        <v>182</v>
      </c>
      <c r="M26" s="15" t="str">
        <f>VLOOKUP(L26,Coordenadas!A$2:B1278,2,0)</f>
        <v xml:space="preserve"> 21°56'58.67"S</v>
      </c>
      <c r="N26" s="15" t="str">
        <f>VLOOKUP(L26,Coordenadas!A$2:C5021,3,0)</f>
        <v xml:space="preserve"> 44°11'9.76"O</v>
      </c>
      <c r="O26" s="40" t="str">
        <f>VLOOKUP(B26,SAOM!B$2:H1019,7,0)</f>
        <v>SES-BOAS-0664</v>
      </c>
      <c r="P26" s="16">
        <v>4033</v>
      </c>
      <c r="Q26" s="17">
        <f>VLOOKUP(B26,SAOM!B$2:I1019,8,0)</f>
        <v>40917</v>
      </c>
      <c r="R26" s="17" t="str">
        <f>VLOOKUP(B26,AG_Lider!A$1:F1377,6,0)</f>
        <v>CONCLUÍDO</v>
      </c>
      <c r="S26" s="42" t="str">
        <f>VLOOKUP(B26,SAOM!B$2:J1019,9,0)</f>
        <v>Cristiane Oliveira Neves Silva</v>
      </c>
      <c r="T26" s="17" t="str">
        <f>VLOOKUP(B26,SAOM!B$2:K1465,10,0)</f>
        <v>Rua Maria Santos, 95 - Várzea</v>
      </c>
      <c r="U26" s="42" t="str">
        <f>VLOOKUP(B26,SAOM!B$2:M751,12,0)</f>
        <v>(32) 3292-1143</v>
      </c>
      <c r="V26" s="87" t="str">
        <f>VLOOKUP(B26,SAOM!B$2:L751,11,0)</f>
        <v>37310-000</v>
      </c>
      <c r="W26" s="18">
        <v>40893</v>
      </c>
      <c r="X26" s="40" t="str">
        <f>VLOOKUP(B26,SAOM!B$2:N751,13,0)</f>
        <v>00:20:0E:10:48:C9</v>
      </c>
      <c r="Y26" s="17">
        <v>40914</v>
      </c>
      <c r="Z26" s="15" t="s">
        <v>1956</v>
      </c>
      <c r="AA26" s="19">
        <v>40914</v>
      </c>
      <c r="AB26" s="36">
        <v>41012</v>
      </c>
      <c r="AC26" s="48" t="s">
        <v>749</v>
      </c>
      <c r="AD26" s="19" t="str">
        <f>VLOOKUP(B26,SAOM!B$2:Q1052,16,0)</f>
        <v>-</v>
      </c>
      <c r="AE26" s="19" t="s">
        <v>4675</v>
      </c>
      <c r="AF26" s="19"/>
      <c r="AG26" s="145"/>
      <c r="AH26" s="36"/>
      <c r="AI26" s="20" t="s">
        <v>4675</v>
      </c>
    </row>
    <row r="27" spans="1:35" s="20" customFormat="1">
      <c r="A27" s="21">
        <v>665</v>
      </c>
      <c r="B27" s="38" t="s">
        <v>43</v>
      </c>
      <c r="C27" s="17">
        <v>40868</v>
      </c>
      <c r="D27" s="17">
        <v>40913</v>
      </c>
      <c r="E27" s="17">
        <f>VLOOKUP(B27,SAOM!B$2:D3077,3,0)</f>
        <v>40918</v>
      </c>
      <c r="F27" s="17">
        <f t="shared" si="0"/>
        <v>40928</v>
      </c>
      <c r="G27" s="17" t="s">
        <v>501</v>
      </c>
      <c r="H27" s="14" t="s">
        <v>517</v>
      </c>
      <c r="I27" s="40" t="str">
        <f>VLOOKUP(B27,SAOM!B$2:E2022,4,0)</f>
        <v>Aceito</v>
      </c>
      <c r="J27" s="14" t="s">
        <v>499</v>
      </c>
      <c r="K27" s="14" t="s">
        <v>501</v>
      </c>
      <c r="L27" s="15" t="s">
        <v>183</v>
      </c>
      <c r="M27" s="15" t="str">
        <f>VLOOKUP(L27,Coordenadas!A$2:B1279,2,0)</f>
        <v xml:space="preserve"> 20°19'47.65"S</v>
      </c>
      <c r="N27" s="15" t="str">
        <f>VLOOKUP(L27,Coordenadas!A$2:C5022,3,0)</f>
        <v xml:space="preserve"> 44°14'37.69"O</v>
      </c>
      <c r="O27" s="40" t="str">
        <f>VLOOKUP(B27,SAOM!B$2:H1020,7,0)</f>
        <v>SES-BOIM-0665</v>
      </c>
      <c r="P27" s="16">
        <v>4033</v>
      </c>
      <c r="Q27" s="17">
        <f>VLOOKUP(B27,SAOM!B$2:I1020,8,0)</f>
        <v>40904</v>
      </c>
      <c r="R27" s="17" t="str">
        <f>VLOOKUP(B27,AG_Lider!A$1:F1378,6,0)</f>
        <v>CONCLUÍDO</v>
      </c>
      <c r="S27" s="42" t="str">
        <f>VLOOKUP(B27,SAOM!B$2:J1020,9,0)</f>
        <v>Celso Carmo de Jesus</v>
      </c>
      <c r="T27" s="17" t="str">
        <f>VLOOKUP(B27,SAOM!B$2:K1466,10,0)</f>
        <v>Rua Rosalino Rozemburgo da Fonseca, 130 - Cristo Redentor</v>
      </c>
      <c r="U27" s="42" t="str">
        <f>VLOOKUP(B27,SAOM!B$2:M752,12,0)</f>
        <v>(31) 3576-1123</v>
      </c>
      <c r="V27" s="87" t="str">
        <f>VLOOKUP(B27,SAOM!B$2:L752,11,0)</f>
        <v>35521-000</v>
      </c>
      <c r="W27" s="18">
        <v>40891</v>
      </c>
      <c r="X27" s="40" t="str">
        <f>VLOOKUP(B27,SAOM!B$2:N752,13,0)</f>
        <v>00:20:0E:10:48:C7</v>
      </c>
      <c r="Y27" s="17">
        <v>40904</v>
      </c>
      <c r="Z27" s="15" t="s">
        <v>3969</v>
      </c>
      <c r="AA27" s="19">
        <v>40905</v>
      </c>
      <c r="AB27" s="36">
        <v>41012</v>
      </c>
      <c r="AC27" s="48" t="s">
        <v>2709</v>
      </c>
      <c r="AD27" s="19" t="str">
        <f>VLOOKUP(B27,SAOM!B$2:Q1053,16,0)</f>
        <v>-</v>
      </c>
      <c r="AE27" s="19" t="s">
        <v>4675</v>
      </c>
      <c r="AF27" s="19"/>
      <c r="AG27" s="145"/>
      <c r="AH27" s="15"/>
      <c r="AI27" s="20" t="s">
        <v>4675</v>
      </c>
    </row>
    <row r="28" spans="1:35" s="20" customFormat="1">
      <c r="A28" s="21">
        <v>666</v>
      </c>
      <c r="B28" s="38" t="s">
        <v>45</v>
      </c>
      <c r="C28" s="17">
        <v>40868</v>
      </c>
      <c r="D28" s="17">
        <v>40913</v>
      </c>
      <c r="E28" s="17">
        <f>VLOOKUP(B28,SAOM!B$2:D3078,3,0)</f>
        <v>40918</v>
      </c>
      <c r="F28" s="17">
        <f t="shared" si="0"/>
        <v>40928</v>
      </c>
      <c r="G28" s="17" t="s">
        <v>501</v>
      </c>
      <c r="H28" s="14" t="s">
        <v>517</v>
      </c>
      <c r="I28" s="40" t="str">
        <f>VLOOKUP(B28,SAOM!B$2:E2023,4,0)</f>
        <v>Aceito</v>
      </c>
      <c r="J28" s="14" t="s">
        <v>499</v>
      </c>
      <c r="K28" s="14" t="s">
        <v>501</v>
      </c>
      <c r="L28" s="15" t="s">
        <v>184</v>
      </c>
      <c r="M28" s="15" t="str">
        <f>VLOOKUP(L28,Coordenadas!A$2:B1280,2,0)</f>
        <v xml:space="preserve"> 20°54'26.01"S</v>
      </c>
      <c r="N28" s="15" t="str">
        <f>VLOOKUP(L28,Coordenadas!A$2:C5023,3,0)</f>
        <v xml:space="preserve"> 43°12'41.77"O</v>
      </c>
      <c r="O28" s="40" t="str">
        <f>VLOOKUP(B28,SAOM!B$2:H1021,7,0)</f>
        <v>SES-BRES-0666</v>
      </c>
      <c r="P28" s="16">
        <v>4033</v>
      </c>
      <c r="Q28" s="17">
        <f>VLOOKUP(B28,SAOM!B$2:I1021,8,0)</f>
        <v>40904</v>
      </c>
      <c r="R28" s="17" t="str">
        <f>VLOOKUP(B28,AG_Lider!A$1:F1379,6,0)</f>
        <v>CONCLUÍDO</v>
      </c>
      <c r="S28" s="42" t="str">
        <f>VLOOKUP(B28,SAOM!B$2:J1021,9,0)</f>
        <v>Aline Teixeira Pacheco</v>
      </c>
      <c r="T28" s="17" t="str">
        <f>VLOOKUP(B28,SAOM!B$2:K1467,10,0)</f>
        <v>Rua José Colombo Rivelli, 311 - Praça dos Esportes</v>
      </c>
      <c r="U28" s="42" t="str">
        <f>VLOOKUP(B28,SAOM!B$2:M753,12,0)</f>
        <v>(32) 3534-1197</v>
      </c>
      <c r="V28" s="87" t="str">
        <f>VLOOKUP(B28,SAOM!B$2:L753,11,0)</f>
        <v>36542-000</v>
      </c>
      <c r="W28" s="18">
        <v>40892</v>
      </c>
      <c r="X28" s="40" t="str">
        <f>VLOOKUP(B28,SAOM!B$2:N753,13,0)</f>
        <v>00:20:0E:10:48:6E</v>
      </c>
      <c r="Y28" s="17">
        <v>40904</v>
      </c>
      <c r="Z28" s="15" t="s">
        <v>1956</v>
      </c>
      <c r="AA28" s="19">
        <v>40905</v>
      </c>
      <c r="AB28" s="36">
        <v>41012</v>
      </c>
      <c r="AC28" s="48" t="s">
        <v>749</v>
      </c>
      <c r="AD28" s="19" t="str">
        <f>VLOOKUP(B28,SAOM!B$2:Q1054,16,0)</f>
        <v>-</v>
      </c>
      <c r="AE28" s="19" t="s">
        <v>4675</v>
      </c>
      <c r="AF28" s="19"/>
      <c r="AG28" s="145"/>
      <c r="AH28" s="15"/>
      <c r="AI28" s="20" t="s">
        <v>4675</v>
      </c>
    </row>
    <row r="29" spans="1:35" s="20" customFormat="1" ht="15" customHeight="1">
      <c r="A29" s="21">
        <v>667</v>
      </c>
      <c r="B29" s="38" t="s">
        <v>47</v>
      </c>
      <c r="C29" s="17">
        <v>40868</v>
      </c>
      <c r="D29" s="17">
        <v>40913</v>
      </c>
      <c r="E29" s="17">
        <f>VLOOKUP(B29,SAOM!B$2:D3079,3,0)</f>
        <v>40918</v>
      </c>
      <c r="F29" s="17">
        <f t="shared" si="0"/>
        <v>40928</v>
      </c>
      <c r="G29" s="17">
        <v>40892</v>
      </c>
      <c r="H29" s="14" t="s">
        <v>517</v>
      </c>
      <c r="I29" s="40" t="str">
        <f>VLOOKUP(B29,SAOM!B$2:E2024,4,0)</f>
        <v>Aceito</v>
      </c>
      <c r="J29" s="14" t="s">
        <v>499</v>
      </c>
      <c r="K29" s="14" t="s">
        <v>501</v>
      </c>
      <c r="L29" s="15" t="s">
        <v>185</v>
      </c>
      <c r="M29" s="15" t="str">
        <f>VLOOKUP(L29,Coordenadas!A$2:B1281,2,0)</f>
        <v xml:space="preserve"> 19° 3'29.99"S</v>
      </c>
      <c r="N29" s="15" t="str">
        <f>VLOOKUP(L29,Coordenadas!A$2:C5024,3,0)</f>
        <v xml:space="preserve"> 42°43'7.67"O</v>
      </c>
      <c r="O29" s="40" t="str">
        <f>VLOOKUP(B29,SAOM!B$2:H1022,7,0)</f>
        <v>SES-BRAS-0667</v>
      </c>
      <c r="P29" s="16">
        <v>4033</v>
      </c>
      <c r="Q29" s="17">
        <f>VLOOKUP(B29,SAOM!B$2:I1022,8,0)</f>
        <v>40989</v>
      </c>
      <c r="R29" s="17" t="str">
        <f>VLOOKUP(B29,AG_Lider!A$1:F1380,6,0)</f>
        <v>CONCLUÍDO</v>
      </c>
      <c r="S29" s="42" t="str">
        <f>VLOOKUP(B29,SAOM!B$2:J1022,9,0)</f>
        <v>Cristina Aparecida Caldeira</v>
      </c>
      <c r="T29" s="17" t="str">
        <f>VLOOKUP(B29,SAOM!B$2:K1468,10,0)</f>
        <v>Rua Maria Izabel Moreira Pinto, 0 - Centro</v>
      </c>
      <c r="U29" s="42" t="str">
        <f>VLOOKUP(B29,SAOM!B$2:M754,12,0)</f>
        <v>33 3425 1317</v>
      </c>
      <c r="V29" s="87" t="str">
        <f>VLOOKUP(B29,SAOM!B$2:L754,11,0)</f>
        <v>35169-000</v>
      </c>
      <c r="W29" s="18"/>
      <c r="X29" s="40" t="str">
        <f>VLOOKUP(B29,SAOM!B$2:N754,13,0)</f>
        <v>00:20:0E:10:48:A5</v>
      </c>
      <c r="Y29" s="17">
        <v>40989</v>
      </c>
      <c r="Z29" s="15" t="s">
        <v>2228</v>
      </c>
      <c r="AA29" s="19">
        <v>40989</v>
      </c>
      <c r="AB29" s="131">
        <v>41012</v>
      </c>
      <c r="AC29" s="48" t="s">
        <v>749</v>
      </c>
      <c r="AD29" s="19" t="str">
        <f>VLOOKUP(B29,SAOM!B$2:Q1055,16,0)</f>
        <v>TELEFONE ALTERADO.</v>
      </c>
      <c r="AE29" s="19" t="s">
        <v>4675</v>
      </c>
      <c r="AF29" s="19"/>
      <c r="AG29" s="145"/>
      <c r="AH29" s="15"/>
      <c r="AI29" s="20" t="s">
        <v>4675</v>
      </c>
    </row>
    <row r="30" spans="1:35" s="20" customFormat="1">
      <c r="A30" s="21">
        <v>668</v>
      </c>
      <c r="B30" s="38" t="s">
        <v>49</v>
      </c>
      <c r="C30" s="17">
        <v>40868</v>
      </c>
      <c r="D30" s="17">
        <v>40913</v>
      </c>
      <c r="E30" s="17">
        <f>VLOOKUP(B30,SAOM!B$2:D3080,3,0)</f>
        <v>40918</v>
      </c>
      <c r="F30" s="17">
        <f t="shared" si="0"/>
        <v>40928</v>
      </c>
      <c r="G30" s="17">
        <v>40891</v>
      </c>
      <c r="H30" s="14" t="s">
        <v>517</v>
      </c>
      <c r="I30" s="40" t="str">
        <f>VLOOKUP(B30,SAOM!B$2:E2025,4,0)</f>
        <v>Aceito</v>
      </c>
      <c r="J30" s="14" t="s">
        <v>499</v>
      </c>
      <c r="K30" s="14" t="s">
        <v>501</v>
      </c>
      <c r="L30" s="15" t="s">
        <v>186</v>
      </c>
      <c r="M30" s="15" t="str">
        <f>VLOOKUP(L30,Coordenadas!A$2:B1282,2,0)</f>
        <v xml:space="preserve"> 17°52'29.15"S</v>
      </c>
      <c r="N30" s="15" t="str">
        <f>VLOOKUP(L30,Coordenadas!A$2:C5025,3,0)</f>
        <v xml:space="preserve"> 44° 9'54.52"O</v>
      </c>
      <c r="O30" s="40" t="str">
        <f>VLOOKUP(B30,SAOM!B$2:H1023,7,0)</f>
        <v>SES-BUIS-0668</v>
      </c>
      <c r="P30" s="16">
        <v>4033</v>
      </c>
      <c r="Q30" s="17">
        <f>VLOOKUP(B30,SAOM!B$2:I1023,8,0)</f>
        <v>40935</v>
      </c>
      <c r="R30" s="17" t="str">
        <f>VLOOKUP(B30,AG_Lider!A$1:F1381,6,0)</f>
        <v>CONCLUÍDO</v>
      </c>
      <c r="S30" s="42" t="str">
        <f>VLOOKUP(B30,SAOM!B$2:J1023,9,0)</f>
        <v>(38) 3756-1406</v>
      </c>
      <c r="T30" s="17" t="str">
        <f>VLOOKUP(B30,SAOM!B$2:K1469,10,0)</f>
        <v>Rua Padre Laerte Oliveira, 0 - Centro</v>
      </c>
      <c r="U30" s="42" t="str">
        <f>VLOOKUP(B30,SAOM!B$2:M755,12,0)</f>
        <v>(38) 3756-1406</v>
      </c>
      <c r="V30" s="87" t="str">
        <f>VLOOKUP(B30,SAOM!B$2:L755,11,0)</f>
        <v>39230-000</v>
      </c>
      <c r="W30" s="18">
        <v>40937</v>
      </c>
      <c r="X30" s="40" t="str">
        <f>VLOOKUP(B30,SAOM!B$2:N755,13,0)</f>
        <v>00:20:0E:10:48:3D</v>
      </c>
      <c r="Y30" s="17">
        <v>40938</v>
      </c>
      <c r="Z30" s="15" t="s">
        <v>2301</v>
      </c>
      <c r="AA30" s="19">
        <v>40938</v>
      </c>
      <c r="AB30" s="36">
        <v>40954</v>
      </c>
      <c r="AC30" s="48" t="s">
        <v>749</v>
      </c>
      <c r="AD30" s="19" t="str">
        <f>VLOOKUP(B30,SAOM!B$2:Q1056,16,0)</f>
        <v>-</v>
      </c>
      <c r="AE30" s="19" t="s">
        <v>4675</v>
      </c>
      <c r="AF30" s="19"/>
      <c r="AG30" s="145"/>
      <c r="AH30" s="15"/>
      <c r="AI30" s="20" t="s">
        <v>4675</v>
      </c>
    </row>
    <row r="31" spans="1:35" s="20" customFormat="1">
      <c r="A31" s="21">
        <v>669</v>
      </c>
      <c r="B31" s="38" t="s">
        <v>51</v>
      </c>
      <c r="C31" s="17">
        <v>40868</v>
      </c>
      <c r="D31" s="17">
        <v>41112</v>
      </c>
      <c r="E31" s="17">
        <f>VLOOKUP(B31,SAOM!B$2:D3081,3,0)</f>
        <v>41112</v>
      </c>
      <c r="F31" s="17">
        <f t="shared" si="0"/>
        <v>41127</v>
      </c>
      <c r="G31" s="17">
        <v>40891</v>
      </c>
      <c r="H31" s="14" t="s">
        <v>7236</v>
      </c>
      <c r="I31" s="40" t="str">
        <f>VLOOKUP(B31,SAOM!B$2:E2026,4,0)</f>
        <v>Agendado</v>
      </c>
      <c r="J31" s="14" t="s">
        <v>499</v>
      </c>
      <c r="K31" s="14" t="s">
        <v>501</v>
      </c>
      <c r="L31" s="15" t="s">
        <v>187</v>
      </c>
      <c r="M31" s="15" t="str">
        <f>VLOOKUP(L31,Coordenadas!A$2:B1283,2,0)</f>
        <v xml:space="preserve"> 15°57'54.09"S</v>
      </c>
      <c r="N31" s="15" t="str">
        <f>VLOOKUP(L31,Coordenadas!A$2:C5026,3,0)</f>
        <v xml:space="preserve"> 41°29'39.20"O</v>
      </c>
      <c r="O31" s="40" t="str">
        <f>VLOOKUP(B31,SAOM!B$2:H1024,7,0)</f>
        <v>-</v>
      </c>
      <c r="P31" s="16">
        <v>4035</v>
      </c>
      <c r="Q31" s="17">
        <f>VLOOKUP(B31,SAOM!B$2:I1024,8,0)</f>
        <v>41169</v>
      </c>
      <c r="R31" s="17" t="str">
        <f>VLOOKUP(B31,AG_Lider!A$1:F1382,6,0)</f>
        <v>VODANET</v>
      </c>
      <c r="S31" s="42" t="str">
        <f>VLOOKUP(B31,SAOM!B$2:J1024,9,0)</f>
        <v>Yonara Meireles Martins</v>
      </c>
      <c r="T31" s="17" t="str">
        <f>VLOOKUP(B31,SAOM!B$2:K1470,10,0)</f>
        <v>Rua Pedra Azul, 90 - Centro</v>
      </c>
      <c r="U31" s="42" t="str">
        <f>VLOOKUP(B31,SAOM!B$2:M756,12,0)</f>
        <v>(33)3754-1649</v>
      </c>
      <c r="V31" s="87" t="str">
        <f>VLOOKUP(B31,SAOM!B$2:L756,11,0)</f>
        <v>39980-000</v>
      </c>
      <c r="W31" s="18"/>
      <c r="X31" s="40" t="str">
        <f>VLOOKUP(B31,SAOM!B$2:N756,13,0)</f>
        <v>-</v>
      </c>
      <c r="Y31" s="17"/>
      <c r="Z31" s="15"/>
      <c r="AA31" s="19"/>
      <c r="AB31" s="35"/>
      <c r="AC31" s="70" t="s">
        <v>4790</v>
      </c>
      <c r="AD31" s="19" t="str">
        <f>VLOOKUP(B31,SAOM!B$2:Q1057,16,0)</f>
        <v>25/06/2012 10:01:59 	Marcos Gonzaga Milagres 	RUA PEDRA AZUL, N° 90 - (33)3754-1649  TELEFONE NÃO EXISTE.</v>
      </c>
      <c r="AE31" s="19" t="s">
        <v>4675</v>
      </c>
      <c r="AF31" s="19"/>
      <c r="AG31" s="147"/>
      <c r="AH31" s="15"/>
      <c r="AI31" s="20" t="s">
        <v>4675</v>
      </c>
    </row>
    <row r="32" spans="1:35" s="20" customFormat="1">
      <c r="A32" s="21">
        <v>670</v>
      </c>
      <c r="B32" s="38" t="s">
        <v>53</v>
      </c>
      <c r="C32" s="17">
        <v>40868</v>
      </c>
      <c r="D32" s="17">
        <v>40913</v>
      </c>
      <c r="E32" s="17">
        <f>VLOOKUP(B32,SAOM!B$2:D3082,3,0)</f>
        <v>40918</v>
      </c>
      <c r="F32" s="17">
        <f t="shared" si="0"/>
        <v>40928</v>
      </c>
      <c r="G32" s="17" t="s">
        <v>501</v>
      </c>
      <c r="H32" s="14" t="s">
        <v>517</v>
      </c>
      <c r="I32" s="40" t="str">
        <f>VLOOKUP(B32,SAOM!B$2:E2027,4,0)</f>
        <v>Aceito</v>
      </c>
      <c r="J32" s="14" t="s">
        <v>499</v>
      </c>
      <c r="K32" s="14" t="s">
        <v>501</v>
      </c>
      <c r="L32" s="15" t="s">
        <v>188</v>
      </c>
      <c r="M32" s="15" t="str">
        <f>VLOOKUP(L32,Coordenadas!A$2:B1284,2,0)</f>
        <v xml:space="preserve"> 18°30'51.69"S</v>
      </c>
      <c r="N32" s="15" t="str">
        <f>VLOOKUP(L32,Coordenadas!A$2:C5027,3,0)</f>
        <v xml:space="preserve"> 49°30'10.51"O</v>
      </c>
      <c r="O32" s="40" t="str">
        <f>VLOOKUP(B32,SAOM!B$2:H1025,7,0)</f>
        <v>SES-CADA-0670</v>
      </c>
      <c r="P32" s="16">
        <v>4033</v>
      </c>
      <c r="Q32" s="17">
        <f>VLOOKUP(B32,SAOM!B$2:I1025,8,0)</f>
        <v>40927</v>
      </c>
      <c r="R32" s="17" t="str">
        <f>VLOOKUP(B32,AG_Lider!A$1:F1383,6,0)</f>
        <v>CONCLUÍDO</v>
      </c>
      <c r="S32" s="42" t="str">
        <f>VLOOKUP(B32,SAOM!B$2:J1025,9,0)</f>
        <v>Brunielle Felicia da Silva</v>
      </c>
      <c r="T32" s="17" t="str">
        <f>VLOOKUP(B32,SAOM!B$2:K1471,10,0)</f>
        <v>avenida Das Nações, 10 - Centro</v>
      </c>
      <c r="U32" s="42" t="str">
        <f>VLOOKUP(B32,SAOM!B$2:M757,12,0)</f>
        <v>(34) 3265-1101</v>
      </c>
      <c r="V32" s="87" t="str">
        <f>VLOOKUP(B32,SAOM!B$2:L757,11,0)</f>
        <v>38370-000</v>
      </c>
      <c r="W32" s="18">
        <v>40893</v>
      </c>
      <c r="X32" s="40" t="str">
        <f>VLOOKUP(B32,SAOM!B$2:N757,13,0)</f>
        <v>00:20:0E:10:48:9F</v>
      </c>
      <c r="Y32" s="17">
        <v>40927</v>
      </c>
      <c r="Z32" s="15" t="s">
        <v>3970</v>
      </c>
      <c r="AA32" s="19">
        <v>40927</v>
      </c>
      <c r="AB32" s="36">
        <v>41012</v>
      </c>
      <c r="AC32" s="48" t="s">
        <v>749</v>
      </c>
      <c r="AD32" s="19" t="str">
        <f>VLOOKUP(B32,SAOM!B$2:Q1058,16,0)</f>
        <v>-</v>
      </c>
      <c r="AE32" s="19" t="s">
        <v>4675</v>
      </c>
      <c r="AF32" s="19"/>
      <c r="AG32" s="145"/>
      <c r="AH32" s="15"/>
      <c r="AI32" s="20" t="s">
        <v>4675</v>
      </c>
    </row>
    <row r="33" spans="1:35" s="20" customFormat="1" ht="15" customHeight="1">
      <c r="A33" s="21">
        <v>671</v>
      </c>
      <c r="B33" s="38" t="s">
        <v>54</v>
      </c>
      <c r="C33" s="17">
        <v>40868</v>
      </c>
      <c r="D33" s="17">
        <v>40913</v>
      </c>
      <c r="E33" s="17">
        <f>VLOOKUP(B33,SAOM!B$2:D3083,3,0)</f>
        <v>40918</v>
      </c>
      <c r="F33" s="17">
        <f t="shared" si="0"/>
        <v>40928</v>
      </c>
      <c r="G33" s="31">
        <v>40914</v>
      </c>
      <c r="H33" s="14" t="s">
        <v>517</v>
      </c>
      <c r="I33" s="40" t="str">
        <f>VLOOKUP(B33,SAOM!B$2:E2028,4,0)</f>
        <v>Aceito</v>
      </c>
      <c r="J33" s="14" t="s">
        <v>499</v>
      </c>
      <c r="K33" s="14" t="s">
        <v>501</v>
      </c>
      <c r="L33" s="15" t="s">
        <v>189</v>
      </c>
      <c r="M33" s="15" t="str">
        <f>VLOOKUP(L33,Coordenadas!A$2:B1285,2,0)</f>
        <v xml:space="preserve"> 20°41'46.03"S</v>
      </c>
      <c r="N33" s="15" t="str">
        <f>VLOOKUP(L33,Coordenadas!A$2:C5028,3,0)</f>
        <v xml:space="preserve"> 41°55'31.50"O</v>
      </c>
      <c r="O33" s="40" t="str">
        <f>VLOOKUP(B33,SAOM!B$2:H1026,7,0)</f>
        <v>SES-CANA-0671</v>
      </c>
      <c r="P33" s="16">
        <v>4033</v>
      </c>
      <c r="Q33" s="17">
        <f>VLOOKUP(B33,SAOM!B$2:I1026,8,0)</f>
        <v>40931</v>
      </c>
      <c r="R33" s="17" t="s">
        <v>516</v>
      </c>
      <c r="S33" s="42" t="str">
        <f>VLOOKUP(B33,SAOM!B$2:J1026,9,0)</f>
        <v>André Luiz Ignachitti Honório</v>
      </c>
      <c r="T33" s="17" t="str">
        <f>VLOOKUP(B33,SAOM!B$2:K1472,10,0)</f>
        <v>Rua João Ferreira, 216 A - Centro</v>
      </c>
      <c r="U33" s="42" t="str">
        <f>VLOOKUP(B33,SAOM!B$2:M758,12,0)</f>
        <v>(32) 3745-1288</v>
      </c>
      <c r="V33" s="87" t="str">
        <f>VLOOKUP(B33,SAOM!B$2:L758,11,0)</f>
        <v>36832-000</v>
      </c>
      <c r="W33" s="18">
        <v>40931</v>
      </c>
      <c r="X33" s="40" t="str">
        <f>VLOOKUP(B33,SAOM!B$2:N758,13,0)</f>
        <v>00:20:0E:10:48:47</v>
      </c>
      <c r="Y33" s="17">
        <v>40931</v>
      </c>
      <c r="Z33" s="15" t="s">
        <v>1956</v>
      </c>
      <c r="AA33" s="19">
        <v>40932</v>
      </c>
      <c r="AB33" s="36">
        <v>41012</v>
      </c>
      <c r="AC33" s="48" t="s">
        <v>749</v>
      </c>
      <c r="AD33" s="19" t="str">
        <f>VLOOKUP(B33,SAOM!B$2:Q1059,16,0)</f>
        <v>-</v>
      </c>
      <c r="AE33" s="19" t="s">
        <v>4675</v>
      </c>
      <c r="AF33" s="19"/>
      <c r="AG33" s="145"/>
      <c r="AH33" s="36"/>
      <c r="AI33" s="20" t="s">
        <v>4675</v>
      </c>
    </row>
    <row r="34" spans="1:35" s="20" customFormat="1">
      <c r="A34" s="21">
        <v>672</v>
      </c>
      <c r="B34" s="38" t="s">
        <v>56</v>
      </c>
      <c r="C34" s="17">
        <v>40868</v>
      </c>
      <c r="D34" s="17">
        <v>41085</v>
      </c>
      <c r="E34" s="17">
        <f>VLOOKUP(B34,SAOM!B$2:D3084,3,0)</f>
        <v>41085</v>
      </c>
      <c r="F34" s="17">
        <f t="shared" si="0"/>
        <v>41100</v>
      </c>
      <c r="G34" s="17">
        <v>40891</v>
      </c>
      <c r="H34" s="14" t="s">
        <v>517</v>
      </c>
      <c r="I34" s="40" t="str">
        <f>VLOOKUP(B34,SAOM!B$2:E2029,4,0)</f>
        <v>Aceito</v>
      </c>
      <c r="J34" s="14" t="s">
        <v>499</v>
      </c>
      <c r="K34" s="14" t="s">
        <v>501</v>
      </c>
      <c r="L34" s="15" t="s">
        <v>190</v>
      </c>
      <c r="M34" s="15" t="str">
        <f>VLOOKUP(L34,Coordenadas!A$2:B1286,2,0)</f>
        <v xml:space="preserve"> 18°14'31.44"S</v>
      </c>
      <c r="N34" s="15" t="str">
        <f>VLOOKUP(L34,Coordenadas!A$2:C5029,3,0)</f>
        <v xml:space="preserve"> 41°44'31.85"O</v>
      </c>
      <c r="O34" s="40" t="str">
        <f>VLOOKUP(B34,SAOM!B$2:H1027,7,0)</f>
        <v>SES-CAIO-0672</v>
      </c>
      <c r="P34" s="16">
        <v>4035</v>
      </c>
      <c r="Q34" s="17">
        <f>VLOOKUP(B34,SAOM!B$2:I1027,8,0)</f>
        <v>41081</v>
      </c>
      <c r="R34" s="17" t="str">
        <f>VLOOKUP(B34,AG_Lider!A$1:F1385,6,0)</f>
        <v>VODANET</v>
      </c>
      <c r="S34" s="42" t="str">
        <f>VLOOKUP(B34,SAOM!B$2:J1027,9,0)</f>
        <v>Valguienes Teodoro de Souza Junior</v>
      </c>
      <c r="T34" s="17" t="str">
        <f>VLOOKUP(B34,SAOM!B$2:K1473,10,0)</f>
        <v>Rua Hildelbrando Cabral, 0 - Centro</v>
      </c>
      <c r="U34" s="42" t="str">
        <f>VLOOKUP(B34,SAOM!B$2:M759,12,0)</f>
        <v>(33) 9984-6212</v>
      </c>
      <c r="V34" s="87" t="str">
        <f>VLOOKUP(B34,SAOM!B$2:L759,11,0)</f>
        <v>39835-000</v>
      </c>
      <c r="W34" s="18"/>
      <c r="X34" s="40" t="str">
        <f>VLOOKUP(B34,SAOM!B$2:N759,13,0)</f>
        <v>00:20:0e:10:49:d4</v>
      </c>
      <c r="Y34" s="17">
        <v>41081</v>
      </c>
      <c r="Z34" s="15" t="s">
        <v>3241</v>
      </c>
      <c r="AA34" s="19">
        <v>41082</v>
      </c>
      <c r="AB34" s="36">
        <v>41081</v>
      </c>
      <c r="AC34" s="19" t="s">
        <v>3890</v>
      </c>
      <c r="AD34" s="19" t="str">
        <f>VLOOKUP(B34,SAOM!B$2:Q1060,16,0)</f>
        <v>CLIENTE NÃO ESTA CIENTE.</v>
      </c>
      <c r="AE34" s="19" t="s">
        <v>4675</v>
      </c>
      <c r="AF34" s="19"/>
      <c r="AG34" s="144"/>
      <c r="AH34" s="20" t="s">
        <v>4361</v>
      </c>
      <c r="AI34" s="20" t="s">
        <v>4675</v>
      </c>
    </row>
    <row r="35" spans="1:35" s="20" customFormat="1" ht="15" customHeight="1">
      <c r="A35" s="21">
        <v>673</v>
      </c>
      <c r="B35" s="38" t="s">
        <v>58</v>
      </c>
      <c r="C35" s="17">
        <v>40868</v>
      </c>
      <c r="D35" s="17">
        <v>40913</v>
      </c>
      <c r="E35" s="17">
        <f>VLOOKUP(B35,SAOM!B$2:D3085,3,0)</f>
        <v>40918</v>
      </c>
      <c r="F35" s="17">
        <f t="shared" si="0"/>
        <v>40928</v>
      </c>
      <c r="G35" s="31">
        <v>40914</v>
      </c>
      <c r="H35" s="14" t="s">
        <v>517</v>
      </c>
      <c r="I35" s="40" t="str">
        <f>VLOOKUP(B35,SAOM!B$2:E2030,4,0)</f>
        <v>Aceito</v>
      </c>
      <c r="J35" s="14" t="s">
        <v>499</v>
      </c>
      <c r="K35" s="14" t="s">
        <v>501</v>
      </c>
      <c r="L35" s="15" t="s">
        <v>191</v>
      </c>
      <c r="M35" s="15" t="str">
        <f>VLOOKUP(L35,Coordenadas!A$2:B1287,2,0)</f>
        <v xml:space="preserve"> 21° 1'3.07"S</v>
      </c>
      <c r="N35" s="15" t="str">
        <f>VLOOKUP(L35,Coordenadas!A$2:C5030,3,0)</f>
        <v xml:space="preserve"> 45°10'52.93"O</v>
      </c>
      <c r="O35" s="40" t="str">
        <f>VLOOKUP(B35,SAOM!B$2:H1028,7,0)</f>
        <v>SES-CADE-0673</v>
      </c>
      <c r="P35" s="16">
        <v>4033</v>
      </c>
      <c r="Q35" s="17">
        <f>VLOOKUP(B35,SAOM!B$2:I1028,8,0)</f>
        <v>40931</v>
      </c>
      <c r="R35" s="17" t="str">
        <f>VLOOKUP(B35,AG_Lider!A$1:F1386,6,0)</f>
        <v>CONCLUÍDO</v>
      </c>
      <c r="S35" s="42" t="str">
        <f>VLOOKUP(B35,SAOM!B$2:J1028,9,0)</f>
        <v>Tatiane Bastos da Silva</v>
      </c>
      <c r="T35" s="17" t="str">
        <f>VLOOKUP(B35,SAOM!B$2:K1474,10,0)</f>
        <v>Rua Jacarandá, 215 - Vila Isabel</v>
      </c>
      <c r="U35" s="42" t="str">
        <f>VLOOKUP(B35,SAOM!B$2:M760,12,0)</f>
        <v>(35) 3865-1292</v>
      </c>
      <c r="V35" s="87" t="str">
        <f>VLOOKUP(B35,SAOM!B$2:L760,11,0)</f>
        <v>37267-000</v>
      </c>
      <c r="W35" s="18">
        <v>40931</v>
      </c>
      <c r="X35" s="40" t="str">
        <f>VLOOKUP(B35,SAOM!B$2:N760,13,0)</f>
        <v>00:20:0E:10:48:5E</v>
      </c>
      <c r="Y35" s="17">
        <v>40931</v>
      </c>
      <c r="Z35" s="15" t="s">
        <v>3969</v>
      </c>
      <c r="AA35" s="19">
        <v>40932</v>
      </c>
      <c r="AB35" s="36">
        <v>40954</v>
      </c>
      <c r="AC35" s="48" t="s">
        <v>749</v>
      </c>
      <c r="AD35" s="19" t="str">
        <f>VLOOKUP(B35,SAOM!B$2:Q1061,16,0)</f>
        <v>-</v>
      </c>
      <c r="AE35" s="19" t="s">
        <v>4675</v>
      </c>
      <c r="AF35" s="19"/>
      <c r="AG35" s="145"/>
      <c r="AH35" s="15"/>
      <c r="AI35" s="20" t="s">
        <v>4675</v>
      </c>
    </row>
    <row r="36" spans="1:35" s="20" customFormat="1" ht="15" customHeight="1">
      <c r="A36" s="13">
        <v>674</v>
      </c>
      <c r="B36" s="38" t="s">
        <v>60</v>
      </c>
      <c r="C36" s="17">
        <v>40868</v>
      </c>
      <c r="D36" s="17">
        <v>40913</v>
      </c>
      <c r="E36" s="17">
        <f>VLOOKUP(B36,SAOM!B$2:D3086,3,0)</f>
        <v>40968</v>
      </c>
      <c r="F36" s="17">
        <f t="shared" si="0"/>
        <v>40928</v>
      </c>
      <c r="G36" s="17">
        <v>40892</v>
      </c>
      <c r="H36" s="14" t="s">
        <v>517</v>
      </c>
      <c r="I36" s="40" t="str">
        <f>VLOOKUP(B36,SAOM!B$2:E2031,4,0)</f>
        <v>Aceito</v>
      </c>
      <c r="J36" s="14" t="s">
        <v>741</v>
      </c>
      <c r="K36" s="14" t="s">
        <v>501</v>
      </c>
      <c r="L36" s="15" t="s">
        <v>192</v>
      </c>
      <c r="M36" s="15" t="str">
        <f>VLOOKUP(L36,Coordenadas!A$2:B1288,2,0)</f>
        <v xml:space="preserve"> 19°42'6.22"S</v>
      </c>
      <c r="N36" s="15" t="str">
        <f>VLOOKUP(L36,Coordenadas!A$2:C5031,3,0)</f>
        <v xml:space="preserve"> 50°41'14.03"O</v>
      </c>
      <c r="O36" s="40" t="str">
        <f>VLOOKUP(B36,SAOM!B$2:H1029,7,0)</f>
        <v>SES-CAHO-0674</v>
      </c>
      <c r="P36" s="16">
        <v>4033</v>
      </c>
      <c r="Q36" s="17">
        <f>VLOOKUP(B36,SAOM!B$2:I1029,8,0)</f>
        <v>40962</v>
      </c>
      <c r="R36" s="17" t="e">
        <f>VLOOKUP(B36,AG_Lider!A$1:F1387,6,0)</f>
        <v>#N/A</v>
      </c>
      <c r="S36" s="42" t="str">
        <f>VLOOKUP(B36,SAOM!B$2:J1029,9,0)</f>
        <v>Thalita Ferreira Tartaro</v>
      </c>
      <c r="T36" s="17" t="str">
        <f>VLOOKUP(B36,SAOM!B$2:K1475,10,0)</f>
        <v>Avenida Josefa Rodrigues da Silva, 0 - Centro</v>
      </c>
      <c r="U36" s="42" t="str">
        <f>VLOOKUP(B36,SAOM!B$2:M761,12,0)</f>
        <v>(34) 3454-8273</v>
      </c>
      <c r="V36" s="87" t="str">
        <f>VLOOKUP(B36,SAOM!B$2:L761,11,0)</f>
        <v>38290-000</v>
      </c>
      <c r="W36" s="18"/>
      <c r="X36" s="40" t="str">
        <f>VLOOKUP(B36,SAOM!B$2:N761,13,0)</f>
        <v>00:20:0E:10:49:EA</v>
      </c>
      <c r="Y36" s="17">
        <v>40967</v>
      </c>
      <c r="Z36" s="15" t="s">
        <v>2651</v>
      </c>
      <c r="AA36" s="19">
        <v>40973</v>
      </c>
      <c r="AB36" s="35"/>
      <c r="AC36" s="48"/>
      <c r="AD36" s="19" t="str">
        <f>VLOOKUP(B36,SAOM!B$2:Q1062,16,0)</f>
        <v>NÃO CONSEGUE CONTATO COM O CLIENTE.</v>
      </c>
      <c r="AE36" s="19" t="s">
        <v>4675</v>
      </c>
      <c r="AF36" s="19"/>
      <c r="AG36" s="145"/>
      <c r="AH36" s="15"/>
      <c r="AI36" s="20" t="s">
        <v>4675</v>
      </c>
    </row>
    <row r="37" spans="1:35" s="20" customFormat="1" ht="15" customHeight="1">
      <c r="A37" s="21">
        <v>675</v>
      </c>
      <c r="B37" s="38" t="s">
        <v>62</v>
      </c>
      <c r="C37" s="17">
        <v>40868</v>
      </c>
      <c r="D37" s="17">
        <v>40913</v>
      </c>
      <c r="E37" s="17">
        <f>VLOOKUP(B37,SAOM!B$2:D3087,3,0)</f>
        <v>40918</v>
      </c>
      <c r="F37" s="17">
        <f t="shared" si="0"/>
        <v>40928</v>
      </c>
      <c r="G37" s="17">
        <v>40891</v>
      </c>
      <c r="H37" s="14" t="s">
        <v>517</v>
      </c>
      <c r="I37" s="40" t="str">
        <f>VLOOKUP(B37,SAOM!B$2:E2032,4,0)</f>
        <v>Aceito</v>
      </c>
      <c r="J37" s="14" t="s">
        <v>499</v>
      </c>
      <c r="K37" s="14" t="s">
        <v>501</v>
      </c>
      <c r="L37" s="15" t="s">
        <v>193</v>
      </c>
      <c r="M37" s="15" t="str">
        <f>VLOOKUP(L37,Coordenadas!A$2:B1289,2,0)</f>
        <v xml:space="preserve"> 18°34'38.92"S</v>
      </c>
      <c r="N37" s="15" t="str">
        <f>VLOOKUP(L37,Coordenadas!A$2:C5032,3,0)</f>
        <v xml:space="preserve"> 47°52'37.54"O</v>
      </c>
      <c r="O37" s="40" t="str">
        <f>VLOOKUP(B37,SAOM!B$2:H1030,7,0)</f>
        <v>SES-CACO-0675</v>
      </c>
      <c r="P37" s="16">
        <v>4033</v>
      </c>
      <c r="Q37" s="17">
        <f>VLOOKUP(B37,SAOM!B$2:I1030,8,0)</f>
        <v>40934</v>
      </c>
      <c r="R37" s="17" t="str">
        <f>VLOOKUP(B37,AG_Lider!A$1:F1388,6,0)</f>
        <v>CONCLUÍDO</v>
      </c>
      <c r="S37" s="42" t="str">
        <f>VLOOKUP(B37,SAOM!B$2:J1030,9,0)</f>
        <v>Fabiana de Deus Caixeta Resende</v>
      </c>
      <c r="T37" s="17" t="str">
        <f>VLOOKUP(B37,SAOM!B$2:K1476,10,0)</f>
        <v>Rua Epaminondas Mota, 16 - Centro</v>
      </c>
      <c r="U37" s="42" t="str">
        <f>VLOOKUP(B37,SAOM!B$2:M762,12,0)</f>
        <v>(34) 3248-1100</v>
      </c>
      <c r="V37" s="87" t="str">
        <f>VLOOKUP(B37,SAOM!B$2:L762,11,0)</f>
        <v>38460-000</v>
      </c>
      <c r="W37" s="18">
        <v>40932</v>
      </c>
      <c r="X37" s="40" t="str">
        <f>VLOOKUP(B37,SAOM!B$2:N762,13,0)</f>
        <v>00:20:0E:10:48:7D</v>
      </c>
      <c r="Y37" s="17">
        <v>40933</v>
      </c>
      <c r="Z37" s="15" t="s">
        <v>1625</v>
      </c>
      <c r="AA37" s="19">
        <v>40934</v>
      </c>
      <c r="AB37" s="36">
        <v>40954</v>
      </c>
      <c r="AC37" s="48" t="s">
        <v>2648</v>
      </c>
      <c r="AD37" s="19" t="str">
        <f>VLOOKUP(B37,SAOM!B$2:Q1063,16,0)</f>
        <v>-</v>
      </c>
      <c r="AE37" s="19" t="s">
        <v>4675</v>
      </c>
      <c r="AF37" s="19"/>
      <c r="AG37" s="145"/>
      <c r="AH37" s="15"/>
      <c r="AI37" s="20" t="s">
        <v>4675</v>
      </c>
    </row>
    <row r="38" spans="1:35" s="20" customFormat="1" ht="15" customHeight="1">
      <c r="A38" s="21">
        <v>676</v>
      </c>
      <c r="B38" s="38" t="s">
        <v>64</v>
      </c>
      <c r="C38" s="17">
        <v>40868</v>
      </c>
      <c r="D38" s="17">
        <v>40913</v>
      </c>
      <c r="E38" s="17">
        <f>VLOOKUP(B38,SAOM!B$2:D3088,3,0)</f>
        <v>40918</v>
      </c>
      <c r="F38" s="17">
        <f t="shared" si="0"/>
        <v>40928</v>
      </c>
      <c r="G38" s="17" t="s">
        <v>501</v>
      </c>
      <c r="H38" s="14" t="s">
        <v>517</v>
      </c>
      <c r="I38" s="40" t="str">
        <f>VLOOKUP(B38,SAOM!B$2:E2033,4,0)</f>
        <v>Aceito</v>
      </c>
      <c r="J38" s="14" t="s">
        <v>499</v>
      </c>
      <c r="K38" s="14" t="s">
        <v>501</v>
      </c>
      <c r="L38" s="15" t="s">
        <v>194</v>
      </c>
      <c r="M38" s="15" t="str">
        <f>VLOOKUP(L38,Coordenadas!A$2:B1290,2,0)</f>
        <v xml:space="preserve"> 20° 4'30.35"S</v>
      </c>
      <c r="N38" s="15" t="str">
        <f>VLOOKUP(L38,Coordenadas!A$2:C5033,3,0)</f>
        <v xml:space="preserve"> 43°24'17.23"O</v>
      </c>
      <c r="O38" s="40" t="str">
        <f>VLOOKUP(B38,SAOM!B$2:H1031,7,0)</f>
        <v>SES-CAAS-0676</v>
      </c>
      <c r="P38" s="16">
        <v>4033</v>
      </c>
      <c r="Q38" s="17">
        <f>VLOOKUP(B38,SAOM!B$2:I1031,8,0)</f>
        <v>40917</v>
      </c>
      <c r="R38" s="17" t="str">
        <f>VLOOKUP(B38,AG_Lider!A$1:F1389,6,0)</f>
        <v>CONCLUÍDO</v>
      </c>
      <c r="S38" s="42" t="str">
        <f>VLOOKUP(B38,SAOM!B$2:J1031,9,0)</f>
        <v>Eliana Brambati Martins</v>
      </c>
      <c r="T38" s="17" t="str">
        <f>VLOOKUP(B38,SAOM!B$2:K1477,10,0)</f>
        <v>Rua Outra Banda, 0 - Vista Alegre</v>
      </c>
      <c r="U38" s="42" t="str">
        <f>VLOOKUP(B38,SAOM!B$2:M763,12,0)</f>
        <v>(31) 3832-7125</v>
      </c>
      <c r="V38" s="87" t="str">
        <f>VLOOKUP(B38,SAOM!B$2:L763,11,0)</f>
        <v>35960-000</v>
      </c>
      <c r="W38" s="18">
        <v>40892</v>
      </c>
      <c r="X38" s="40" t="str">
        <f>VLOOKUP(B38,SAOM!B$2:N763,13,0)</f>
        <v>00:20:0E:10:48:91</v>
      </c>
      <c r="Y38" s="17">
        <v>40918</v>
      </c>
      <c r="Z38" s="15" t="s">
        <v>2301</v>
      </c>
      <c r="AA38" s="19">
        <v>40918</v>
      </c>
      <c r="AB38" s="36">
        <v>40927</v>
      </c>
      <c r="AC38" s="48" t="s">
        <v>749</v>
      </c>
      <c r="AD38" s="19" t="str">
        <f>VLOOKUP(B38,SAOM!B$2:Q1064,16,0)</f>
        <v>-</v>
      </c>
      <c r="AE38" s="19" t="s">
        <v>4675</v>
      </c>
      <c r="AF38" s="19"/>
      <c r="AG38" s="145"/>
      <c r="AH38" s="15"/>
      <c r="AI38" s="20" t="s">
        <v>4675</v>
      </c>
    </row>
    <row r="39" spans="1:35" s="20" customFormat="1">
      <c r="A39" s="21">
        <v>677</v>
      </c>
      <c r="B39" s="38" t="s">
        <v>66</v>
      </c>
      <c r="C39" s="17">
        <v>40868</v>
      </c>
      <c r="D39" s="17">
        <v>40913</v>
      </c>
      <c r="E39" s="17">
        <f>VLOOKUP(B39,SAOM!B$2:D3089,3,0)</f>
        <v>40918</v>
      </c>
      <c r="F39" s="17">
        <f t="shared" si="0"/>
        <v>40928</v>
      </c>
      <c r="G39" s="17" t="s">
        <v>501</v>
      </c>
      <c r="H39" s="14" t="s">
        <v>517</v>
      </c>
      <c r="I39" s="40" t="str">
        <f>VLOOKUP(B39,SAOM!B$2:E2034,4,0)</f>
        <v>Aceito</v>
      </c>
      <c r="J39" s="14" t="s">
        <v>499</v>
      </c>
      <c r="K39" s="14" t="s">
        <v>501</v>
      </c>
      <c r="L39" s="15" t="s">
        <v>195</v>
      </c>
      <c r="M39" s="15" t="str">
        <f>VLOOKUP(L39,Coordenadas!A$2:B1291,2,0)</f>
        <v xml:space="preserve"> 18°45'37.13"S</v>
      </c>
      <c r="N39" s="15" t="str">
        <f>VLOOKUP(L39,Coordenadas!A$2:C5034,3,0)</f>
        <v xml:space="preserve"> 41°18'24.32"O</v>
      </c>
      <c r="O39" s="40" t="str">
        <f>VLOOKUP(B39,SAOM!B$2:H1032,7,0)</f>
        <v>SES-CEAS-0677</v>
      </c>
      <c r="P39" s="16">
        <v>4035</v>
      </c>
      <c r="Q39" s="17">
        <f>VLOOKUP(B39,SAOM!B$2:I1032,8,0)</f>
        <v>40917</v>
      </c>
      <c r="R39" s="17" t="str">
        <f>VLOOKUP(B39,AG_Lider!A$1:F1390,6,0)</f>
        <v>CONCLUÍDO</v>
      </c>
      <c r="S39" s="42" t="str">
        <f>VLOOKUP(B39,SAOM!B$2:J1032,9,0)</f>
        <v>Rosiane Dias Lopes Diniz</v>
      </c>
      <c r="T39" s="17" t="str">
        <f>VLOOKUP(B39,SAOM!B$2:K1478,10,0)</f>
        <v>Rua Primeiro de março, 0 - Centro</v>
      </c>
      <c r="U39" s="42" t="str">
        <f>VLOOKUP(B39,SAOM!B$2:M764,12,0)</f>
        <v>(33) 3243-1232</v>
      </c>
      <c r="V39" s="87" t="str">
        <f>VLOOKUP(B39,SAOM!B$2:L764,11,0)</f>
        <v>35260-000</v>
      </c>
      <c r="W39" s="18">
        <v>40899</v>
      </c>
      <c r="X39" s="40" t="str">
        <f>VLOOKUP(B39,SAOM!B$2:N764,13,0)</f>
        <v>00:20:0E:10:48:A7</v>
      </c>
      <c r="Y39" s="17">
        <v>40920</v>
      </c>
      <c r="Z39" s="15" t="s">
        <v>1583</v>
      </c>
      <c r="AA39" s="19">
        <v>40920</v>
      </c>
      <c r="AB39" s="36">
        <v>41012</v>
      </c>
      <c r="AC39" s="48" t="s">
        <v>749</v>
      </c>
      <c r="AD39" s="19" t="str">
        <f>VLOOKUP(B39,SAOM!B$2:Q1065,16,0)</f>
        <v>-</v>
      </c>
      <c r="AE39" s="19" t="s">
        <v>4675</v>
      </c>
      <c r="AF39" s="19"/>
      <c r="AG39" s="145"/>
      <c r="AH39" s="15"/>
      <c r="AI39" s="20" t="s">
        <v>4675</v>
      </c>
    </row>
    <row r="40" spans="1:35" s="20" customFormat="1" ht="15" customHeight="1">
      <c r="A40" s="21">
        <v>678</v>
      </c>
      <c r="B40" s="38" t="s">
        <v>68</v>
      </c>
      <c r="C40" s="17">
        <v>40868</v>
      </c>
      <c r="D40" s="17">
        <v>40913</v>
      </c>
      <c r="E40" s="17">
        <f>VLOOKUP(B40,SAOM!B$2:D3090,3,0)</f>
        <v>40918</v>
      </c>
      <c r="F40" s="17">
        <f t="shared" si="0"/>
        <v>40928</v>
      </c>
      <c r="G40" s="31">
        <v>40914</v>
      </c>
      <c r="H40" s="14" t="s">
        <v>517</v>
      </c>
      <c r="I40" s="40" t="str">
        <f>VLOOKUP(B40,SAOM!B$2:E2035,4,0)</f>
        <v>Aceito</v>
      </c>
      <c r="J40" s="14" t="s">
        <v>499</v>
      </c>
      <c r="K40" s="14" t="s">
        <v>501</v>
      </c>
      <c r="L40" s="15" t="s">
        <v>196</v>
      </c>
      <c r="M40" s="15" t="str">
        <f>VLOOKUP(L40,Coordenadas!A$2:B1292,2,0)</f>
        <v xml:space="preserve"> 17° 4'49.40"S</v>
      </c>
      <c r="N40" s="15" t="str">
        <f>VLOOKUP(L40,Coordenadas!A$2:C5035,3,0)</f>
        <v xml:space="preserve"> 44°12'35.04"O</v>
      </c>
      <c r="O40" s="40" t="str">
        <f>VLOOKUP(B40,SAOM!B$2:H1033,7,0)</f>
        <v>SES-CLES-0678</v>
      </c>
      <c r="P40" s="16">
        <v>4035</v>
      </c>
      <c r="Q40" s="17">
        <f>VLOOKUP(B40,SAOM!B$2:I1033,8,0)</f>
        <v>40917</v>
      </c>
      <c r="R40" s="17" t="str">
        <f>VLOOKUP(B40,AG_Lider!A$1:F1391,6,0)</f>
        <v>CONCLUÍDO</v>
      </c>
      <c r="S40" s="42" t="str">
        <f>VLOOKUP(B40,SAOM!B$2:J1033,9,0)</f>
        <v>Adão Augusto Soares Lima Junior</v>
      </c>
      <c r="T40" s="17" t="str">
        <f>VLOOKUP(B40,SAOM!B$2:K1479,10,0)</f>
        <v>Rua Clovis Prates, 398 - Centro</v>
      </c>
      <c r="U40" s="42" t="str">
        <f>VLOOKUP(B40,SAOM!B$2:M765,12,0)</f>
        <v>(38) 3237-1124 - -</v>
      </c>
      <c r="V40" s="87" t="str">
        <f>VLOOKUP(B40,SAOM!B$2:L765,11,0)</f>
        <v>9380-000</v>
      </c>
      <c r="W40" s="18">
        <v>40891</v>
      </c>
      <c r="X40" s="40" t="str">
        <f>VLOOKUP(B40,SAOM!B$2:N765,13,0)</f>
        <v>00:20:0E:10:48:77</v>
      </c>
      <c r="Y40" s="17">
        <v>40918</v>
      </c>
      <c r="Z40" s="15" t="s">
        <v>3971</v>
      </c>
      <c r="AA40" s="19">
        <v>40918</v>
      </c>
      <c r="AB40" s="36">
        <v>41012</v>
      </c>
      <c r="AC40" s="48" t="s">
        <v>749</v>
      </c>
      <c r="AD40" s="19" t="str">
        <f>VLOOKUP(B40,SAOM!B$2:Q1066,16,0)</f>
        <v>-</v>
      </c>
      <c r="AE40" s="19" t="s">
        <v>4675</v>
      </c>
      <c r="AF40" s="19"/>
      <c r="AG40" s="145"/>
      <c r="AH40" s="15"/>
      <c r="AI40" s="20" t="s">
        <v>4675</v>
      </c>
    </row>
    <row r="41" spans="1:35" s="20" customFormat="1" ht="15" customHeight="1">
      <c r="A41" s="21">
        <v>679</v>
      </c>
      <c r="B41" s="38" t="s">
        <v>70</v>
      </c>
      <c r="C41" s="17">
        <v>40868</v>
      </c>
      <c r="D41" s="17">
        <v>41104</v>
      </c>
      <c r="E41" s="17">
        <f>VLOOKUP(B41,SAOM!B$2:D3091,3,0)</f>
        <v>41104</v>
      </c>
      <c r="F41" s="17">
        <f t="shared" si="0"/>
        <v>41119</v>
      </c>
      <c r="G41" s="17">
        <v>40892</v>
      </c>
      <c r="H41" s="14" t="s">
        <v>752</v>
      </c>
      <c r="I41" s="40" t="str">
        <f>VLOOKUP(B41,SAOM!B$2:E2036,4,0)</f>
        <v>Agendado</v>
      </c>
      <c r="J41" s="14" t="s">
        <v>499</v>
      </c>
      <c r="K41" s="14" t="s">
        <v>501</v>
      </c>
      <c r="L41" s="15" t="s">
        <v>197</v>
      </c>
      <c r="M41" s="15" t="str">
        <f>VLOOKUP(L41,Coordenadas!A$2:B1293,2,0)</f>
        <v xml:space="preserve"> 15°17'14.81"S</v>
      </c>
      <c r="N41" s="15" t="str">
        <f>VLOOKUP(L41,Coordenadas!A$2:C5036,3,0)</f>
        <v xml:space="preserve"> 44°25'39.43"O</v>
      </c>
      <c r="O41" s="40" t="str">
        <f>VLOOKUP(B41,SAOM!B$2:H1034,7,0)</f>
        <v>-</v>
      </c>
      <c r="P41" s="16">
        <v>4035</v>
      </c>
      <c r="Q41" s="17">
        <f>VLOOKUP(B41,SAOM!B$2:I1034,8,0)</f>
        <v>41151</v>
      </c>
      <c r="R41" s="17" t="str">
        <f>VLOOKUP(B41,AG_Lider!A$1:F1392,6,0)</f>
        <v>VODANET</v>
      </c>
      <c r="S41" s="42" t="str">
        <f>VLOOKUP(B41,SAOM!B$2:J1034,9,0)</f>
        <v>Hermes Lima Madureira</v>
      </c>
      <c r="T41" s="17" t="str">
        <f>VLOOKUP(B41,SAOM!B$2:K1480,10,0)</f>
        <v>Rua Francisco Leite, 0 - Centro</v>
      </c>
      <c r="U41" s="42" t="str">
        <f>VLOOKUP(B41,SAOM!B$2:M766,12,0)</f>
        <v>(38)9915-5592 (PREFE</v>
      </c>
      <c r="V41" s="87" t="str">
        <f>VLOOKUP(B41,SAOM!B$2:L766,11,0)</f>
        <v>39489-000</v>
      </c>
      <c r="W41" s="18"/>
      <c r="X41" s="40" t="str">
        <f>VLOOKUP(B41,SAOM!B$2:N766,13,0)</f>
        <v>-</v>
      </c>
      <c r="Y41" s="17"/>
      <c r="Z41" s="15"/>
      <c r="AA41" s="19"/>
      <c r="AB41" s="35"/>
      <c r="AC41" s="71" t="s">
        <v>4328</v>
      </c>
      <c r="AD41" s="19" t="str">
        <f>VLOOKUP(B41,SAOM!B$2:Q1067,16,0)</f>
        <v>18/6 - Correção do Contao  (38)9915-5592 (PREFEITURA) (38) 99723291 (FARMACÊUTICO) (38)99168123 (SMS) TELEFONE INCORRETO.</v>
      </c>
      <c r="AE41" s="19" t="s">
        <v>4675</v>
      </c>
      <c r="AF41" s="19"/>
      <c r="AG41" s="148"/>
      <c r="AH41" s="36"/>
      <c r="AI41" s="20" t="s">
        <v>4675</v>
      </c>
    </row>
    <row r="42" spans="1:35" s="20" customFormat="1" ht="15" customHeight="1">
      <c r="A42" s="21">
        <v>680</v>
      </c>
      <c r="B42" s="38" t="s">
        <v>72</v>
      </c>
      <c r="C42" s="17">
        <v>40868</v>
      </c>
      <c r="D42" s="17">
        <v>40913</v>
      </c>
      <c r="E42" s="17">
        <f>VLOOKUP(B42,SAOM!B$2:D3092,3,0)</f>
        <v>40918</v>
      </c>
      <c r="F42" s="17">
        <f t="shared" si="0"/>
        <v>40928</v>
      </c>
      <c r="G42" s="31">
        <v>40914</v>
      </c>
      <c r="H42" s="14" t="s">
        <v>517</v>
      </c>
      <c r="I42" s="40" t="str">
        <f>VLOOKUP(B42,SAOM!B$2:E2037,4,0)</f>
        <v>Aceito</v>
      </c>
      <c r="J42" s="14" t="s">
        <v>499</v>
      </c>
      <c r="K42" s="14" t="s">
        <v>501</v>
      </c>
      <c r="L42" s="15" t="s">
        <v>198</v>
      </c>
      <c r="M42" s="15" t="str">
        <f>VLOOKUP(L42,Coordenadas!A$2:B1294,2,0)</f>
        <v xml:space="preserve"> 22° 9'14.54"S</v>
      </c>
      <c r="N42" s="15" t="str">
        <f>VLOOKUP(L42,Coordenadas!A$2:C5037,3,0)</f>
        <v xml:space="preserve"> 46° 2'35.66"O</v>
      </c>
      <c r="O42" s="40" t="str">
        <f>VLOOKUP(B42,SAOM!B$2:H1035,7,0)</f>
        <v>SES-COAL-0680</v>
      </c>
      <c r="P42" s="16">
        <v>4033</v>
      </c>
      <c r="Q42" s="17">
        <f>VLOOKUP(B42,SAOM!B$2:I1035,8,0)</f>
        <v>40932</v>
      </c>
      <c r="R42" s="17" t="str">
        <f>VLOOKUP(B42,AG_Lider!A$1:F1393,6,0)</f>
        <v>CONCLUÍDO</v>
      </c>
      <c r="S42" s="42" t="str">
        <f>VLOOKUP(B42,SAOM!B$2:J1035,9,0)</f>
        <v>Ana Tereza Moreira</v>
      </c>
      <c r="T42" s="17" t="str">
        <f>VLOOKUP(B42,SAOM!B$2:K1481,10,0)</f>
        <v>Rua Prudente de Moraes, 4469 - Centro</v>
      </c>
      <c r="U42" s="42" t="str">
        <f>VLOOKUP(B42,SAOM!B$2:M767,12,0)</f>
        <v>(35) 3424-1709</v>
      </c>
      <c r="V42" s="87" t="str">
        <f>VLOOKUP(B42,SAOM!B$2:L767,11,0)</f>
        <v>37557-000</v>
      </c>
      <c r="W42" s="18">
        <v>40932</v>
      </c>
      <c r="X42" s="40" t="str">
        <f>VLOOKUP(B42,SAOM!B$2:N767,13,0)</f>
        <v>00:20:0E:10:48:A6</v>
      </c>
      <c r="Y42" s="17">
        <v>40933</v>
      </c>
      <c r="Z42" s="15" t="s">
        <v>3969</v>
      </c>
      <c r="AA42" s="19">
        <v>40934</v>
      </c>
      <c r="AB42" s="36">
        <v>40954</v>
      </c>
      <c r="AC42" s="48" t="s">
        <v>2647</v>
      </c>
      <c r="AD42" s="19" t="str">
        <f>VLOOKUP(B42,SAOM!B$2:Q1068,16,0)</f>
        <v>-</v>
      </c>
      <c r="AE42" s="19" t="s">
        <v>4675</v>
      </c>
      <c r="AF42" s="19"/>
      <c r="AG42" s="145"/>
      <c r="AH42" s="15"/>
      <c r="AI42" s="20" t="s">
        <v>4675</v>
      </c>
    </row>
    <row r="43" spans="1:35" s="20" customFormat="1" ht="15" customHeight="1">
      <c r="A43" s="21">
        <v>681</v>
      </c>
      <c r="B43" s="38" t="s">
        <v>74</v>
      </c>
      <c r="C43" s="17">
        <v>40868</v>
      </c>
      <c r="D43" s="17">
        <v>40913</v>
      </c>
      <c r="E43" s="17">
        <f>VLOOKUP(B43,SAOM!B$2:D3093,3,0)</f>
        <v>40918</v>
      </c>
      <c r="F43" s="17">
        <f t="shared" si="0"/>
        <v>40928</v>
      </c>
      <c r="G43" s="17" t="s">
        <v>501</v>
      </c>
      <c r="H43" s="14" t="s">
        <v>517</v>
      </c>
      <c r="I43" s="40" t="str">
        <f>VLOOKUP(B43,SAOM!B$2:E2038,4,0)</f>
        <v>Aceito</v>
      </c>
      <c r="J43" s="14" t="s">
        <v>499</v>
      </c>
      <c r="K43" s="14" t="s">
        <v>501</v>
      </c>
      <c r="L43" s="15" t="s">
        <v>199</v>
      </c>
      <c r="M43" s="15" t="str">
        <f>VLOOKUP(L43,Coordenadas!A$2:B1295,2,0)</f>
        <v xml:space="preserve"> 18°48'43.43"S</v>
      </c>
      <c r="N43" s="15" t="str">
        <f>VLOOKUP(L43,Coordenadas!A$2:C5038,3,0)</f>
        <v xml:space="preserve"> 43°40'36.00"O</v>
      </c>
      <c r="O43" s="40" t="str">
        <f>VLOOKUP(B43,SAOM!B$2:H1036,7,0)</f>
        <v>SES-COTE-0681</v>
      </c>
      <c r="P43" s="16">
        <v>4033</v>
      </c>
      <c r="Q43" s="17">
        <f>VLOOKUP(B43,SAOM!B$2:I1036,8,0)</f>
        <v>40920</v>
      </c>
      <c r="R43" s="17" t="str">
        <f>VLOOKUP(B43,AG_Lider!A$1:F1394,6,0)</f>
        <v>CONCLUÍDO</v>
      </c>
      <c r="S43" s="42" t="str">
        <f>VLOOKUP(B43,SAOM!B$2:J1036,9,0)</f>
        <v>Raquel Silva de Carvalho</v>
      </c>
      <c r="T43" s="17" t="str">
        <f>VLOOKUP(B43,SAOM!B$2:K1482,10,0)</f>
        <v>Rua Teodomiro Milanez Brandão, 3 - Centro</v>
      </c>
      <c r="U43" s="42" t="str">
        <f>VLOOKUP(B43,SAOM!B$2:M768,12,0)</f>
        <v>(31) 3869-1001</v>
      </c>
      <c r="V43" s="87" t="str">
        <f>VLOOKUP(B43,SAOM!B$2:L768,11,0)</f>
        <v>35850-000</v>
      </c>
      <c r="W43" s="18">
        <v>40892</v>
      </c>
      <c r="X43" s="40" t="str">
        <f>VLOOKUP(B43,SAOM!B$2:N768,13,0)</f>
        <v>00:20:0E:10:48:3C</v>
      </c>
      <c r="Y43" s="17">
        <v>40921</v>
      </c>
      <c r="Z43" s="15" t="s">
        <v>3969</v>
      </c>
      <c r="AA43" s="19">
        <v>40921</v>
      </c>
      <c r="AB43" s="36">
        <v>40927</v>
      </c>
      <c r="AC43" s="48" t="s">
        <v>742</v>
      </c>
      <c r="AD43" s="19" t="str">
        <f>VLOOKUP(B43,SAOM!B$2:Q1069,16,0)</f>
        <v>-</v>
      </c>
      <c r="AE43" s="19" t="s">
        <v>4675</v>
      </c>
      <c r="AF43" s="19"/>
      <c r="AG43" s="145"/>
      <c r="AH43" s="15"/>
      <c r="AI43" s="20" t="s">
        <v>4675</v>
      </c>
    </row>
    <row r="44" spans="1:35" s="20" customFormat="1" ht="15" customHeight="1">
      <c r="A44" s="13">
        <v>682</v>
      </c>
      <c r="B44" s="38" t="s">
        <v>76</v>
      </c>
      <c r="C44" s="17">
        <v>40868</v>
      </c>
      <c r="D44" s="17">
        <v>40913</v>
      </c>
      <c r="E44" s="17">
        <f>VLOOKUP(B44,SAOM!B$2:D3094,3,0)</f>
        <v>40968</v>
      </c>
      <c r="F44" s="17">
        <f t="shared" si="0"/>
        <v>40928</v>
      </c>
      <c r="G44" s="17">
        <v>40891</v>
      </c>
      <c r="H44" s="14" t="s">
        <v>517</v>
      </c>
      <c r="I44" s="40" t="str">
        <f>VLOOKUP(B44,SAOM!B$2:E2039,4,0)</f>
        <v>Aceito</v>
      </c>
      <c r="J44" s="14" t="s">
        <v>741</v>
      </c>
      <c r="K44" s="14" t="s">
        <v>501</v>
      </c>
      <c r="L44" s="15" t="s">
        <v>200</v>
      </c>
      <c r="M44" s="15" t="str">
        <f>VLOOKUP(L44,Coordenadas!A$2:B1296,2,0)</f>
        <v xml:space="preserve"> 19°56'15.02"S</v>
      </c>
      <c r="N44" s="15" t="str">
        <f>VLOOKUP(L44,Coordenadas!A$2:C5039,3,0)</f>
        <v xml:space="preserve"> 47°32'41.46"O</v>
      </c>
      <c r="O44" s="40" t="str">
        <f>VLOOKUP(B44,SAOM!B$2:H1037,7,0)</f>
        <v>SES-COTA-0682</v>
      </c>
      <c r="P44" s="16">
        <v>4033</v>
      </c>
      <c r="Q44" s="17">
        <f>VLOOKUP(B44,SAOM!B$2:I1037,8,0)</f>
        <v>40970</v>
      </c>
      <c r="R44" s="17" t="e">
        <f>VLOOKUP(B44,AG_Lider!A$1:F1395,6,0)</f>
        <v>#N/A</v>
      </c>
      <c r="S44" s="42" t="str">
        <f>VLOOKUP(B44,SAOM!B$2:J1037,9,0)</f>
        <v>Tarcizio Henrique Zago</v>
      </c>
      <c r="T44" s="17" t="str">
        <f>VLOOKUP(B44,SAOM!B$2:K1483,10,0)</f>
        <v>Avenida Juquinha Mendonça, 437 - Centro</v>
      </c>
      <c r="U44" s="42" t="str">
        <f>VLOOKUP(B44,SAOM!B$2:M769,12,0)</f>
        <v>(34) 3353-1451</v>
      </c>
      <c r="V44" s="87" t="str">
        <f>VLOOKUP(B44,SAOM!B$2:L769,11,0)</f>
        <v>38195-000</v>
      </c>
      <c r="W44" s="18"/>
      <c r="X44" s="40" t="str">
        <f>VLOOKUP(B44,SAOM!B$2:N769,13,0)</f>
        <v>00:20:0E:10:49:BD</v>
      </c>
      <c r="Y44" s="17">
        <v>40976</v>
      </c>
      <c r="Z44" s="15" t="s">
        <v>2651</v>
      </c>
      <c r="AA44" s="19">
        <v>40976</v>
      </c>
      <c r="AB44" s="35"/>
      <c r="AC44" s="48"/>
      <c r="AD44" s="19" t="str">
        <f>VLOOKUP(B44,SAOM!B$2:Q1070,16,0)</f>
        <v>-</v>
      </c>
      <c r="AE44" s="19" t="s">
        <v>4675</v>
      </c>
      <c r="AF44" s="19"/>
      <c r="AG44" s="145"/>
      <c r="AH44" s="15"/>
      <c r="AI44" s="20" t="s">
        <v>4675</v>
      </c>
    </row>
    <row r="45" spans="1:35" s="20" customFormat="1" ht="15" customHeight="1">
      <c r="A45" s="21">
        <v>683</v>
      </c>
      <c r="B45" s="38" t="s">
        <v>78</v>
      </c>
      <c r="C45" s="17">
        <v>40868</v>
      </c>
      <c r="D45" s="17">
        <v>40913</v>
      </c>
      <c r="E45" s="17">
        <f>VLOOKUP(B45,SAOM!B$2:D3095,3,0)</f>
        <v>40918</v>
      </c>
      <c r="F45" s="17">
        <f t="shared" si="0"/>
        <v>40928</v>
      </c>
      <c r="G45" s="17" t="s">
        <v>501</v>
      </c>
      <c r="H45" s="14" t="s">
        <v>517</v>
      </c>
      <c r="I45" s="40" t="str">
        <f>VLOOKUP(B45,SAOM!B$2:E2040,4,0)</f>
        <v>Aceito</v>
      </c>
      <c r="J45" s="14" t="s">
        <v>499</v>
      </c>
      <c r="K45" s="14" t="s">
        <v>501</v>
      </c>
      <c r="L45" s="15" t="s">
        <v>201</v>
      </c>
      <c r="M45" s="15" t="str">
        <f>VLOOKUP(L45,Coordenadas!A$2:B1297,2,0)</f>
        <v xml:space="preserve"> 19° 7'50.38"S</v>
      </c>
      <c r="N45" s="15" t="str">
        <f>VLOOKUP(L45,Coordenadas!A$2:C5040,3,0)</f>
        <v xml:space="preserve"> 44°19'4.20"O</v>
      </c>
      <c r="O45" s="40" t="str">
        <f>VLOOKUP(B45,SAOM!B$2:H1038,7,0)</f>
        <v>SES-COGO-0683</v>
      </c>
      <c r="P45" s="16">
        <v>4033</v>
      </c>
      <c r="Q45" s="17">
        <f>VLOOKUP(B45,SAOM!B$2:I1038,8,0)</f>
        <v>40917</v>
      </c>
      <c r="R45" s="17" t="str">
        <f>VLOOKUP(B45,AG_Lider!A$1:F1396,6,0)</f>
        <v>CONCLUÍDO</v>
      </c>
      <c r="S45" s="42" t="str">
        <f>VLOOKUP(B45,SAOM!B$2:J1038,9,0)</f>
        <v>Naiara Nureiev de Paula Maia</v>
      </c>
      <c r="T45" s="17" t="str">
        <f>VLOOKUP(B45,SAOM!B$2:K1484,10,0)</f>
        <v>Rua Do Rosário, 64 - Centro</v>
      </c>
      <c r="U45" s="42" t="str">
        <f>VLOOKUP(B45,SAOM!B$2:M770,12,0)</f>
        <v>(31) 3715-1942</v>
      </c>
      <c r="V45" s="87" t="str">
        <f>VLOOKUP(B45,SAOM!B$2:L770,11,0)</f>
        <v>35780-000</v>
      </c>
      <c r="W45" s="18">
        <v>40892</v>
      </c>
      <c r="X45" s="40" t="str">
        <f>VLOOKUP(B45,SAOM!B$2:N770,13,0)</f>
        <v>00:20:0E:10:48:A4</v>
      </c>
      <c r="Y45" s="17">
        <v>40919</v>
      </c>
      <c r="Z45" s="15" t="s">
        <v>3970</v>
      </c>
      <c r="AA45" s="19">
        <v>40919</v>
      </c>
      <c r="AB45" s="36">
        <v>40927</v>
      </c>
      <c r="AC45" s="48" t="s">
        <v>749</v>
      </c>
      <c r="AD45" s="19" t="str">
        <f>VLOOKUP(B45,SAOM!B$2:Q1071,16,0)</f>
        <v>-</v>
      </c>
      <c r="AE45" s="19" t="s">
        <v>4675</v>
      </c>
      <c r="AF45" s="19"/>
      <c r="AG45" s="145"/>
      <c r="AH45" s="36"/>
      <c r="AI45" s="20" t="s">
        <v>4675</v>
      </c>
    </row>
    <row r="46" spans="1:35" s="20" customFormat="1" ht="15" customHeight="1">
      <c r="A46" s="21">
        <v>684</v>
      </c>
      <c r="B46" s="38" t="s">
        <v>80</v>
      </c>
      <c r="C46" s="17">
        <v>40868</v>
      </c>
      <c r="D46" s="17">
        <v>40913</v>
      </c>
      <c r="E46" s="17">
        <f>VLOOKUP(B46,SAOM!B$2:D3096,3,0)</f>
        <v>40918</v>
      </c>
      <c r="F46" s="17">
        <f t="shared" si="0"/>
        <v>40928</v>
      </c>
      <c r="G46" s="17" t="s">
        <v>501</v>
      </c>
      <c r="H46" s="14" t="s">
        <v>517</v>
      </c>
      <c r="I46" s="40" t="str">
        <f>VLOOKUP(B46,SAOM!B$2:E2041,4,0)</f>
        <v>Aceito</v>
      </c>
      <c r="J46" s="14" t="s">
        <v>499</v>
      </c>
      <c r="K46" s="14" t="s">
        <v>501</v>
      </c>
      <c r="L46" s="15" t="s">
        <v>202</v>
      </c>
      <c r="M46" s="15" t="str">
        <f>VLOOKUP(L46,Coordenadas!A$2:B1298,2,0)</f>
        <v xml:space="preserve"> 16°37'3.70"S</v>
      </c>
      <c r="N46" s="15" t="str">
        <f>VLOOKUP(L46,Coordenadas!A$2:C5041,3,0)</f>
        <v xml:space="preserve"> 42°10'58.22"O</v>
      </c>
      <c r="O46" s="40" t="str">
        <f>VLOOKUP(B46,SAOM!B$2:H1039,7,0)</f>
        <v>SES-COTA-0684</v>
      </c>
      <c r="P46" s="16">
        <v>4035</v>
      </c>
      <c r="Q46" s="17">
        <f>VLOOKUP(B46,SAOM!B$2:I1039,8,0)</f>
        <v>40920</v>
      </c>
      <c r="R46" s="17" t="str">
        <f>VLOOKUP(B46,AG_Lider!A$1:F1397,6,0)</f>
        <v>CONCLUÍDO</v>
      </c>
      <c r="S46" s="42" t="str">
        <f>VLOOKUP(B46,SAOM!B$2:J1039,9,0)</f>
        <v>Marianne Almeida Jardim</v>
      </c>
      <c r="T46" s="17" t="str">
        <f>VLOOKUP(B46,SAOM!B$2:K1485,10,0)</f>
        <v>Rua Severo Leão, 0 - Centro</v>
      </c>
      <c r="U46" s="42" t="str">
        <f>VLOOKUP(B46,SAOM!B$2:M771,12,0)</f>
        <v>(33) 8834-8257</v>
      </c>
      <c r="V46" s="87" t="str">
        <f>VLOOKUP(B46,SAOM!B$2:L771,11,0)</f>
        <v>39635-000</v>
      </c>
      <c r="W46" s="18">
        <v>40891</v>
      </c>
      <c r="X46" s="40" t="str">
        <f>VLOOKUP(B46,SAOM!B$2:N771,13,0)</f>
        <v>00:20:0E:10:48:70</v>
      </c>
      <c r="Y46" s="17">
        <v>40919</v>
      </c>
      <c r="Z46" s="15" t="s">
        <v>2301</v>
      </c>
      <c r="AA46" s="19">
        <v>40919</v>
      </c>
      <c r="AB46" s="36">
        <v>40954</v>
      </c>
      <c r="AC46" s="48" t="s">
        <v>2649</v>
      </c>
      <c r="AD46" s="19" t="str">
        <f>VLOOKUP(B46,SAOM!B$2:Q1072,16,0)</f>
        <v>-</v>
      </c>
      <c r="AE46" s="19" t="s">
        <v>4675</v>
      </c>
      <c r="AF46" s="19"/>
      <c r="AG46" s="145"/>
      <c r="AH46" s="15"/>
      <c r="AI46" s="20" t="s">
        <v>4675</v>
      </c>
    </row>
    <row r="47" spans="1:35" s="20" customFormat="1">
      <c r="A47" s="21">
        <v>685</v>
      </c>
      <c r="B47" s="38" t="s">
        <v>82</v>
      </c>
      <c r="C47" s="17">
        <v>40868</v>
      </c>
      <c r="D47" s="17">
        <v>40913</v>
      </c>
      <c r="E47" s="17">
        <f>VLOOKUP(B47,SAOM!B$2:D3097,3,0)</f>
        <v>40918</v>
      </c>
      <c r="F47" s="17">
        <f t="shared" si="0"/>
        <v>40928</v>
      </c>
      <c r="G47" s="17" t="s">
        <v>501</v>
      </c>
      <c r="H47" s="14" t="s">
        <v>517</v>
      </c>
      <c r="I47" s="40" t="str">
        <f>VLOOKUP(B47,SAOM!B$2:E2042,4,0)</f>
        <v>Aceito</v>
      </c>
      <c r="J47" s="14" t="s">
        <v>499</v>
      </c>
      <c r="K47" s="14" t="s">
        <v>501</v>
      </c>
      <c r="L47" s="15" t="s">
        <v>203</v>
      </c>
      <c r="M47" s="15" t="str">
        <f>VLOOKUP(L47,Coordenadas!A$2:B1299,2,0)</f>
        <v xml:space="preserve"> 22°30'27.61"S</v>
      </c>
      <c r="N47" s="15" t="str">
        <f>VLOOKUP(L47,Coordenadas!A$2:C5042,3,0)</f>
        <v xml:space="preserve"> 45°16'49.84"O</v>
      </c>
      <c r="O47" s="40" t="str">
        <f>VLOOKUP(B47,SAOM!B$2:H1040,7,0)</f>
        <v>SES-DERA-0685</v>
      </c>
      <c r="P47" s="16">
        <v>4033</v>
      </c>
      <c r="Q47" s="17">
        <f>VLOOKUP(B47,SAOM!B$2:I1040,8,0)</f>
        <v>40924</v>
      </c>
      <c r="R47" s="17" t="str">
        <f>VLOOKUP(B47,AG_Lider!A$1:F1398,6,0)</f>
        <v>CONCLUÍDO</v>
      </c>
      <c r="S47" s="42" t="str">
        <f>VLOOKUP(B47,SAOM!B$2:J1040,9,0)</f>
        <v>Thiago Siqueita Marques</v>
      </c>
      <c r="T47" s="17" t="str">
        <f>VLOOKUP(B47,SAOM!B$2:K1486,10,0)</f>
        <v>Avenida Juscelino K de Oliveira, 0 - Centro</v>
      </c>
      <c r="U47" s="42" t="str">
        <f>VLOOKUP(B47,SAOM!B$2:M772,12,0)</f>
        <v>(35) 3624-1677</v>
      </c>
      <c r="V47" s="87" t="str">
        <f>VLOOKUP(B47,SAOM!B$2:L772,11,0)</f>
        <v>37514-000</v>
      </c>
      <c r="W47" s="18">
        <v>40892</v>
      </c>
      <c r="X47" s="40" t="str">
        <f>VLOOKUP(B47,SAOM!B$2:N772,13,0)</f>
        <v>00:20:0E:10:48:68</v>
      </c>
      <c r="Y47" s="17">
        <v>40925</v>
      </c>
      <c r="Z47" s="15" t="s">
        <v>3969</v>
      </c>
      <c r="AA47" s="19">
        <v>40925</v>
      </c>
      <c r="AB47" s="36">
        <v>40927</v>
      </c>
      <c r="AC47" s="48" t="s">
        <v>743</v>
      </c>
      <c r="AD47" s="19" t="str">
        <f>VLOOKUP(B47,SAOM!B$2:Q1073,16,0)</f>
        <v>-</v>
      </c>
      <c r="AE47" s="19" t="s">
        <v>4675</v>
      </c>
      <c r="AF47" s="19"/>
      <c r="AG47" s="145"/>
      <c r="AH47" s="15"/>
      <c r="AI47" s="20" t="s">
        <v>4675</v>
      </c>
    </row>
    <row r="48" spans="1:35" s="20" customFormat="1" ht="15" customHeight="1">
      <c r="A48" s="21">
        <v>686</v>
      </c>
      <c r="B48" s="38" t="s">
        <v>84</v>
      </c>
      <c r="C48" s="17">
        <v>40868</v>
      </c>
      <c r="D48" s="17">
        <v>40913</v>
      </c>
      <c r="E48" s="17">
        <f>VLOOKUP(B48,SAOM!B$2:D3098,3,0)</f>
        <v>40968</v>
      </c>
      <c r="F48" s="17">
        <f t="shared" si="0"/>
        <v>40928</v>
      </c>
      <c r="G48" s="17">
        <v>40891</v>
      </c>
      <c r="H48" s="14" t="s">
        <v>517</v>
      </c>
      <c r="I48" s="40" t="str">
        <f>VLOOKUP(B48,SAOM!B$2:E2043,4,0)</f>
        <v>Aceito</v>
      </c>
      <c r="J48" s="14" t="s">
        <v>741</v>
      </c>
      <c r="K48" s="14" t="s">
        <v>501</v>
      </c>
      <c r="L48" s="15" t="s">
        <v>204</v>
      </c>
      <c r="M48" s="15" t="str">
        <f>VLOOKUP(L48,Coordenadas!A$2:B1300,2,0)</f>
        <v xml:space="preserve"> 19°55'20.58"S</v>
      </c>
      <c r="N48" s="15" t="str">
        <f>VLOOKUP(L48,Coordenadas!A$2:C5043,3,0)</f>
        <v xml:space="preserve"> 47°48'56.47"O</v>
      </c>
      <c r="O48" s="40" t="str">
        <f>VLOOKUP(B48,SAOM!B$2:H1041,7,0)</f>
        <v>SES-DETA-0686</v>
      </c>
      <c r="P48" s="16">
        <v>4033</v>
      </c>
      <c r="Q48" s="17">
        <f>VLOOKUP(B48,SAOM!B$2:I1041,8,0)</f>
        <v>40968</v>
      </c>
      <c r="R48" s="17" t="e">
        <f>VLOOKUP(B48,AG_Lider!A$1:F1399,6,0)</f>
        <v>#N/A</v>
      </c>
      <c r="S48" s="42" t="str">
        <f>VLOOKUP(B48,SAOM!B$2:J1041,9,0)</f>
        <v>Viviane Cristina Palma</v>
      </c>
      <c r="T48" s="17" t="str">
        <f>VLOOKUP(B48,SAOM!B$2:K1487,10,0)</f>
        <v>Rua Aparecida Nunes, 170 - Cohab</v>
      </c>
      <c r="U48" s="42" t="str">
        <f>VLOOKUP(B48,SAOM!B$2:M773,12,0)</f>
        <v>(34) 3325-1375</v>
      </c>
      <c r="V48" s="87" t="str">
        <f>VLOOKUP(B48,SAOM!B$2:L773,11,0)</f>
        <v>38108-000</v>
      </c>
      <c r="W48" s="18"/>
      <c r="X48" s="40" t="str">
        <f>VLOOKUP(B48,SAOM!B$2:N773,13,0)</f>
        <v>00:20:0E:10:4A:25</v>
      </c>
      <c r="Y48" s="17">
        <v>40991</v>
      </c>
      <c r="Z48" s="15" t="s">
        <v>2651</v>
      </c>
      <c r="AA48" s="19">
        <v>40991</v>
      </c>
      <c r="AB48" s="35"/>
      <c r="AC48" s="48" t="s">
        <v>2435</v>
      </c>
      <c r="AD48" s="19" t="str">
        <f>VLOOKUP(B48,SAOM!B$2:Q1074,16,0)</f>
        <v>NÃO CONSEGUE CONTATO COM O CLIENTE.</v>
      </c>
      <c r="AE48" s="19" t="s">
        <v>4675</v>
      </c>
      <c r="AF48" s="19"/>
      <c r="AG48" s="145"/>
      <c r="AH48" s="15"/>
      <c r="AI48" s="20" t="s">
        <v>4675</v>
      </c>
    </row>
    <row r="49" spans="1:35" s="20" customFormat="1" ht="15" customHeight="1">
      <c r="A49" s="21">
        <v>687</v>
      </c>
      <c r="B49" s="38" t="s">
        <v>86</v>
      </c>
      <c r="C49" s="17">
        <v>40868</v>
      </c>
      <c r="D49" s="17">
        <v>40913</v>
      </c>
      <c r="E49" s="17">
        <f>VLOOKUP(B49,SAOM!B$2:D3099,3,0)</f>
        <v>40918</v>
      </c>
      <c r="F49" s="17">
        <f t="shared" si="0"/>
        <v>40928</v>
      </c>
      <c r="G49" s="17" t="s">
        <v>501</v>
      </c>
      <c r="H49" s="14" t="s">
        <v>517</v>
      </c>
      <c r="I49" s="40" t="str">
        <f>VLOOKUP(B49,SAOM!B$2:E2044,4,0)</f>
        <v>Aceito</v>
      </c>
      <c r="J49" s="14" t="s">
        <v>499</v>
      </c>
      <c r="K49" s="14" t="s">
        <v>501</v>
      </c>
      <c r="L49" s="15" t="s">
        <v>205</v>
      </c>
      <c r="M49" s="15" t="str">
        <f>VLOOKUP(L49,Coordenadas!A$2:B1301,2,0)</f>
        <v xml:space="preserve"> 20°36'53.18"S</v>
      </c>
      <c r="N49" s="15" t="str">
        <f>VLOOKUP(L49,Coordenadas!A$2:C5044,3,0)</f>
        <v xml:space="preserve"> 42° 8'46.40"O</v>
      </c>
      <c r="O49" s="40" t="str">
        <f>VLOOKUP(B49,SAOM!B$2:H1042,7,0)</f>
        <v>SES-DINO-0687</v>
      </c>
      <c r="P49" s="16">
        <v>4033</v>
      </c>
      <c r="Q49" s="17">
        <f>VLOOKUP(B49,SAOM!B$2:I1042,8,0)</f>
        <v>40898</v>
      </c>
      <c r="R49" s="17" t="str">
        <f>VLOOKUP(B49,AG_Lider!A$1:F1400,6,0)</f>
        <v>CONCLUÍDO</v>
      </c>
      <c r="S49" s="42" t="str">
        <f>VLOOKUP(B49,SAOM!B$2:J1042,9,0)</f>
        <v>Maycron William Bissiatti Fava</v>
      </c>
      <c r="T49" s="17" t="str">
        <f>VLOOKUP(B49,SAOM!B$2:K1488,10,0)</f>
        <v>Rua José Victor de Oliveira, 211 - Givisiez</v>
      </c>
      <c r="U49" s="42" t="str">
        <f>VLOOKUP(B49,SAOM!B$2:M774,12,0)</f>
        <v>(32) 3743-1053</v>
      </c>
      <c r="V49" s="87" t="str">
        <f>VLOOKUP(B49,SAOM!B$2:L774,11,0)</f>
        <v>36820-000</v>
      </c>
      <c r="W49" s="18">
        <v>40891</v>
      </c>
      <c r="X49" s="40" t="str">
        <f>VLOOKUP(B49,SAOM!B$2:N774,13,0)</f>
        <v>00:20:0E:10:48:3E</v>
      </c>
      <c r="Y49" s="17">
        <v>40904</v>
      </c>
      <c r="Z49" s="15" t="s">
        <v>1956</v>
      </c>
      <c r="AA49" s="19">
        <v>40905</v>
      </c>
      <c r="AB49" s="36">
        <v>41012</v>
      </c>
      <c r="AC49" s="48" t="s">
        <v>749</v>
      </c>
      <c r="AD49" s="19" t="str">
        <f>VLOOKUP(B49,SAOM!B$2:Q1075,16,0)</f>
        <v>-</v>
      </c>
      <c r="AE49" s="19" t="s">
        <v>4675</v>
      </c>
      <c r="AF49" s="19"/>
      <c r="AG49" s="145"/>
      <c r="AH49" s="15"/>
      <c r="AI49" s="20" t="s">
        <v>4675</v>
      </c>
    </row>
    <row r="50" spans="1:35" s="20" customFormat="1" ht="15" customHeight="1">
      <c r="A50" s="21">
        <v>688</v>
      </c>
      <c r="B50" s="38" t="s">
        <v>88</v>
      </c>
      <c r="C50" s="17">
        <v>40868</v>
      </c>
      <c r="D50" s="17">
        <v>40913</v>
      </c>
      <c r="E50" s="17">
        <f>VLOOKUP(B50,SAOM!B$2:D3100,3,0)</f>
        <v>40968</v>
      </c>
      <c r="F50" s="17">
        <f t="shared" si="0"/>
        <v>40928</v>
      </c>
      <c r="G50" s="17">
        <v>40892</v>
      </c>
      <c r="H50" s="14" t="s">
        <v>517</v>
      </c>
      <c r="I50" s="40" t="str">
        <f>VLOOKUP(B50,SAOM!B$2:E2045,4,0)</f>
        <v>Aceito</v>
      </c>
      <c r="J50" s="14" t="s">
        <v>741</v>
      </c>
      <c r="K50" s="14" t="s">
        <v>501</v>
      </c>
      <c r="L50" s="15" t="s">
        <v>206</v>
      </c>
      <c r="M50" s="15" t="str">
        <f>VLOOKUP(L50,Coordenadas!A$2:B1302,2,0)</f>
        <v xml:space="preserve"> 21° 6'42.93"S</v>
      </c>
      <c r="N50" s="15" t="str">
        <f>VLOOKUP(L50,Coordenadas!A$2:C5045,3,0)</f>
        <v xml:space="preserve"> 44° 1'17.09"O</v>
      </c>
      <c r="O50" s="40" t="str">
        <f>VLOOKUP(B50,SAOM!B$2:H1043,7,0)</f>
        <v>SES-DOOS-0688</v>
      </c>
      <c r="P50" s="16">
        <v>4033</v>
      </c>
      <c r="Q50" s="17">
        <f>VLOOKUP(B50,SAOM!B$2:I1043,8,0)</f>
        <v>40995</v>
      </c>
      <c r="R50" s="17" t="e">
        <f>VLOOKUP(B50,AG_Lider!A$1:F1401,6,0)</f>
        <v>#N/A</v>
      </c>
      <c r="S50" s="42" t="str">
        <f>VLOOKUP(B50,SAOM!B$2:J1043,9,0)</f>
        <v>Marcelle Malta Marques</v>
      </c>
      <c r="T50" s="17" t="str">
        <f>VLOOKUP(B50,SAOM!B$2:K1489,10,0)</f>
        <v>Rua Francisco Bernardes, 484 - Centro</v>
      </c>
      <c r="U50" s="42" t="str">
        <f>VLOOKUP(B50,SAOM!B$2:M775,12,0)</f>
        <v>(32) 3553-2482</v>
      </c>
      <c r="V50" s="87" t="str">
        <f>VLOOKUP(B50,SAOM!B$2:L775,11,0)</f>
        <v>36213-000</v>
      </c>
      <c r="W50" s="18"/>
      <c r="X50" s="40" t="str">
        <f>VLOOKUP(B50,SAOM!B$2:N775,13,0)</f>
        <v>00:20:0e:10:49:f5</v>
      </c>
      <c r="Y50" s="17">
        <v>40997</v>
      </c>
      <c r="Z50" s="15" t="s">
        <v>690</v>
      </c>
      <c r="AA50" s="19">
        <v>40998</v>
      </c>
      <c r="AB50" s="35"/>
      <c r="AC50" s="48"/>
      <c r="AD50" s="19" t="str">
        <f>VLOOKUP(B50,SAOM!B$2:Q1076,16,0)</f>
        <v>-</v>
      </c>
      <c r="AE50" s="19" t="s">
        <v>4675</v>
      </c>
      <c r="AF50" s="19"/>
      <c r="AG50" s="145"/>
      <c r="AH50" s="15"/>
      <c r="AI50" s="20" t="s">
        <v>4675</v>
      </c>
    </row>
    <row r="51" spans="1:35" s="20" customFormat="1" ht="15" customHeight="1">
      <c r="A51" s="21">
        <v>689</v>
      </c>
      <c r="B51" s="38" t="s">
        <v>90</v>
      </c>
      <c r="C51" s="17">
        <v>40868</v>
      </c>
      <c r="D51" s="17">
        <v>40913</v>
      </c>
      <c r="E51" s="17">
        <f>VLOOKUP(B51,SAOM!B$2:D3101,3,0)</f>
        <v>40918</v>
      </c>
      <c r="F51" s="17">
        <f t="shared" si="0"/>
        <v>40928</v>
      </c>
      <c r="G51" s="17" t="s">
        <v>501</v>
      </c>
      <c r="H51" s="14" t="s">
        <v>517</v>
      </c>
      <c r="I51" s="40" t="str">
        <f>VLOOKUP(B51,SAOM!B$2:E2046,4,0)</f>
        <v>Aceito</v>
      </c>
      <c r="J51" s="14" t="s">
        <v>499</v>
      </c>
      <c r="K51" s="14" t="s">
        <v>501</v>
      </c>
      <c r="L51" s="15" t="s">
        <v>207</v>
      </c>
      <c r="M51" s="15" t="str">
        <f>VLOOKUP(L51,Coordenadas!A$2:B1303,2,0)</f>
        <v xml:space="preserve"> 20°50'53.74"S</v>
      </c>
      <c r="N51" s="15" t="str">
        <f>VLOOKUP(L51,Coordenadas!A$2:C5046,3,0)</f>
        <v xml:space="preserve"> 46°42'47.12"O</v>
      </c>
      <c r="O51" s="40" t="str">
        <f>VLOOKUP(B51,SAOM!B$2:H1044,7,0)</f>
        <v>SES-FOAS-0689</v>
      </c>
      <c r="P51" s="16">
        <v>4033</v>
      </c>
      <c r="Q51" s="17">
        <f>VLOOKUP(B51,SAOM!B$2:I1044,8,0)</f>
        <v>40924</v>
      </c>
      <c r="R51" s="17" t="str">
        <f>VLOOKUP(B51,AG_Lider!A$1:F1402,6,0)</f>
        <v>CONCLUÍDO</v>
      </c>
      <c r="S51" s="42" t="str">
        <f>VLOOKUP(B51,SAOM!B$2:J1044,9,0)</f>
        <v>Juscelino Leão Carvalhaes Prado</v>
      </c>
      <c r="T51" s="17" t="str">
        <f>VLOOKUP(B51,SAOM!B$2:K1490,10,0)</f>
        <v>Rua Santa Cruz, 315 - Centro</v>
      </c>
      <c r="U51" s="42" t="str">
        <f>VLOOKUP(B51,SAOM!B$2:M776,12,0)</f>
        <v>(35) 3537-1638</v>
      </c>
      <c r="V51" s="87" t="str">
        <f>VLOOKUP(B51,SAOM!B$2:L776,11,0)</f>
        <v>37905-000</v>
      </c>
      <c r="W51" s="18">
        <v>40923</v>
      </c>
      <c r="X51" s="40" t="str">
        <f>VLOOKUP(B51,SAOM!B$2:N776,13,0)</f>
        <v>00:20:0E:10:48:93</v>
      </c>
      <c r="Y51" s="17">
        <v>40924</v>
      </c>
      <c r="Z51" s="15" t="s">
        <v>1565</v>
      </c>
      <c r="AA51" s="19">
        <v>40925</v>
      </c>
      <c r="AB51" s="36">
        <v>40927</v>
      </c>
      <c r="AC51" s="48" t="s">
        <v>744</v>
      </c>
      <c r="AD51" s="19" t="str">
        <f>VLOOKUP(B51,SAOM!B$2:Q1077,16,0)</f>
        <v>-</v>
      </c>
      <c r="AE51" s="19" t="s">
        <v>4675</v>
      </c>
      <c r="AF51" s="19"/>
      <c r="AG51" s="145"/>
      <c r="AH51" s="15"/>
      <c r="AI51" s="20" t="s">
        <v>4675</v>
      </c>
    </row>
    <row r="52" spans="1:35" s="20" customFormat="1">
      <c r="A52" s="21">
        <v>690</v>
      </c>
      <c r="B52" s="38" t="s">
        <v>92</v>
      </c>
      <c r="C52" s="17">
        <v>40868</v>
      </c>
      <c r="D52" s="17">
        <v>40913</v>
      </c>
      <c r="E52" s="17">
        <f>VLOOKUP(B52,SAOM!B$2:D3102,3,0)</f>
        <v>40918</v>
      </c>
      <c r="F52" s="17">
        <f t="shared" si="0"/>
        <v>40928</v>
      </c>
      <c r="G52" s="17" t="s">
        <v>501</v>
      </c>
      <c r="H52" s="14" t="s">
        <v>517</v>
      </c>
      <c r="I52" s="40" t="str">
        <f>VLOOKUP(B52,SAOM!B$2:E2047,4,0)</f>
        <v>Aceito</v>
      </c>
      <c r="J52" s="14" t="s">
        <v>499</v>
      </c>
      <c r="K52" s="14" t="s">
        <v>501</v>
      </c>
      <c r="L52" s="15" t="s">
        <v>208</v>
      </c>
      <c r="M52" s="15" t="str">
        <f>VLOOKUP(L52,Coordenadas!A$2:B1304,2,0)</f>
        <v xml:space="preserve"> 19°31'16.62"S</v>
      </c>
      <c r="N52" s="15" t="str">
        <f>VLOOKUP(L52,Coordenadas!A$2:C5047,3,0)</f>
        <v xml:space="preserve"> 44°32'7.61"O</v>
      </c>
      <c r="O52" s="40" t="str">
        <f>VLOOKUP(B52,SAOM!B$2:H1045,7,0)</f>
        <v>SES-FOAS-0690</v>
      </c>
      <c r="P52" s="16">
        <v>4033</v>
      </c>
      <c r="Q52" s="17">
        <f>VLOOKUP(B52,SAOM!B$2:I1045,8,0)</f>
        <v>40900</v>
      </c>
      <c r="R52" s="17" t="str">
        <f>VLOOKUP(B52,AG_Lider!A$1:F1403,6,0)</f>
        <v>CONCLUÍDO</v>
      </c>
      <c r="S52" s="42" t="str">
        <f>VLOOKUP(B52,SAOM!B$2:J1045,9,0)</f>
        <v>Alvaro Dorneles Cordeiro Valadares Machado</v>
      </c>
      <c r="T52" s="17" t="str">
        <f>VLOOKUP(B52,SAOM!B$2:K1491,10,0)</f>
        <v>Rua Renato Azeredo, 210 - Centro</v>
      </c>
      <c r="U52" s="42" t="str">
        <f>VLOOKUP(B52,SAOM!B$2:M777,12,0)</f>
        <v>(31) 3716-7154</v>
      </c>
      <c r="V52" s="87" t="str">
        <f>VLOOKUP(B52,SAOM!B$2:L777,11,0)</f>
        <v>35760-000</v>
      </c>
      <c r="W52" s="18">
        <v>40892</v>
      </c>
      <c r="X52" s="40" t="str">
        <f>VLOOKUP(B52,SAOM!B$2:N777,13,0)</f>
        <v>00:20:0E:10:48:63</v>
      </c>
      <c r="Y52" s="17">
        <v>40904</v>
      </c>
      <c r="Z52" s="15" t="s">
        <v>3970</v>
      </c>
      <c r="AA52" s="19">
        <v>40905</v>
      </c>
      <c r="AB52" s="36">
        <v>40927</v>
      </c>
      <c r="AC52" s="48" t="s">
        <v>748</v>
      </c>
      <c r="AD52" s="19" t="str">
        <f>VLOOKUP(B52,SAOM!B$2:Q1078,16,0)</f>
        <v>-</v>
      </c>
      <c r="AE52" s="19" t="s">
        <v>4675</v>
      </c>
      <c r="AF52" s="19"/>
      <c r="AG52" s="145"/>
      <c r="AH52" s="15"/>
      <c r="AI52" s="20" t="s">
        <v>4675</v>
      </c>
    </row>
    <row r="53" spans="1:35" s="20" customFormat="1">
      <c r="A53" s="21">
        <v>691</v>
      </c>
      <c r="B53" s="38" t="s">
        <v>94</v>
      </c>
      <c r="C53" s="17">
        <v>40868</v>
      </c>
      <c r="D53" s="17">
        <v>40913</v>
      </c>
      <c r="E53" s="17">
        <f>VLOOKUP(B53,SAOM!B$2:D3103,3,0)</f>
        <v>40918</v>
      </c>
      <c r="F53" s="17">
        <f t="shared" si="0"/>
        <v>40928</v>
      </c>
      <c r="G53" s="17" t="s">
        <v>501</v>
      </c>
      <c r="H53" s="14" t="s">
        <v>517</v>
      </c>
      <c r="I53" s="40" t="str">
        <f>VLOOKUP(B53,SAOM!B$2:E2048,4,0)</f>
        <v>Aceito</v>
      </c>
      <c r="J53" s="14" t="s">
        <v>499</v>
      </c>
      <c r="K53" s="14" t="s">
        <v>501</v>
      </c>
      <c r="L53" s="15" t="s">
        <v>209</v>
      </c>
      <c r="M53" s="15" t="str">
        <f>VLOOKUP(L53,Coordenadas!A$2:B1305,2,0)</f>
        <v xml:space="preserve"> 18° 3'52.11"S</v>
      </c>
      <c r="N53" s="15" t="str">
        <f>VLOOKUP(L53,Coordenadas!A$2:C5048,3,0)</f>
        <v xml:space="preserve"> 41°25'42.58"O</v>
      </c>
      <c r="O53" s="40" t="str">
        <f>VLOOKUP(B53,SAOM!B$2:H1046,7,0)</f>
        <v>SES-FRAR-0691</v>
      </c>
      <c r="P53" s="16">
        <v>4035</v>
      </c>
      <c r="Q53" s="17">
        <f>VLOOKUP(B53,SAOM!B$2:I1046,8,0)</f>
        <v>40921</v>
      </c>
      <c r="R53" s="17" t="str">
        <f>VLOOKUP(B53,AG_Lider!A$1:F1404,6,0)</f>
        <v>CONCLUÍDO</v>
      </c>
      <c r="S53" s="42" t="str">
        <f>VLOOKUP(B53,SAOM!B$2:J1046,9,0)</f>
        <v>Daniella Augusta Hollerbach</v>
      </c>
      <c r="T53" s="17" t="str">
        <f>VLOOKUP(B53,SAOM!B$2:K1492,10,0)</f>
        <v>Rua Oswaldo Alves Machado, 0 - Centro</v>
      </c>
      <c r="U53" s="42" t="str">
        <f>VLOOKUP(B53,SAOM!B$2:M778,12,0)</f>
        <v>(33) 3512-1210</v>
      </c>
      <c r="V53" s="87" t="str">
        <f>VLOOKUP(B53,SAOM!B$2:L778,11,0)</f>
        <v>39840-000</v>
      </c>
      <c r="W53" s="18">
        <v>40899</v>
      </c>
      <c r="X53" s="40" t="str">
        <f>VLOOKUP(B53,SAOM!B$2:N778,13,0)</f>
        <v>00:20:0E:10:48:8D</v>
      </c>
      <c r="Y53" s="17">
        <v>40924</v>
      </c>
      <c r="Z53" s="15" t="s">
        <v>3970</v>
      </c>
      <c r="AA53" s="19">
        <v>40924</v>
      </c>
      <c r="AB53" s="35"/>
      <c r="AC53" s="48"/>
      <c r="AD53" s="19" t="str">
        <f>VLOOKUP(B53,SAOM!B$2:Q1079,16,0)</f>
        <v>-</v>
      </c>
      <c r="AE53" s="19" t="s">
        <v>4675</v>
      </c>
      <c r="AF53" s="19"/>
      <c r="AG53" s="145"/>
      <c r="AH53" s="15"/>
      <c r="AI53" s="20" t="s">
        <v>4675</v>
      </c>
    </row>
    <row r="54" spans="1:35" s="20" customFormat="1" ht="15" customHeight="1">
      <c r="A54" s="21">
        <v>692</v>
      </c>
      <c r="B54" s="38" t="s">
        <v>96</v>
      </c>
      <c r="C54" s="17">
        <v>40868</v>
      </c>
      <c r="D54" s="17">
        <v>40913</v>
      </c>
      <c r="E54" s="17">
        <f>VLOOKUP(B54,SAOM!B$2:D3104,3,0)</f>
        <v>40918</v>
      </c>
      <c r="F54" s="17">
        <f t="shared" si="0"/>
        <v>40928</v>
      </c>
      <c r="G54" s="17" t="s">
        <v>501</v>
      </c>
      <c r="H54" s="14" t="s">
        <v>517</v>
      </c>
      <c r="I54" s="40" t="str">
        <f>VLOOKUP(B54,SAOM!B$2:E2049,4,0)</f>
        <v>Aceito</v>
      </c>
      <c r="J54" s="14" t="s">
        <v>499</v>
      </c>
      <c r="K54" s="14" t="s">
        <v>501</v>
      </c>
      <c r="L54" s="15" t="s">
        <v>210</v>
      </c>
      <c r="M54" s="15" t="str">
        <f>VLOOKUP(L54,Coordenadas!A$2:B1306,2,0)</f>
        <v xml:space="preserve"> 21°32'12.80"S</v>
      </c>
      <c r="N54" s="15" t="str">
        <f>VLOOKUP(L54,Coordenadas!A$2:C5049,3,0)</f>
        <v xml:space="preserve"> 43°12'6.11"O</v>
      </c>
      <c r="O54" s="40" t="str">
        <f>VLOOKUP(B54,SAOM!B$2:H1047,7,0)</f>
        <v>SES-GONA-0692</v>
      </c>
      <c r="P54" s="16">
        <v>4033</v>
      </c>
      <c r="Q54" s="17">
        <f>VLOOKUP(B54,SAOM!B$2:I1047,8,0)</f>
        <v>40912</v>
      </c>
      <c r="R54" s="17" t="str">
        <f>VLOOKUP(B54,AG_Lider!A$1:F1405,6,0)</f>
        <v>CONCLUÍDO</v>
      </c>
      <c r="S54" s="42" t="str">
        <f>VLOOKUP(B54,SAOM!B$2:J1047,9,0)</f>
        <v>Adhemar Januzzi Mazzoni</v>
      </c>
      <c r="T54" s="17" t="str">
        <f>VLOOKUP(B54,SAOM!B$2:K1493,10,0)</f>
        <v>Rua Farmacêutico Vespasiano Pinto Vieira, 0 - Centro</v>
      </c>
      <c r="U54" s="42" t="str">
        <f>VLOOKUP(B54,SAOM!B$2:M779,12,0)</f>
        <v>(32) 3274-5517</v>
      </c>
      <c r="V54" s="87" t="str">
        <f>VLOOKUP(B54,SAOM!B$2:L779,11,0)</f>
        <v>36152-000</v>
      </c>
      <c r="W54" s="18">
        <v>40891</v>
      </c>
      <c r="X54" s="40" t="str">
        <f>VLOOKUP(B54,SAOM!B$2:N779,13,0)</f>
        <v>00:20:0E:10:48:69</v>
      </c>
      <c r="Y54" s="17">
        <v>40913</v>
      </c>
      <c r="Z54" s="15" t="s">
        <v>1956</v>
      </c>
      <c r="AA54" s="19">
        <v>40913</v>
      </c>
      <c r="AB54" s="36">
        <v>40954</v>
      </c>
      <c r="AC54" s="48" t="s">
        <v>749</v>
      </c>
      <c r="AD54" s="19" t="str">
        <f>VLOOKUP(B54,SAOM!B$2:Q1080,16,0)</f>
        <v>-</v>
      </c>
      <c r="AE54" s="19" t="s">
        <v>4675</v>
      </c>
      <c r="AF54" s="19"/>
      <c r="AG54" s="145"/>
      <c r="AH54" s="15"/>
      <c r="AI54" s="20" t="s">
        <v>4675</v>
      </c>
    </row>
    <row r="55" spans="1:35" s="20" customFormat="1" ht="15" customHeight="1">
      <c r="A55" s="21">
        <v>693</v>
      </c>
      <c r="B55" s="38" t="s">
        <v>98</v>
      </c>
      <c r="C55" s="17">
        <v>40868</v>
      </c>
      <c r="D55" s="17">
        <v>40913</v>
      </c>
      <c r="E55" s="17">
        <f>VLOOKUP(B55,SAOM!B$2:D3105,3,0)</f>
        <v>40918</v>
      </c>
      <c r="F55" s="17">
        <f t="shared" si="0"/>
        <v>40928</v>
      </c>
      <c r="G55" s="17">
        <v>40892</v>
      </c>
      <c r="H55" s="14" t="s">
        <v>517</v>
      </c>
      <c r="I55" s="40" t="str">
        <f>VLOOKUP(B55,SAOM!B$2:E2050,4,0)</f>
        <v>Aceito</v>
      </c>
      <c r="J55" s="14" t="s">
        <v>499</v>
      </c>
      <c r="K55" s="14" t="s">
        <v>501</v>
      </c>
      <c r="L55" s="15" t="s">
        <v>211</v>
      </c>
      <c r="M55" s="15" t="str">
        <f>VLOOKUP(L55,Coordenadas!A$2:B1307,2,0)</f>
        <v xml:space="preserve"> 18°50'4.18"S</v>
      </c>
      <c r="N55" s="15" t="str">
        <f>VLOOKUP(L55,Coordenadas!A$2:C5050,3,0)</f>
        <v xml:space="preserve"> 46°45'47.00"O</v>
      </c>
      <c r="O55" s="40" t="str">
        <f>VLOOKUP(B55,SAOM!B$2:H1048,7,0)</f>
        <v>SES-GUIA-0693</v>
      </c>
      <c r="P55" s="16">
        <v>4033</v>
      </c>
      <c r="Q55" s="17">
        <f>VLOOKUP(B55,SAOM!B$2:I1048,8,0)</f>
        <v>40933</v>
      </c>
      <c r="R55" s="17" t="str">
        <f>VLOOKUP(B55,AG_Lider!A$1:F1406,6,0)</f>
        <v>CONCLUÍDO</v>
      </c>
      <c r="S55" s="42" t="str">
        <f>VLOOKUP(B55,SAOM!B$2:J1048,9,0)</f>
        <v>Polliana Santiago Costa Mundim</v>
      </c>
      <c r="T55" s="17" t="str">
        <f>VLOOKUP(B55,SAOM!B$2:K1494,10,0)</f>
        <v xml:space="preserve">praça Pedro Guimarães, 245 - Centro </v>
      </c>
      <c r="U55" s="42" t="str">
        <f>VLOOKUP(B55,SAOM!B$2:M780,12,0)</f>
        <v>(34) 3834-1924</v>
      </c>
      <c r="V55" s="87" t="str">
        <f>VLOOKUP(B55,SAOM!B$2:L780,11,0)</f>
        <v>38730-000</v>
      </c>
      <c r="W55" s="18">
        <v>40930</v>
      </c>
      <c r="X55" s="40" t="str">
        <f>VLOOKUP(B55,SAOM!B$2:N780,13,0)</f>
        <v>00:20:0E:10:48:48</v>
      </c>
      <c r="Y55" s="17">
        <v>40931</v>
      </c>
      <c r="Z55" s="15" t="s">
        <v>1625</v>
      </c>
      <c r="AA55" s="19">
        <v>40932</v>
      </c>
      <c r="AB55" s="36">
        <v>40954</v>
      </c>
      <c r="AC55" s="48" t="s">
        <v>2647</v>
      </c>
      <c r="AD55" s="19" t="str">
        <f>VLOOKUP(B55,SAOM!B$2:Q1081,16,0)</f>
        <v>-</v>
      </c>
      <c r="AE55" s="19" t="s">
        <v>4675</v>
      </c>
      <c r="AF55" s="19"/>
      <c r="AG55" s="145"/>
      <c r="AH55" s="15"/>
      <c r="AI55" s="20" t="s">
        <v>4675</v>
      </c>
    </row>
    <row r="56" spans="1:35" s="20" customFormat="1" ht="15" customHeight="1">
      <c r="A56" s="21">
        <v>694</v>
      </c>
      <c r="B56" s="38" t="s">
        <v>99</v>
      </c>
      <c r="C56" s="17">
        <v>40868</v>
      </c>
      <c r="D56" s="17">
        <v>41080</v>
      </c>
      <c r="E56" s="17">
        <f>VLOOKUP(B56,SAOM!B$2:D3106,3,0)</f>
        <v>41080</v>
      </c>
      <c r="F56" s="17">
        <f t="shared" si="0"/>
        <v>41095</v>
      </c>
      <c r="G56" s="31">
        <v>40914</v>
      </c>
      <c r="H56" s="14" t="s">
        <v>517</v>
      </c>
      <c r="I56" s="40" t="str">
        <f>VLOOKUP(B56,SAOM!B$2:E2051,4,0)</f>
        <v>Aceito</v>
      </c>
      <c r="J56" s="14" t="s">
        <v>499</v>
      </c>
      <c r="K56" s="14" t="s">
        <v>501</v>
      </c>
      <c r="L56" s="15" t="s">
        <v>212</v>
      </c>
      <c r="M56" s="15" t="str">
        <f>VLOOKUP(L56,Coordenadas!A$2:B1308,2,0)</f>
        <v xml:space="preserve"> 21° 0'31.17"S</v>
      </c>
      <c r="N56" s="15" t="str">
        <f>VLOOKUP(L56,Coordenadas!A$2:C5051,3,0)</f>
        <v>42°43'8.09"O</v>
      </c>
      <c r="O56" s="40" t="str">
        <f>VLOOKUP(B56,SAOM!B$2:H1049,7,0)</f>
        <v>SES-GUMA-0694</v>
      </c>
      <c r="P56" s="16">
        <v>4033</v>
      </c>
      <c r="Q56" s="17">
        <f>VLOOKUP(B56,SAOM!B$2:I1049,8,0)</f>
        <v>41086</v>
      </c>
      <c r="R56" s="17" t="str">
        <f>VLOOKUP(B56,AG_Lider!A$1:F1407,6,0)</f>
        <v>VODANET</v>
      </c>
      <c r="S56" s="42" t="str">
        <f>VLOOKUP(B56,SAOM!B$2:J1049,9,0)</f>
        <v>Helano Cunha</v>
      </c>
      <c r="T56" s="17" t="str">
        <f>VLOOKUP(B56,SAOM!B$2:K1495,10,0)</f>
        <v>Rua Vereador José Manoel, 0 - Centro</v>
      </c>
      <c r="U56" s="42" t="str">
        <f>VLOOKUP(B56,SAOM!B$2:M781,12,0)</f>
        <v xml:space="preserve">(32)3553-1701/1225 </v>
      </c>
      <c r="V56" s="87" t="str">
        <f>VLOOKUP(B56,SAOM!B$2:L781,11,0)</f>
        <v>36525-000</v>
      </c>
      <c r="W56" s="18"/>
      <c r="X56" s="40" t="str">
        <f>VLOOKUP(B56,SAOM!B$2:N781,13,0)</f>
        <v>00:20:0e:10:52:c5</v>
      </c>
      <c r="Y56" s="17">
        <v>41086</v>
      </c>
      <c r="Z56" s="15" t="s">
        <v>1559</v>
      </c>
      <c r="AA56" s="19">
        <v>41086</v>
      </c>
      <c r="AB56" s="35">
        <f>VLOOKUP(B56,[1]VODANET!$B$5:$AB$1019,27,0)</f>
        <v>41143</v>
      </c>
      <c r="AC56" s="70" t="s">
        <v>3951</v>
      </c>
      <c r="AD56" s="19" t="str">
        <f>VLOOKUP(B56,SAOM!B$2:Q1082,16,0)</f>
        <v>NÃO CONSEGUE CONTATO COM O CLIENTE.</v>
      </c>
      <c r="AE56" s="19" t="s">
        <v>4675</v>
      </c>
      <c r="AF56" s="19"/>
      <c r="AG56" s="147"/>
      <c r="AH56" s="15" t="s">
        <v>4574</v>
      </c>
      <c r="AI56" s="20" t="s">
        <v>4675</v>
      </c>
    </row>
    <row r="57" spans="1:35" s="20" customFormat="1" ht="15" customHeight="1">
      <c r="A57" s="21">
        <v>695</v>
      </c>
      <c r="B57" s="38" t="s">
        <v>101</v>
      </c>
      <c r="C57" s="17">
        <v>40868</v>
      </c>
      <c r="D57" s="17">
        <v>40913</v>
      </c>
      <c r="E57" s="17">
        <f>VLOOKUP(B57,SAOM!B$2:D3107,3,0)</f>
        <v>40918</v>
      </c>
      <c r="F57" s="17">
        <f t="shared" si="0"/>
        <v>40928</v>
      </c>
      <c r="G57" s="31">
        <v>40914</v>
      </c>
      <c r="H57" s="14" t="s">
        <v>517</v>
      </c>
      <c r="I57" s="40" t="str">
        <f>VLOOKUP(B57,SAOM!B$2:E2052,4,0)</f>
        <v>Aceito</v>
      </c>
      <c r="J57" s="14" t="s">
        <v>499</v>
      </c>
      <c r="K57" s="14" t="s">
        <v>501</v>
      </c>
      <c r="L57" s="15" t="s">
        <v>213</v>
      </c>
      <c r="M57" s="15" t="str">
        <f>VLOOKUP(L57,Coordenadas!A$2:B1309,2,0)</f>
        <v xml:space="preserve"> 21°25'59.46"S</v>
      </c>
      <c r="N57" s="15" t="str">
        <f>VLOOKUP(L57,Coordenadas!A$2:C5052,3,0)</f>
        <v xml:space="preserve"> 43°57'54.07"O</v>
      </c>
      <c r="O57" s="40" t="str">
        <f>VLOOKUP(B57,SAOM!B$2:H1050,7,0)</f>
        <v>SES-IBGA-0695</v>
      </c>
      <c r="P57" s="16">
        <v>4033</v>
      </c>
      <c r="Q57" s="17">
        <f>VLOOKUP(B57,SAOM!B$2:I1050,8,0)</f>
        <v>40919</v>
      </c>
      <c r="R57" s="17" t="str">
        <f>VLOOKUP(B57,AG_Lider!A$1:F1408,6,0)</f>
        <v>CONCLUÍDO</v>
      </c>
      <c r="S57" s="42" t="str">
        <f>VLOOKUP(B57,SAOM!B$2:J1050,9,0)</f>
        <v>Bianca Maria Gonzaga Silva</v>
      </c>
      <c r="T57" s="17" t="str">
        <f>VLOOKUP(B57,SAOM!B$2:K1496,10,0)</f>
        <v>Rua Rio Grande do Sul, 116 - Santana</v>
      </c>
      <c r="U57" s="42" t="str">
        <f>VLOOKUP(B57,SAOM!B$2:M782,12,0)</f>
        <v>(32) 3347-1243</v>
      </c>
      <c r="V57" s="87" t="str">
        <f>VLOOKUP(B57,SAOM!B$2:L782,11,0)</f>
        <v>36225-000</v>
      </c>
      <c r="W57" s="18">
        <v>40892</v>
      </c>
      <c r="X57" s="40" t="str">
        <f>VLOOKUP(B57,SAOM!B$2:N782,13,0)</f>
        <v>00:20:0E:10:48:B0</v>
      </c>
      <c r="Y57" s="17">
        <v>40919</v>
      </c>
      <c r="Z57" s="15" t="s">
        <v>1565</v>
      </c>
      <c r="AA57" s="19">
        <v>40919</v>
      </c>
      <c r="AB57" s="36">
        <v>41012</v>
      </c>
      <c r="AC57" s="48" t="s">
        <v>749</v>
      </c>
      <c r="AD57" s="19" t="str">
        <f>VLOOKUP(B57,SAOM!B$2:Q1083,16,0)</f>
        <v>-</v>
      </c>
      <c r="AE57" s="19" t="s">
        <v>4675</v>
      </c>
      <c r="AF57" s="19"/>
      <c r="AG57" s="145"/>
      <c r="AH57" s="15"/>
      <c r="AI57" s="20" t="s">
        <v>4675</v>
      </c>
    </row>
    <row r="58" spans="1:35" s="20" customFormat="1" ht="15" customHeight="1">
      <c r="A58" s="21">
        <v>696</v>
      </c>
      <c r="B58" s="38" t="s">
        <v>103</v>
      </c>
      <c r="C58" s="17">
        <v>40868</v>
      </c>
      <c r="D58" s="17">
        <v>40913</v>
      </c>
      <c r="E58" s="17">
        <f>VLOOKUP(B58,SAOM!B$2:D3108,3,0)</f>
        <v>40918</v>
      </c>
      <c r="F58" s="17">
        <f t="shared" si="0"/>
        <v>40928</v>
      </c>
      <c r="G58" s="17" t="s">
        <v>501</v>
      </c>
      <c r="H58" s="14" t="s">
        <v>517</v>
      </c>
      <c r="I58" s="40" t="str">
        <f>VLOOKUP(B58,SAOM!B$2:E2053,4,0)</f>
        <v>Aceito</v>
      </c>
      <c r="J58" s="14" t="s">
        <v>499</v>
      </c>
      <c r="K58" s="14" t="s">
        <v>501</v>
      </c>
      <c r="L58" s="15" t="s">
        <v>214</v>
      </c>
      <c r="M58" s="15" t="str">
        <f>VLOOKUP(L58,Coordenadas!A$2:B1310,2,0)</f>
        <v xml:space="preserve"> 19°57'7.23"S</v>
      </c>
      <c r="N58" s="15" t="str">
        <f>VLOOKUP(L58,Coordenadas!A$2:C5053,3,0)</f>
        <v xml:space="preserve"> 44°42'24.02"O</v>
      </c>
      <c r="O58" s="40" t="str">
        <f>VLOOKUP(B58,SAOM!B$2:H1051,7,0)</f>
        <v>SES-IGGA-0696</v>
      </c>
      <c r="P58" s="16">
        <v>4033</v>
      </c>
      <c r="Q58" s="17">
        <f>VLOOKUP(B58,SAOM!B$2:I1051,8,0)</f>
        <v>40918</v>
      </c>
      <c r="R58" s="17" t="str">
        <f>VLOOKUP(B58,AG_Lider!A$1:F1409,6,0)</f>
        <v>CONCLUÍDO</v>
      </c>
      <c r="S58" s="42" t="str">
        <f>VLOOKUP(B58,SAOM!B$2:J1051,9,0)</f>
        <v>Leila Bastos Gomes</v>
      </c>
      <c r="T58" s="17" t="str">
        <f>VLOOKUP(B58,SAOM!B$2:K1497,10,0)</f>
        <v>Rua Pará de Minas, 179 - Centro</v>
      </c>
      <c r="U58" s="42" t="str">
        <f>VLOOKUP(B58,SAOM!B$2:M783,12,0)</f>
        <v>(37) 3246-1191</v>
      </c>
      <c r="V58" s="87" t="str">
        <f>VLOOKUP(B58,SAOM!B$2:L783,11,0)</f>
        <v>35695-000</v>
      </c>
      <c r="W58" s="18">
        <v>40892</v>
      </c>
      <c r="X58" s="40" t="str">
        <f>VLOOKUP(B58,SAOM!B$2:N783,13,0)</f>
        <v>00:20:0E:10:48:61</v>
      </c>
      <c r="Y58" s="17">
        <v>40918</v>
      </c>
      <c r="Z58" s="15" t="s">
        <v>491</v>
      </c>
      <c r="AA58" s="19">
        <v>40918</v>
      </c>
      <c r="AB58" s="36">
        <v>41012</v>
      </c>
      <c r="AC58" s="48" t="s">
        <v>749</v>
      </c>
      <c r="AD58" s="19" t="str">
        <f>VLOOKUP(B58,SAOM!B$2:Q1084,16,0)</f>
        <v>-</v>
      </c>
      <c r="AE58" s="19" t="s">
        <v>4675</v>
      </c>
      <c r="AF58" s="19"/>
      <c r="AG58" s="145"/>
      <c r="AH58" s="15"/>
      <c r="AI58" s="20" t="s">
        <v>4675</v>
      </c>
    </row>
    <row r="59" spans="1:35" s="20" customFormat="1">
      <c r="A59" s="21">
        <v>697</v>
      </c>
      <c r="B59" s="38" t="s">
        <v>105</v>
      </c>
      <c r="C59" s="17">
        <v>40868</v>
      </c>
      <c r="D59" s="17">
        <v>40913</v>
      </c>
      <c r="E59" s="17">
        <f>VLOOKUP(B59,SAOM!B$2:D3109,3,0)</f>
        <v>40918</v>
      </c>
      <c r="F59" s="17">
        <f t="shared" si="0"/>
        <v>40928</v>
      </c>
      <c r="G59" s="17">
        <v>40919</v>
      </c>
      <c r="H59" s="14" t="s">
        <v>517</v>
      </c>
      <c r="I59" s="40" t="str">
        <f>VLOOKUP(B59,SAOM!B$2:E2054,4,0)</f>
        <v>Aceito</v>
      </c>
      <c r="J59" s="14" t="s">
        <v>499</v>
      </c>
      <c r="K59" s="14" t="s">
        <v>501</v>
      </c>
      <c r="L59" s="15" t="s">
        <v>215</v>
      </c>
      <c r="M59" s="15" t="str">
        <f>VLOOKUP(L59,Coordenadas!A$2:B1311,2,0)</f>
        <v xml:space="preserve"> 18°43'46.84"S</v>
      </c>
      <c r="N59" s="15" t="str">
        <f>VLOOKUP(L59,Coordenadas!A$2:C5054,3,0)</f>
        <v xml:space="preserve"> 44°21'40.18"O</v>
      </c>
      <c r="O59" s="40" t="str">
        <f>VLOOKUP(B59,SAOM!B$2:H1052,7,0)</f>
        <v>SES-INBA-0697</v>
      </c>
      <c r="P59" s="16">
        <v>4033</v>
      </c>
      <c r="Q59" s="17">
        <f>VLOOKUP(B59,SAOM!B$2:I1052,8,0)</f>
        <v>40931</v>
      </c>
      <c r="R59" s="17" t="str">
        <f>VLOOKUP(B59,AG_Lider!A$1:F1410,6,0)</f>
        <v>CONCLUÍDO</v>
      </c>
      <c r="S59" s="42" t="str">
        <f>VLOOKUP(B59,SAOM!B$2:J1052,9,0)</f>
        <v>Antônio Celso Neves Mariz</v>
      </c>
      <c r="T59" s="17" t="str">
        <f>VLOOKUP(B59,SAOM!B$2:K1498,10,0)</f>
        <v>avenida Geraldo Magalhães Mascarenhas, 469 - Centro</v>
      </c>
      <c r="U59" s="42" t="str">
        <f>VLOOKUP(B59,SAOM!B$2:M784,12,0)</f>
        <v>(38) 3723-1267</v>
      </c>
      <c r="V59" s="87" t="str">
        <f>VLOOKUP(B59,SAOM!B$2:L784,11,0)</f>
        <v>35796-000</v>
      </c>
      <c r="W59" s="18">
        <v>40932</v>
      </c>
      <c r="X59" s="40" t="str">
        <f>VLOOKUP(B59,SAOM!B$2:N784,13,0)</f>
        <v>00:20:0E:10:48:B3</v>
      </c>
      <c r="Y59" s="17">
        <v>40931</v>
      </c>
      <c r="Z59" s="15" t="s">
        <v>3970</v>
      </c>
      <c r="AA59" s="19">
        <v>40934</v>
      </c>
      <c r="AB59" s="36">
        <v>40954</v>
      </c>
      <c r="AC59" s="48" t="s">
        <v>749</v>
      </c>
      <c r="AD59" s="19" t="str">
        <f>VLOOKUP(B59,SAOM!B$2:Q1085,16,0)</f>
        <v>-</v>
      </c>
      <c r="AE59" s="19" t="s">
        <v>4675</v>
      </c>
      <c r="AF59" s="19"/>
      <c r="AG59" s="145"/>
      <c r="AH59" s="15"/>
      <c r="AI59" s="20" t="s">
        <v>4675</v>
      </c>
    </row>
    <row r="60" spans="1:35" s="20" customFormat="1">
      <c r="A60" s="21">
        <v>698</v>
      </c>
      <c r="B60" s="38" t="s">
        <v>106</v>
      </c>
      <c r="C60" s="17">
        <v>40868</v>
      </c>
      <c r="D60" s="17">
        <v>40913</v>
      </c>
      <c r="E60" s="17">
        <f>VLOOKUP(B60,SAOM!B$2:D3110,3,0)</f>
        <v>40918</v>
      </c>
      <c r="F60" s="17">
        <f t="shared" si="0"/>
        <v>40928</v>
      </c>
      <c r="G60" s="31">
        <v>40918</v>
      </c>
      <c r="H60" s="14" t="s">
        <v>517</v>
      </c>
      <c r="I60" s="40" t="str">
        <f>VLOOKUP(B60,SAOM!B$2:E2055,4,0)</f>
        <v>Aceito</v>
      </c>
      <c r="J60" s="14" t="s">
        <v>499</v>
      </c>
      <c r="K60" s="14" t="s">
        <v>501</v>
      </c>
      <c r="L60" s="15" t="s">
        <v>216</v>
      </c>
      <c r="M60" s="15" t="str">
        <f>VLOOKUP(L60,Coordenadas!A$2:B1312,2,0)</f>
        <v xml:space="preserve"> 21°17'52.35"S</v>
      </c>
      <c r="N60" s="15" t="str">
        <f>VLOOKUP(L60,Coordenadas!A$2:C5055,3,0)</f>
        <v xml:space="preserve"> 44°39'27.56"O</v>
      </c>
      <c r="O60" s="40" t="str">
        <f>VLOOKUP(B60,SAOM!B$2:H1053,7,0)</f>
        <v>SES-ITGA-0698</v>
      </c>
      <c r="P60" s="16">
        <v>4033</v>
      </c>
      <c r="Q60" s="17">
        <f>VLOOKUP(B60,SAOM!B$2:I1053,8,0)</f>
        <v>40921</v>
      </c>
      <c r="R60" s="17" t="s">
        <v>508</v>
      </c>
      <c r="S60" s="42" t="str">
        <f>VLOOKUP(B60,SAOM!B$2:J1053,9,0)</f>
        <v>Rosangela Freitas Soares de Moraes Rezende</v>
      </c>
      <c r="T60" s="17" t="str">
        <f>VLOOKUP(B60,SAOM!B$2:K1499,10,0)</f>
        <v>Rua Otaviano Teodoro Leite, 423 - Centro</v>
      </c>
      <c r="U60" s="42" t="str">
        <f>VLOOKUP(B60,SAOM!B$2:M785,12,0)</f>
        <v>(35) 3825-1230</v>
      </c>
      <c r="V60" s="87" t="str">
        <f>VLOOKUP(B60,SAOM!B$2:L785,11,0)</f>
        <v>36390-000</v>
      </c>
      <c r="W60" s="18">
        <v>40920</v>
      </c>
      <c r="X60" s="40" t="str">
        <f>VLOOKUP(B60,SAOM!B$2:N785,13,0)</f>
        <v>00:20:0E:10:48:45</v>
      </c>
      <c r="Y60" s="17">
        <v>40921</v>
      </c>
      <c r="Z60" s="15" t="s">
        <v>1565</v>
      </c>
      <c r="AA60" s="19">
        <v>40921</v>
      </c>
      <c r="AB60" s="36">
        <v>41012</v>
      </c>
      <c r="AC60" s="48" t="s">
        <v>749</v>
      </c>
      <c r="AD60" s="19" t="str">
        <f>VLOOKUP(B60,SAOM!B$2:Q1086,16,0)</f>
        <v>-</v>
      </c>
      <c r="AE60" s="19" t="s">
        <v>4675</v>
      </c>
      <c r="AF60" s="19"/>
      <c r="AG60" s="145"/>
      <c r="AH60" s="15"/>
      <c r="AI60" s="20" t="s">
        <v>4675</v>
      </c>
    </row>
    <row r="61" spans="1:35" s="20" customFormat="1" ht="15" customHeight="1">
      <c r="A61" s="21">
        <v>699</v>
      </c>
      <c r="B61" s="38" t="s">
        <v>107</v>
      </c>
      <c r="C61" s="17">
        <v>40868</v>
      </c>
      <c r="D61" s="17">
        <v>40913</v>
      </c>
      <c r="E61" s="17">
        <f>VLOOKUP(B61,SAOM!B$2:D3111,3,0)</f>
        <v>40918</v>
      </c>
      <c r="F61" s="17">
        <f t="shared" si="0"/>
        <v>40928</v>
      </c>
      <c r="G61" s="17" t="s">
        <v>501</v>
      </c>
      <c r="H61" s="14" t="s">
        <v>517</v>
      </c>
      <c r="I61" s="40" t="str">
        <f>VLOOKUP(B61,SAOM!B$2:E2056,4,0)</f>
        <v>Aceito</v>
      </c>
      <c r="J61" s="14" t="s">
        <v>499</v>
      </c>
      <c r="K61" s="14" t="s">
        <v>501</v>
      </c>
      <c r="L61" s="15" t="s">
        <v>217</v>
      </c>
      <c r="M61" s="15" t="str">
        <f>VLOOKUP(L61,Coordenadas!A$2:B1313,2,0)</f>
        <v xml:space="preserve"> 21° 1'6.76"S</v>
      </c>
      <c r="N61" s="15" t="str">
        <f>VLOOKUP(L61,Coordenadas!A$2:C5056,3,0)</f>
        <v xml:space="preserve"> 46°44'35.38"O</v>
      </c>
      <c r="O61" s="40" t="str">
        <f>VLOOKUP(B61,SAOM!B$2:H1054,7,0)</f>
        <v>SES-JAUI-0699</v>
      </c>
      <c r="P61" s="16">
        <v>4033</v>
      </c>
      <c r="Q61" s="17">
        <f>VLOOKUP(B61,SAOM!B$2:I1054,8,0)</f>
        <v>40920</v>
      </c>
      <c r="R61" s="17" t="s">
        <v>508</v>
      </c>
      <c r="S61" s="42" t="str">
        <f>VLOOKUP(B61,SAOM!B$2:J1054,9,0)</f>
        <v>Carlos Alberto Corrua</v>
      </c>
      <c r="T61" s="17" t="str">
        <f>VLOOKUP(B61,SAOM!B$2:K1500,10,0)</f>
        <v>Rua Walter Nasser, 4 - Centro</v>
      </c>
      <c r="U61" s="42" t="str">
        <f>VLOOKUP(B61,SAOM!B$2:M786,12,0)</f>
        <v>(35) 3593-1426</v>
      </c>
      <c r="V61" s="87" t="str">
        <f>VLOOKUP(B61,SAOM!B$2:L786,11,0)</f>
        <v>37965-000</v>
      </c>
      <c r="W61" s="18">
        <v>40891</v>
      </c>
      <c r="X61" s="40" t="str">
        <f>VLOOKUP(B61,SAOM!B$2:N786,13,0)</f>
        <v>00:20:0E:10:48:A9</v>
      </c>
      <c r="Y61" s="17">
        <v>40921</v>
      </c>
      <c r="Z61" s="15" t="s">
        <v>1625</v>
      </c>
      <c r="AA61" s="19">
        <v>40921</v>
      </c>
      <c r="AB61" s="36">
        <v>40927</v>
      </c>
      <c r="AC61" s="48" t="s">
        <v>749</v>
      </c>
      <c r="AD61" s="19" t="str">
        <f>VLOOKUP(B61,SAOM!B$2:Q1087,16,0)</f>
        <v>-</v>
      </c>
      <c r="AE61" s="19" t="s">
        <v>4675</v>
      </c>
      <c r="AF61" s="19"/>
      <c r="AG61" s="145"/>
      <c r="AH61" s="15"/>
      <c r="AI61" s="20" t="s">
        <v>4675</v>
      </c>
    </row>
    <row r="62" spans="1:35" s="20" customFormat="1" ht="15" customHeight="1">
      <c r="A62" s="21">
        <v>700</v>
      </c>
      <c r="B62" s="38" t="s">
        <v>109</v>
      </c>
      <c r="C62" s="17">
        <v>40868</v>
      </c>
      <c r="D62" s="17">
        <v>40913</v>
      </c>
      <c r="E62" s="17">
        <f>VLOOKUP(B62,SAOM!B$2:D3112,3,0)</f>
        <v>40918</v>
      </c>
      <c r="F62" s="17">
        <f t="shared" si="0"/>
        <v>40928</v>
      </c>
      <c r="G62" s="17">
        <v>40891</v>
      </c>
      <c r="H62" s="14" t="s">
        <v>517</v>
      </c>
      <c r="I62" s="40" t="str">
        <f>VLOOKUP(B62,SAOM!B$2:E2057,4,0)</f>
        <v>Aceito</v>
      </c>
      <c r="J62" s="14" t="s">
        <v>499</v>
      </c>
      <c r="K62" s="14" t="s">
        <v>501</v>
      </c>
      <c r="L62" s="15" t="s">
        <v>218</v>
      </c>
      <c r="M62" s="15" t="str">
        <f>VLOOKUP(L62,Coordenadas!A$2:B1314,2,0)</f>
        <v xml:space="preserve"> 17° 5'0.83"S</v>
      </c>
      <c r="N62" s="15" t="str">
        <f>VLOOKUP(L62,Coordenadas!A$2:C5057,3,0)</f>
        <v xml:space="preserve"> 42°15'27.38"O</v>
      </c>
      <c r="O62" s="40" t="str">
        <f>VLOOKUP(B62,SAOM!B$2:H1055,7,0)</f>
        <v>SES-JEAS-0700</v>
      </c>
      <c r="P62" s="16">
        <v>4035</v>
      </c>
      <c r="Q62" s="17">
        <f>VLOOKUP(B62,SAOM!B$2:I1055,8,0)</f>
        <v>40942</v>
      </c>
      <c r="R62" s="17" t="str">
        <f>VLOOKUP(B62,AG_Lider!A$1:F1413,6,0)</f>
        <v>CONCLUÍDO</v>
      </c>
      <c r="S62" s="42" t="str">
        <f>VLOOKUP(B62,SAOM!B$2:J1055,9,0)</f>
        <v>Lilia Rodrigues do Nascimento</v>
      </c>
      <c r="T62" s="17" t="str">
        <f>VLOOKUP(B62,SAOM!B$2:K1501,10,0)</f>
        <v>Rua Pouso Alegre, 267 - Lagoinha</v>
      </c>
      <c r="U62" s="42" t="str">
        <f>VLOOKUP(B62,SAOM!B$2:M787,12,0)</f>
        <v>(33) 3738-9087</v>
      </c>
      <c r="V62" s="87" t="str">
        <f>VLOOKUP(B62,SAOM!B$2:L787,11,0)</f>
        <v>39645-000</v>
      </c>
      <c r="W62" s="18">
        <v>40945</v>
      </c>
      <c r="X62" s="40" t="str">
        <f>VLOOKUP(B62,SAOM!B$2:N787,13,0)</f>
        <v xml:space="preserve">00:20:0E:10:48:41 </v>
      </c>
      <c r="Y62" s="17">
        <v>40946</v>
      </c>
      <c r="Z62" s="15" t="s">
        <v>1583</v>
      </c>
      <c r="AA62" s="19">
        <v>40946</v>
      </c>
      <c r="AB62" s="36">
        <v>40984</v>
      </c>
      <c r="AC62" s="48" t="s">
        <v>2537</v>
      </c>
      <c r="AD62" s="19" t="str">
        <f>VLOOKUP(B62,SAOM!B$2:Q1088,16,0)</f>
        <v>-</v>
      </c>
      <c r="AE62" s="19" t="s">
        <v>4675</v>
      </c>
      <c r="AF62" s="19"/>
      <c r="AG62" s="145"/>
      <c r="AH62" s="15"/>
      <c r="AI62" s="20" t="s">
        <v>4675</v>
      </c>
    </row>
    <row r="63" spans="1:35" s="20" customFormat="1">
      <c r="A63" s="21">
        <v>701</v>
      </c>
      <c r="B63" s="38" t="s">
        <v>111</v>
      </c>
      <c r="C63" s="17">
        <v>40868</v>
      </c>
      <c r="D63" s="17">
        <v>40913</v>
      </c>
      <c r="E63" s="17">
        <f>VLOOKUP(B63,SAOM!B$2:D3113,3,0)</f>
        <v>40918</v>
      </c>
      <c r="F63" s="17">
        <f t="shared" si="0"/>
        <v>40928</v>
      </c>
      <c r="G63" s="17">
        <v>40892</v>
      </c>
      <c r="H63" s="14" t="s">
        <v>517</v>
      </c>
      <c r="I63" s="40" t="str">
        <f>VLOOKUP(B63,SAOM!B$2:E2058,4,0)</f>
        <v>Aceito</v>
      </c>
      <c r="J63" s="14" t="s">
        <v>499</v>
      </c>
      <c r="K63" s="14" t="s">
        <v>501</v>
      </c>
      <c r="L63" s="15" t="s">
        <v>219</v>
      </c>
      <c r="M63" s="15" t="str">
        <f>VLOOKUP(L63,Coordenadas!A$2:B1315,2,0)</f>
        <v xml:space="preserve"> 17°13'58.67"S</v>
      </c>
      <c r="N63" s="15" t="str">
        <f>VLOOKUP(L63,Coordenadas!A$2:C5058,3,0)</f>
        <v xml:space="preserve"> 44°26'22.09"O</v>
      </c>
      <c r="O63" s="40" t="str">
        <f>VLOOKUP(B63,SAOM!B$2:H1056,7,0)</f>
        <v>SES-JEAI-0701</v>
      </c>
      <c r="P63" s="16">
        <v>4035</v>
      </c>
      <c r="Q63" s="17">
        <f>VLOOKUP(B63,SAOM!B$2:I1056,8,0)</f>
        <v>40934</v>
      </c>
      <c r="R63" s="17" t="str">
        <f>VLOOKUP(B63,AG_Lider!A$1:F1414,6,0)</f>
        <v>CONCLUÍDO</v>
      </c>
      <c r="S63" s="42" t="str">
        <f>VLOOKUP(B63,SAOM!B$2:J1056,9,0)</f>
        <v>Sania Mara Ribeiro Duarte</v>
      </c>
      <c r="T63" s="17" t="str">
        <f>VLOOKUP(B63,SAOM!B$2:K1502,10,0)</f>
        <v>Rua Vereador Silvestre Augusto Costa, 82 - Centro</v>
      </c>
      <c r="U63" s="42" t="str">
        <f>VLOOKUP(B63,SAOM!B$2:M788,12,0)</f>
        <v>(38) 3744-1615</v>
      </c>
      <c r="V63" s="87" t="str">
        <f>VLOOKUP(B63,SAOM!B$2:L788,11,0)</f>
        <v>39370-000</v>
      </c>
      <c r="W63" s="18">
        <v>40933</v>
      </c>
      <c r="X63" s="40" t="str">
        <f>VLOOKUP(B63,SAOM!B$2:N788,13,0)</f>
        <v>00:20:0E:10:48:AE</v>
      </c>
      <c r="Y63" s="17">
        <v>40934</v>
      </c>
      <c r="Z63" s="15" t="s">
        <v>2301</v>
      </c>
      <c r="AA63" s="19">
        <v>40935</v>
      </c>
      <c r="AB63" s="36">
        <v>40954</v>
      </c>
      <c r="AC63" s="48" t="s">
        <v>749</v>
      </c>
      <c r="AD63" s="19" t="str">
        <f>VLOOKUP(B63,SAOM!B$2:Q1089,16,0)</f>
        <v>-</v>
      </c>
      <c r="AE63" s="19" t="s">
        <v>4675</v>
      </c>
      <c r="AF63" s="19"/>
      <c r="AG63" s="145"/>
      <c r="AH63" s="15"/>
      <c r="AI63" s="20" t="s">
        <v>4675</v>
      </c>
    </row>
    <row r="64" spans="1:35" s="20" customFormat="1" ht="15" customHeight="1">
      <c r="A64" s="21">
        <v>721</v>
      </c>
      <c r="B64" s="38" t="s">
        <v>112</v>
      </c>
      <c r="C64" s="17">
        <v>40868</v>
      </c>
      <c r="D64" s="17">
        <v>40913</v>
      </c>
      <c r="E64" s="17">
        <f>VLOOKUP(B64,SAOM!B$2:D3114,3,0)</f>
        <v>40918</v>
      </c>
      <c r="F64" s="17">
        <f t="shared" si="0"/>
        <v>40928</v>
      </c>
      <c r="G64" s="17" t="s">
        <v>501</v>
      </c>
      <c r="H64" s="14" t="s">
        <v>517</v>
      </c>
      <c r="I64" s="40" t="str">
        <f>VLOOKUP(B64,SAOM!B$2:E2059,4,0)</f>
        <v>Aceito</v>
      </c>
      <c r="J64" s="14" t="s">
        <v>499</v>
      </c>
      <c r="K64" s="14" t="s">
        <v>501</v>
      </c>
      <c r="L64" s="15" t="s">
        <v>220</v>
      </c>
      <c r="M64" s="15" t="str">
        <f>VLOOKUP(L64,Coordenadas!A$2:B1316,2,0)</f>
        <v xml:space="preserve"> 19°14'20.94"S</v>
      </c>
      <c r="N64" s="15" t="str">
        <f>VLOOKUP(L64,Coordenadas!A$2:C5059,3,0)</f>
        <v xml:space="preserve"> 44° 1'36.29"O</v>
      </c>
      <c r="O64" s="40" t="str">
        <f>VLOOKUP(B64,SAOM!B$2:H1057,7,0)</f>
        <v>SES-JEBA-0721</v>
      </c>
      <c r="P64" s="16">
        <v>4033</v>
      </c>
      <c r="Q64" s="17">
        <f>VLOOKUP(B64,SAOM!B$2:I1057,8,0)</f>
        <v>40913</v>
      </c>
      <c r="R64" s="17" t="str">
        <f>VLOOKUP(B64,AG_Lider!A$1:F1415,6,0)</f>
        <v>CONCLUÍDO</v>
      </c>
      <c r="S64" s="42" t="str">
        <f>VLOOKUP(B64,SAOM!B$2:J1057,9,0)</f>
        <v>Jussara Amaral Mateus</v>
      </c>
      <c r="T64" s="17" t="str">
        <f>VLOOKUP(B64,SAOM!B$2:K1503,10,0)</f>
        <v>Rua João Saturnino Lopes, 365 - Centro</v>
      </c>
      <c r="U64" s="42" t="str">
        <f>VLOOKUP(B64,SAOM!B$2:M789,12,0)</f>
        <v>(31) 8447-4943</v>
      </c>
      <c r="V64" s="87" t="str">
        <f>VLOOKUP(B64,SAOM!B$2:L789,11,0)</f>
        <v>35767-000</v>
      </c>
      <c r="W64" s="18">
        <v>40891</v>
      </c>
      <c r="X64" s="40" t="str">
        <f>VLOOKUP(B64,SAOM!B$2:N789,13,0)</f>
        <v>00:20:0E:10:48:AB</v>
      </c>
      <c r="Y64" s="17">
        <v>40911</v>
      </c>
      <c r="Z64" s="15" t="s">
        <v>1727</v>
      </c>
      <c r="AA64" s="19">
        <v>40910</v>
      </c>
      <c r="AB64" s="36">
        <v>41012</v>
      </c>
      <c r="AC64" s="48" t="s">
        <v>749</v>
      </c>
      <c r="AD64" s="19" t="str">
        <f>VLOOKUP(B64,SAOM!B$2:Q1090,16,0)</f>
        <v>-</v>
      </c>
      <c r="AE64" s="19" t="s">
        <v>4675</v>
      </c>
      <c r="AF64" s="19"/>
      <c r="AG64" s="145"/>
      <c r="AH64" s="15"/>
      <c r="AI64" s="20" t="s">
        <v>4675</v>
      </c>
    </row>
    <row r="65" spans="1:35" s="20" customFormat="1" ht="15" customHeight="1">
      <c r="A65" s="13">
        <v>722</v>
      </c>
      <c r="B65" s="38" t="s">
        <v>114</v>
      </c>
      <c r="C65" s="17">
        <v>40868</v>
      </c>
      <c r="D65" s="17">
        <v>40913</v>
      </c>
      <c r="E65" s="17">
        <f>VLOOKUP(B65,SAOM!B$2:D3115,3,0)</f>
        <v>40918</v>
      </c>
      <c r="F65" s="17">
        <f t="shared" si="0"/>
        <v>40928</v>
      </c>
      <c r="G65" s="17" t="s">
        <v>501</v>
      </c>
      <c r="H65" s="14" t="s">
        <v>517</v>
      </c>
      <c r="I65" s="40" t="str">
        <f>VLOOKUP(B65,SAOM!B$2:E2060,4,0)</f>
        <v>Aceito</v>
      </c>
      <c r="J65" s="14" t="s">
        <v>499</v>
      </c>
      <c r="K65" s="14" t="s">
        <v>501</v>
      </c>
      <c r="L65" s="15" t="s">
        <v>221</v>
      </c>
      <c r="M65" s="15" t="str">
        <f>VLOOKUP(L65,Coordenadas!A$2:B1317,2,0)</f>
        <v xml:space="preserve"> 19°10'19.57"S</v>
      </c>
      <c r="N65" s="15" t="str">
        <f>VLOOKUP(L65,Coordenadas!A$2:C5060,3,0)</f>
        <v xml:space="preserve"> 42°40'49.08"O</v>
      </c>
      <c r="O65" s="40" t="str">
        <f>VLOOKUP(B65,SAOM!B$2:H1058,7,0)</f>
        <v>SES-JOIA-0722</v>
      </c>
      <c r="P65" s="16">
        <v>4033</v>
      </c>
      <c r="Q65" s="17">
        <f>VLOOKUP(B65,SAOM!B$2:I1058,8,0)</f>
        <v>40904</v>
      </c>
      <c r="R65" s="17" t="str">
        <f>VLOOKUP(B65,AG_Lider!A$1:F1416,6,0)</f>
        <v>CONCLUÍDO</v>
      </c>
      <c r="S65" s="42" t="str">
        <f>VLOOKUP(B65,SAOM!B$2:J1058,9,0)</f>
        <v>Ana Paula de Menezes Moreira</v>
      </c>
      <c r="T65" s="17" t="str">
        <f>VLOOKUP(B65,SAOM!B$2:K1504,10,0)</f>
        <v>Rua Joaquim Dias de Moura, 20 - Centro</v>
      </c>
      <c r="U65" s="42" t="str">
        <f>VLOOKUP(B65,SAOM!B$2:M790,12,0)</f>
        <v>(33) 3252-1405</v>
      </c>
      <c r="V65" s="87" t="str">
        <f>VLOOKUP(B65,SAOM!B$2:L790,11,0)</f>
        <v>35168-000</v>
      </c>
      <c r="W65" s="18">
        <v>40893</v>
      </c>
      <c r="X65" s="40" t="str">
        <f>VLOOKUP(B65,SAOM!B$2:N790,13,0)</f>
        <v>00:20:0E:10:48:64</v>
      </c>
      <c r="Y65" s="17">
        <v>40904</v>
      </c>
      <c r="Z65" s="15" t="s">
        <v>3970</v>
      </c>
      <c r="AA65" s="19">
        <v>40905</v>
      </c>
      <c r="AB65" s="72">
        <v>41012</v>
      </c>
      <c r="AC65" s="48" t="s">
        <v>749</v>
      </c>
      <c r="AD65" s="19" t="str">
        <f>VLOOKUP(B65,SAOM!B$2:Q1091,16,0)</f>
        <v>-</v>
      </c>
      <c r="AE65" s="19" t="s">
        <v>4675</v>
      </c>
      <c r="AF65" s="19"/>
      <c r="AG65" s="145"/>
      <c r="AH65" s="15"/>
      <c r="AI65" s="20" t="s">
        <v>4675</v>
      </c>
    </row>
    <row r="66" spans="1:35" s="20" customFormat="1" ht="15" customHeight="1">
      <c r="A66" s="13">
        <v>723</v>
      </c>
      <c r="B66" s="38" t="s">
        <v>116</v>
      </c>
      <c r="C66" s="17">
        <v>40868</v>
      </c>
      <c r="D66" s="17">
        <v>40913</v>
      </c>
      <c r="E66" s="17">
        <f>VLOOKUP(B66,SAOM!B$2:D3116,3,0)</f>
        <v>40918</v>
      </c>
      <c r="F66" s="17">
        <f t="shared" si="0"/>
        <v>40928</v>
      </c>
      <c r="G66" s="17">
        <v>40892</v>
      </c>
      <c r="H66" s="14" t="s">
        <v>517</v>
      </c>
      <c r="I66" s="40" t="str">
        <f>VLOOKUP(B66,SAOM!B$2:E2061,4,0)</f>
        <v>Aceito</v>
      </c>
      <c r="J66" s="14" t="s">
        <v>499</v>
      </c>
      <c r="K66" s="14" t="s">
        <v>501</v>
      </c>
      <c r="L66" s="15" t="s">
        <v>222</v>
      </c>
      <c r="M66" s="15" t="str">
        <f>VLOOKUP(L66,Coordenadas!A$2:B1318,2,0)</f>
        <v xml:space="preserve"> 16°54'26.26"S</v>
      </c>
      <c r="N66" s="15" t="str">
        <f>VLOOKUP(L66,Coordenadas!A$2:C5061,3,0)</f>
        <v xml:space="preserve"> 42°36'15.60"O</v>
      </c>
      <c r="O66" s="40" t="str">
        <f>VLOOKUP(B66,SAOM!B$2:H1059,7,0)</f>
        <v>SES-JOAS-0723</v>
      </c>
      <c r="P66" s="16">
        <v>4035</v>
      </c>
      <c r="Q66" s="17">
        <f>VLOOKUP(B66,SAOM!B$2:I1059,8,0)</f>
        <v>40996</v>
      </c>
      <c r="R66" s="17" t="str">
        <f>VLOOKUP(B66,AG_Lider!A$1:F1417,6,0)</f>
        <v>CONCLUÍDO</v>
      </c>
      <c r="S66" s="42" t="str">
        <f>VLOOKUP(B66,SAOM!B$2:J1059,9,0)</f>
        <v>Jarisson da Conceição Amaral Santos</v>
      </c>
      <c r="T66" s="17" t="str">
        <f>VLOOKUP(B66,SAOM!B$2:K1505,10,0)</f>
        <v>Rua Professora Juscelina Costa, 420 - Centro</v>
      </c>
      <c r="U66" s="42" t="str">
        <f>VLOOKUP(B66,SAOM!B$2:M791,12,0)</f>
        <v>(33) 3737-8067</v>
      </c>
      <c r="V66" s="87" t="str">
        <f>VLOOKUP(B66,SAOM!B$2:L791,11,0)</f>
        <v>39642-000</v>
      </c>
      <c r="W66" s="18"/>
      <c r="X66" s="40" t="str">
        <f>VLOOKUP(B66,SAOM!B$2:N791,13,0)</f>
        <v>00:20:0E:10:48:58</v>
      </c>
      <c r="Y66" s="17">
        <v>40997</v>
      </c>
      <c r="Z66" s="15" t="s">
        <v>2301</v>
      </c>
      <c r="AA66" s="19">
        <v>40998</v>
      </c>
      <c r="AB66" s="83">
        <v>41012</v>
      </c>
      <c r="AC66" s="48" t="s">
        <v>5557</v>
      </c>
      <c r="AD66" s="19" t="str">
        <f>VLOOKUP(B66,SAOM!B$2:Q1092,16,0)</f>
        <v>-</v>
      </c>
      <c r="AE66" s="19" t="s">
        <v>4675</v>
      </c>
      <c r="AF66" s="19"/>
      <c r="AG66" s="145"/>
      <c r="AH66" s="15"/>
      <c r="AI66" s="20" t="s">
        <v>4675</v>
      </c>
    </row>
    <row r="67" spans="1:35" s="20" customFormat="1" ht="15" customHeight="1">
      <c r="A67" s="14">
        <v>754</v>
      </c>
      <c r="B67" s="38" t="s">
        <v>133</v>
      </c>
      <c r="C67" s="17">
        <v>40868</v>
      </c>
      <c r="D67" s="17">
        <v>40913</v>
      </c>
      <c r="E67" s="17">
        <f>VLOOKUP(B67,SAOM!B$2:D3117,3,0)</f>
        <v>40918</v>
      </c>
      <c r="F67" s="17">
        <f t="shared" si="0"/>
        <v>40928</v>
      </c>
      <c r="G67" s="17" t="s">
        <v>501</v>
      </c>
      <c r="H67" s="14" t="s">
        <v>517</v>
      </c>
      <c r="I67" s="40" t="str">
        <f>VLOOKUP(B67,SAOM!B$2:E2062,4,0)</f>
        <v>Aceito</v>
      </c>
      <c r="J67" s="14" t="s">
        <v>499</v>
      </c>
      <c r="K67" s="14" t="s">
        <v>501</v>
      </c>
      <c r="L67" s="15" t="s">
        <v>118</v>
      </c>
      <c r="M67" s="15" t="str">
        <f>VLOOKUP(L67,Coordenadas!A$2:B1319,2,0)</f>
        <v xml:space="preserve"> 19°46'2.70"S</v>
      </c>
      <c r="N67" s="15" t="str">
        <f>VLOOKUP(L67,Coordenadas!A$2:C5062,3,0)</f>
        <v xml:space="preserve"> 43°51'10.08"O</v>
      </c>
      <c r="O67" s="40" t="str">
        <f>VLOOKUP(B67,SAOM!B$2:H1060,7,0)</f>
        <v>SES-SAIA-0754</v>
      </c>
      <c r="P67" s="16">
        <v>4033</v>
      </c>
      <c r="Q67" s="17">
        <f>VLOOKUP(B67,SAOM!B$2:I1060,8,0)</f>
        <v>40917</v>
      </c>
      <c r="R67" s="17" t="str">
        <f>VLOOKUP(B67,AG_Lider!A$1:F1418,6,0)</f>
        <v>CONCLUÍDO</v>
      </c>
      <c r="S67" s="42" t="str">
        <f>VLOOKUP(B67,SAOM!B$2:J1060,9,0)</f>
        <v>Rogério Gomes</v>
      </c>
      <c r="T67" s="17" t="str">
        <f>VLOOKUP(B67,SAOM!B$2:K1506,10,0)</f>
        <v>Avenida Senhor do Bonfim, 496 - Cristina A</v>
      </c>
      <c r="U67" s="42" t="str">
        <f>VLOOKUP(B67,SAOM!B$2:M792,12,0)</f>
        <v>31 3635-9854</v>
      </c>
      <c r="V67" s="87" t="str">
        <f>VLOOKUP(B67,SAOM!B$2:L792,11,0)</f>
        <v>33105-140</v>
      </c>
      <c r="W67" s="18">
        <v>40891</v>
      </c>
      <c r="X67" s="40" t="str">
        <f>VLOOKUP(B67,SAOM!B$2:N792,13,0)</f>
        <v>00:20:0E:10:48:76</v>
      </c>
      <c r="Y67" s="17">
        <v>40918</v>
      </c>
      <c r="Z67" s="15" t="s">
        <v>1565</v>
      </c>
      <c r="AA67" s="19">
        <v>40918</v>
      </c>
      <c r="AB67" s="36">
        <v>41012</v>
      </c>
      <c r="AC67" s="48" t="s">
        <v>749</v>
      </c>
      <c r="AD67" s="19" t="str">
        <f>VLOOKUP(B67,SAOM!B$2:Q1093,16,0)</f>
        <v>-</v>
      </c>
      <c r="AE67" s="19" t="s">
        <v>4675</v>
      </c>
      <c r="AF67" s="19"/>
      <c r="AG67" s="145"/>
      <c r="AH67" s="15"/>
      <c r="AI67" s="20" t="s">
        <v>4675</v>
      </c>
    </row>
    <row r="68" spans="1:35" s="20" customFormat="1" ht="15" customHeight="1">
      <c r="A68" s="22">
        <v>743</v>
      </c>
      <c r="B68" s="38" t="s">
        <v>134</v>
      </c>
      <c r="C68" s="17">
        <v>40868</v>
      </c>
      <c r="D68" s="17">
        <v>40913</v>
      </c>
      <c r="E68" s="17">
        <f>VLOOKUP(B68,SAOM!B$2:D3118,3,0)</f>
        <v>40918</v>
      </c>
      <c r="F68" s="17">
        <f t="shared" si="0"/>
        <v>40928</v>
      </c>
      <c r="G68" s="17" t="s">
        <v>501</v>
      </c>
      <c r="H68" s="14" t="s">
        <v>517</v>
      </c>
      <c r="I68" s="40" t="str">
        <f>VLOOKUP(B68,SAOM!B$2:E2063,4,0)</f>
        <v>Aceito</v>
      </c>
      <c r="J68" s="14" t="s">
        <v>499</v>
      </c>
      <c r="K68" s="14" t="s">
        <v>501</v>
      </c>
      <c r="L68" s="15" t="s">
        <v>118</v>
      </c>
      <c r="M68" s="15" t="str">
        <f>VLOOKUP(L68,Coordenadas!A$2:B1320,2,0)</f>
        <v xml:space="preserve"> 19°46'2.70"S</v>
      </c>
      <c r="N68" s="15" t="str">
        <f>VLOOKUP(L68,Coordenadas!A$2:C5063,3,0)</f>
        <v xml:space="preserve"> 43°51'10.08"O</v>
      </c>
      <c r="O68" s="40" t="str">
        <f>VLOOKUP(B68,SAOM!B$2:H1061,7,0)</f>
        <v>SES-SAIA-0743</v>
      </c>
      <c r="P68" s="16">
        <v>4033</v>
      </c>
      <c r="Q68" s="17">
        <f>VLOOKUP(B68,SAOM!B$2:I1061,8,0)</f>
        <v>40893</v>
      </c>
      <c r="R68" s="17" t="str">
        <f>VLOOKUP(B68,AG_Lider!A$1:F1419,6,0)</f>
        <v>CONCLUÍDO</v>
      </c>
      <c r="S68" s="42" t="str">
        <f>VLOOKUP(B68,SAOM!B$2:J1061,9,0)</f>
        <v>Eliatriz Lara</v>
      </c>
      <c r="T68" s="17" t="str">
        <f>VLOOKUP(B68,SAOM!B$2:K1507,10,0)</f>
        <v>Rua Presidente Nilo Peçanha, 110 - Boa Esperança</v>
      </c>
      <c r="U68" s="42" t="str">
        <f>VLOOKUP(B68,SAOM!B$2:M793,12,0)</f>
        <v>31 3641-5206</v>
      </c>
      <c r="V68" s="87" t="str">
        <f>VLOOKUP(B68,SAOM!B$2:L793,11,0)</f>
        <v>33035-050</v>
      </c>
      <c r="W68" s="18">
        <v>40891</v>
      </c>
      <c r="X68" s="40" t="str">
        <f>VLOOKUP(B68,SAOM!B$2:N793,13,0)</f>
        <v>00:20:0E:10:48:7A</v>
      </c>
      <c r="Y68" s="17">
        <v>40899</v>
      </c>
      <c r="Z68" s="15" t="s">
        <v>1727</v>
      </c>
      <c r="AA68" s="19">
        <v>40899</v>
      </c>
      <c r="AB68" s="35">
        <v>40927</v>
      </c>
      <c r="AC68" s="48" t="s">
        <v>749</v>
      </c>
      <c r="AD68" s="19" t="str">
        <f>VLOOKUP(B68,SAOM!B$2:Q1094,16,0)</f>
        <v>-</v>
      </c>
      <c r="AE68" s="19" t="s">
        <v>4675</v>
      </c>
      <c r="AF68" s="19"/>
      <c r="AG68" s="145"/>
      <c r="AH68" s="15"/>
      <c r="AI68" s="20" t="s">
        <v>4675</v>
      </c>
    </row>
    <row r="69" spans="1:35" s="20" customFormat="1" ht="15" customHeight="1">
      <c r="A69" s="22">
        <v>744</v>
      </c>
      <c r="B69" s="38" t="s">
        <v>135</v>
      </c>
      <c r="C69" s="17">
        <v>40868</v>
      </c>
      <c r="D69" s="17">
        <v>40913</v>
      </c>
      <c r="E69" s="17">
        <f>VLOOKUP(B69,SAOM!B$2:D3119,3,0)</f>
        <v>40918</v>
      </c>
      <c r="F69" s="17">
        <f t="shared" ref="F69:F132" si="1">D69+15</f>
        <v>40928</v>
      </c>
      <c r="G69" s="17" t="s">
        <v>501</v>
      </c>
      <c r="H69" s="14" t="s">
        <v>517</v>
      </c>
      <c r="I69" s="40" t="str">
        <f>VLOOKUP(B69,SAOM!B$2:E2064,4,0)</f>
        <v>Aceito</v>
      </c>
      <c r="J69" s="14" t="s">
        <v>499</v>
      </c>
      <c r="K69" s="14" t="s">
        <v>501</v>
      </c>
      <c r="L69" s="15" t="s">
        <v>118</v>
      </c>
      <c r="M69" s="15" t="str">
        <f>VLOOKUP(L69,Coordenadas!A$2:B1321,2,0)</f>
        <v xml:space="preserve"> 19°46'2.70"S</v>
      </c>
      <c r="N69" s="15" t="str">
        <f>VLOOKUP(L69,Coordenadas!A$2:C5064,3,0)</f>
        <v xml:space="preserve"> 43°51'10.08"O</v>
      </c>
      <c r="O69" s="40" t="str">
        <f>VLOOKUP(B69,SAOM!B$2:H1062,7,0)</f>
        <v>SES-SAIA-0744</v>
      </c>
      <c r="P69" s="16">
        <v>4033</v>
      </c>
      <c r="Q69" s="17">
        <f>VLOOKUP(B69,SAOM!B$2:I1062,8,0)</f>
        <v>40893</v>
      </c>
      <c r="R69" s="17" t="str">
        <f>VLOOKUP(B69,AG_Lider!A$1:F1420,6,0)</f>
        <v>CONCLUÍDO</v>
      </c>
      <c r="S69" s="42" t="str">
        <f>VLOOKUP(B69,SAOM!B$2:J1062,9,0)</f>
        <v>Eliatriz Lara</v>
      </c>
      <c r="T69" s="17" t="str">
        <f>VLOOKUP(B69,SAOM!B$2:K1508,10,0)</f>
        <v>Rua Presidente Afonso Pena, 543 - Boa Esperança</v>
      </c>
      <c r="U69" s="42" t="str">
        <f>VLOOKUP(B69,SAOM!B$2:M794,12,0)</f>
        <v>31 3649-7933</v>
      </c>
      <c r="V69" s="87" t="str">
        <f>VLOOKUP(B69,SAOM!B$2:L794,11,0)</f>
        <v>33035-250</v>
      </c>
      <c r="W69" s="18">
        <v>40891</v>
      </c>
      <c r="X69" s="40" t="str">
        <f>VLOOKUP(B69,SAOM!B$2:N794,13,0)</f>
        <v>00:20:0E:10:48:4E</v>
      </c>
      <c r="Y69" s="17">
        <v>40899</v>
      </c>
      <c r="Z69" s="15" t="s">
        <v>1625</v>
      </c>
      <c r="AA69" s="19">
        <v>40899</v>
      </c>
      <c r="AB69" s="35">
        <v>40927</v>
      </c>
      <c r="AC69" s="48" t="s">
        <v>748</v>
      </c>
      <c r="AD69" s="19" t="str">
        <f>VLOOKUP(B69,SAOM!B$2:Q1095,16,0)</f>
        <v>-</v>
      </c>
      <c r="AE69" s="19" t="s">
        <v>4675</v>
      </c>
      <c r="AF69" s="19"/>
      <c r="AG69" s="145"/>
      <c r="AH69" s="15"/>
      <c r="AI69" s="20" t="s">
        <v>4675</v>
      </c>
    </row>
    <row r="70" spans="1:35" s="20" customFormat="1" ht="15" customHeight="1">
      <c r="A70" s="14">
        <v>745</v>
      </c>
      <c r="B70" s="38" t="s">
        <v>136</v>
      </c>
      <c r="C70" s="17">
        <v>40868</v>
      </c>
      <c r="D70" s="17">
        <v>40913</v>
      </c>
      <c r="E70" s="17">
        <f>VLOOKUP(B70,SAOM!B$2:D3120,3,0)</f>
        <v>40918</v>
      </c>
      <c r="F70" s="17">
        <f t="shared" si="1"/>
        <v>40928</v>
      </c>
      <c r="G70" s="17" t="s">
        <v>501</v>
      </c>
      <c r="H70" s="14" t="s">
        <v>517</v>
      </c>
      <c r="I70" s="40" t="str">
        <f>VLOOKUP(B70,SAOM!B$2:E2065,4,0)</f>
        <v>Aceito</v>
      </c>
      <c r="J70" s="14" t="s">
        <v>499</v>
      </c>
      <c r="K70" s="14" t="s">
        <v>501</v>
      </c>
      <c r="L70" s="15" t="s">
        <v>118</v>
      </c>
      <c r="M70" s="15" t="str">
        <f>VLOOKUP(L70,Coordenadas!A$2:B1322,2,0)</f>
        <v xml:space="preserve"> 19°46'2.70"S</v>
      </c>
      <c r="N70" s="15" t="str">
        <f>VLOOKUP(L70,Coordenadas!A$2:C5065,3,0)</f>
        <v xml:space="preserve"> 43°51'10.08"O</v>
      </c>
      <c r="O70" s="40" t="str">
        <f>VLOOKUP(B70,SAOM!B$2:H1063,7,0)</f>
        <v>SES-SAIA-0745</v>
      </c>
      <c r="P70" s="16">
        <v>4033</v>
      </c>
      <c r="Q70" s="17">
        <f>VLOOKUP(B70,SAOM!B$2:I1063,8,0)</f>
        <v>40917</v>
      </c>
      <c r="R70" s="17" t="str">
        <f>VLOOKUP(B70,AG_Lider!A$1:F1421,6,0)</f>
        <v>CONCLUÍDO</v>
      </c>
      <c r="S70" s="42" t="str">
        <f>VLOOKUP(B70,SAOM!B$2:J1063,9,0)</f>
        <v>Patrí­cia Narciso</v>
      </c>
      <c r="T70" s="17" t="str">
        <f>VLOOKUP(B70,SAOM!B$2:K1509,10,0)</f>
        <v>Rua Geraldo Teixeira da Costa, 2199 - São Benedito</v>
      </c>
      <c r="U70" s="42" t="str">
        <f>VLOOKUP(B70,SAOM!B$2:M795,12,0)</f>
        <v>31 3637-4603</v>
      </c>
      <c r="V70" s="87" t="str">
        <f>VLOOKUP(B70,SAOM!B$2:L795,11,0)</f>
        <v>33105-450</v>
      </c>
      <c r="W70" s="18">
        <v>40891</v>
      </c>
      <c r="X70" s="40" t="str">
        <f>VLOOKUP(B70,SAOM!B$2:N795,13,0)</f>
        <v>00:20:0E:10:45:AE</v>
      </c>
      <c r="Y70" s="17">
        <v>40917</v>
      </c>
      <c r="Z70" s="15" t="s">
        <v>3969</v>
      </c>
      <c r="AA70" s="19">
        <v>40917</v>
      </c>
      <c r="AB70" s="36">
        <v>41012</v>
      </c>
      <c r="AC70" s="48" t="s">
        <v>749</v>
      </c>
      <c r="AD70" s="19" t="str">
        <f>VLOOKUP(B70,SAOM!B$2:Q1096,16,0)</f>
        <v>-</v>
      </c>
      <c r="AE70" s="19" t="s">
        <v>4675</v>
      </c>
      <c r="AF70" s="19"/>
      <c r="AG70" s="145"/>
      <c r="AH70" s="15"/>
      <c r="AI70" s="20" t="s">
        <v>4675</v>
      </c>
    </row>
    <row r="71" spans="1:35" s="20" customFormat="1" ht="15" customHeight="1">
      <c r="A71" s="22">
        <v>746</v>
      </c>
      <c r="B71" s="38" t="s">
        <v>137</v>
      </c>
      <c r="C71" s="17">
        <v>40868</v>
      </c>
      <c r="D71" s="17">
        <v>40913</v>
      </c>
      <c r="E71" s="17">
        <f>VLOOKUP(B71,SAOM!B$2:D3121,3,0)</f>
        <v>40918</v>
      </c>
      <c r="F71" s="17">
        <f t="shared" si="1"/>
        <v>40928</v>
      </c>
      <c r="G71" s="17" t="s">
        <v>501</v>
      </c>
      <c r="H71" s="14" t="s">
        <v>517</v>
      </c>
      <c r="I71" s="40" t="str">
        <f>VLOOKUP(B71,SAOM!B$2:E2066,4,0)</f>
        <v>Aceito</v>
      </c>
      <c r="J71" s="14" t="s">
        <v>499</v>
      </c>
      <c r="K71" s="14" t="s">
        <v>501</v>
      </c>
      <c r="L71" s="15" t="s">
        <v>118</v>
      </c>
      <c r="M71" s="15" t="str">
        <f>VLOOKUP(L71,Coordenadas!A$2:B1323,2,0)</f>
        <v xml:space="preserve"> 19°46'2.70"S</v>
      </c>
      <c r="N71" s="15" t="str">
        <f>VLOOKUP(L71,Coordenadas!A$2:C5066,3,0)</f>
        <v xml:space="preserve"> 43°51'10.08"O</v>
      </c>
      <c r="O71" s="40" t="str">
        <f>VLOOKUP(B71,SAOM!B$2:H1064,7,0)</f>
        <v>SES-SAIA-0746</v>
      </c>
      <c r="P71" s="16">
        <v>4033</v>
      </c>
      <c r="Q71" s="17">
        <f>VLOOKUP(B71,SAOM!B$2:I1064,8,0)</f>
        <v>40914</v>
      </c>
      <c r="R71" s="17" t="str">
        <f>VLOOKUP(B71,AG_Lider!A$1:F1422,6,0)</f>
        <v>REPARO</v>
      </c>
      <c r="S71" s="42" t="str">
        <f>VLOOKUP(B71,SAOM!B$2:J1064,9,0)</f>
        <v>Antônio Teixeira</v>
      </c>
      <c r="T71" s="17" t="str">
        <f>VLOOKUP(B71,SAOM!B$2:K1510,10,0)</f>
        <v>Avenida Raul Teixeira da Costa Sobrinho, 407 - Camelos</v>
      </c>
      <c r="U71" s="42" t="str">
        <f>VLOOKUP(B71,SAOM!B$2:M796,12,0)</f>
        <v>31 3641-5837</v>
      </c>
      <c r="V71" s="87" t="str">
        <f>VLOOKUP(B71,SAOM!B$2:L796,11,0)</f>
        <v>33010-360</v>
      </c>
      <c r="W71" s="18">
        <v>40891</v>
      </c>
      <c r="X71" s="40" t="str">
        <f>VLOOKUP(B71,SAOM!B$2:N796,13,0)</f>
        <v>00:20:0E:10:49:03</v>
      </c>
      <c r="Y71" s="17">
        <v>40918</v>
      </c>
      <c r="Z71" s="15" t="s">
        <v>1727</v>
      </c>
      <c r="AA71" s="19">
        <v>40918</v>
      </c>
      <c r="AB71" s="35">
        <v>41012</v>
      </c>
      <c r="AC71" s="48" t="s">
        <v>749</v>
      </c>
      <c r="AD71" s="19" t="str">
        <f>VLOOKUP(B71,SAOM!B$2:Q1097,16,0)</f>
        <v>-</v>
      </c>
      <c r="AE71" s="19" t="s">
        <v>4675</v>
      </c>
      <c r="AF71" s="19"/>
      <c r="AG71" s="145"/>
      <c r="AH71" s="15"/>
      <c r="AI71" s="20" t="s">
        <v>4675</v>
      </c>
    </row>
    <row r="72" spans="1:35" s="20" customFormat="1" ht="15" customHeight="1">
      <c r="A72" s="22">
        <v>747</v>
      </c>
      <c r="B72" s="38" t="s">
        <v>138</v>
      </c>
      <c r="C72" s="17">
        <v>40868</v>
      </c>
      <c r="D72" s="17">
        <v>40913</v>
      </c>
      <c r="E72" s="17">
        <f>VLOOKUP(B72,SAOM!B$2:D3122,3,0)</f>
        <v>40918</v>
      </c>
      <c r="F72" s="17">
        <f t="shared" si="1"/>
        <v>40928</v>
      </c>
      <c r="G72" s="17" t="s">
        <v>501</v>
      </c>
      <c r="H72" s="14" t="s">
        <v>517</v>
      </c>
      <c r="I72" s="40" t="str">
        <f>VLOOKUP(B72,SAOM!B$2:E2067,4,0)</f>
        <v>Aceito</v>
      </c>
      <c r="J72" s="14" t="s">
        <v>499</v>
      </c>
      <c r="K72" s="14" t="s">
        <v>501</v>
      </c>
      <c r="L72" s="15" t="s">
        <v>118</v>
      </c>
      <c r="M72" s="15" t="str">
        <f>VLOOKUP(L72,Coordenadas!A$2:B1324,2,0)</f>
        <v xml:space="preserve"> 19°46'2.70"S</v>
      </c>
      <c r="N72" s="15" t="str">
        <f>VLOOKUP(L72,Coordenadas!A$2:C5067,3,0)</f>
        <v xml:space="preserve"> 43°51'10.08"O</v>
      </c>
      <c r="O72" s="40" t="str">
        <f>VLOOKUP(B72,SAOM!B$2:H1065,7,0)</f>
        <v>SES-SAIA-0747</v>
      </c>
      <c r="P72" s="16">
        <v>4033</v>
      </c>
      <c r="Q72" s="17">
        <f>VLOOKUP(B72,SAOM!B$2:I1065,8,0)</f>
        <v>40896</v>
      </c>
      <c r="R72" s="17" t="str">
        <f>VLOOKUP(B72,AG_Lider!A$1:F1423,6,0)</f>
        <v>CONCLUÍDO</v>
      </c>
      <c r="S72" s="42" t="str">
        <f>VLOOKUP(B72,SAOM!B$2:J1065,9,0)</f>
        <v>Camila Viana</v>
      </c>
      <c r="T72" s="17" t="str">
        <f>VLOOKUP(B72,SAOM!B$2:K1511,10,0)</f>
        <v>Avenida Raul Teixeira da Costa Sobrinho, 46 - Centro</v>
      </c>
      <c r="U72" s="42" t="str">
        <f>VLOOKUP(B72,SAOM!B$2:M797,12,0)</f>
        <v>31 3642-3485</v>
      </c>
      <c r="V72" s="87" t="str">
        <f>VLOOKUP(B72,SAOM!B$2:L797,11,0)</f>
        <v>33010-360</v>
      </c>
      <c r="W72" s="18">
        <v>40891</v>
      </c>
      <c r="X72" s="40" t="str">
        <f>VLOOKUP(B72,SAOM!B$2:N797,13,0)</f>
        <v>00:20:0E:10:48:C4</v>
      </c>
      <c r="Y72" s="17">
        <v>40898</v>
      </c>
      <c r="Z72" s="15" t="s">
        <v>1565</v>
      </c>
      <c r="AA72" s="19">
        <v>40898</v>
      </c>
      <c r="AB72" s="35">
        <v>40927</v>
      </c>
      <c r="AC72" s="48" t="s">
        <v>749</v>
      </c>
      <c r="AD72" s="19" t="str">
        <f>VLOOKUP(B72,SAOM!B$2:Q1098,16,0)</f>
        <v>-</v>
      </c>
      <c r="AE72" s="19">
        <v>41144</v>
      </c>
      <c r="AF72" s="19"/>
      <c r="AG72" s="145" t="s">
        <v>7219</v>
      </c>
      <c r="AH72" s="15"/>
      <c r="AI72" s="20" t="s">
        <v>4675</v>
      </c>
    </row>
    <row r="73" spans="1:35" s="20" customFormat="1" ht="15" customHeight="1">
      <c r="A73" s="14">
        <v>748</v>
      </c>
      <c r="B73" s="38" t="s">
        <v>139</v>
      </c>
      <c r="C73" s="17">
        <v>40868</v>
      </c>
      <c r="D73" s="17">
        <v>40913</v>
      </c>
      <c r="E73" s="17">
        <f>VLOOKUP(B73,SAOM!B$2:D3123,3,0)</f>
        <v>40918</v>
      </c>
      <c r="F73" s="17">
        <f t="shared" si="1"/>
        <v>40928</v>
      </c>
      <c r="G73" s="17" t="s">
        <v>501</v>
      </c>
      <c r="H73" s="14" t="s">
        <v>517</v>
      </c>
      <c r="I73" s="40" t="str">
        <f>VLOOKUP(B73,SAOM!B$2:E2068,4,0)</f>
        <v>Aceito</v>
      </c>
      <c r="J73" s="14" t="s">
        <v>499</v>
      </c>
      <c r="K73" s="14" t="s">
        <v>501</v>
      </c>
      <c r="L73" s="15" t="s">
        <v>118</v>
      </c>
      <c r="M73" s="15" t="str">
        <f>VLOOKUP(L73,Coordenadas!A$2:B1325,2,0)</f>
        <v xml:space="preserve"> 19°46'2.70"S</v>
      </c>
      <c r="N73" s="15" t="str">
        <f>VLOOKUP(L73,Coordenadas!A$2:C5068,3,0)</f>
        <v xml:space="preserve"> 43°51'10.08"O</v>
      </c>
      <c r="O73" s="40" t="str">
        <f>VLOOKUP(B73,SAOM!B$2:H1066,7,0)</f>
        <v>SES-SAIA-0748</v>
      </c>
      <c r="P73" s="16">
        <v>4033</v>
      </c>
      <c r="Q73" s="17">
        <f>VLOOKUP(B73,SAOM!B$2:I1066,8,0)</f>
        <v>40906</v>
      </c>
      <c r="R73" s="17" t="str">
        <f>VLOOKUP(B73,AG_Lider!A$1:F1424,6,0)</f>
        <v>CONCLUÍDO</v>
      </c>
      <c r="S73" s="42" t="str">
        <f>VLOOKUP(B73,SAOM!B$2:J1066,9,0)</f>
        <v>Maí­ra Jardim</v>
      </c>
      <c r="T73" s="17" t="str">
        <f>VLOOKUP(B73,SAOM!B$2:K1512,10,0)</f>
        <v>Rua Alfredo Castilho, 0 - Barreiro do Amaral</v>
      </c>
      <c r="U73" s="42" t="str">
        <f>VLOOKUP(B73,SAOM!B$2:M798,12,0)</f>
        <v>31 3642-3485</v>
      </c>
      <c r="V73" s="87" t="str">
        <f>VLOOKUP(B73,SAOM!B$2:L798,11,0)</f>
        <v>33010-360</v>
      </c>
      <c r="W73" s="18">
        <v>40891</v>
      </c>
      <c r="X73" s="40" t="str">
        <f>VLOOKUP(B73,SAOM!B$2:N798,13,0)</f>
        <v>00:20:0E:10:48:D8</v>
      </c>
      <c r="Y73" s="17">
        <v>40910</v>
      </c>
      <c r="Z73" s="15" t="s">
        <v>3969</v>
      </c>
      <c r="AA73" s="19">
        <v>40910</v>
      </c>
      <c r="AB73" s="36">
        <v>40927</v>
      </c>
      <c r="AC73" s="48" t="s">
        <v>749</v>
      </c>
      <c r="AD73" s="19" t="str">
        <f>VLOOKUP(B73,SAOM!B$2:Q1099,16,0)</f>
        <v>-</v>
      </c>
      <c r="AE73" s="19" t="s">
        <v>4675</v>
      </c>
      <c r="AF73" s="19"/>
      <c r="AG73" s="145"/>
      <c r="AH73" s="15"/>
      <c r="AI73" s="20" t="s">
        <v>4675</v>
      </c>
    </row>
    <row r="74" spans="1:35" s="20" customFormat="1" ht="15" customHeight="1">
      <c r="A74" s="22">
        <v>749</v>
      </c>
      <c r="B74" s="38" t="s">
        <v>140</v>
      </c>
      <c r="C74" s="17">
        <v>40868</v>
      </c>
      <c r="D74" s="17">
        <v>40913</v>
      </c>
      <c r="E74" s="17">
        <f>VLOOKUP(B74,SAOM!B$2:D3124,3,0)</f>
        <v>40918</v>
      </c>
      <c r="F74" s="17">
        <f t="shared" si="1"/>
        <v>40928</v>
      </c>
      <c r="G74" s="17" t="s">
        <v>501</v>
      </c>
      <c r="H74" s="14" t="s">
        <v>517</v>
      </c>
      <c r="I74" s="40" t="str">
        <f>VLOOKUP(B74,SAOM!B$2:E2069,4,0)</f>
        <v>Aceito</v>
      </c>
      <c r="J74" s="14" t="s">
        <v>499</v>
      </c>
      <c r="K74" s="14" t="s">
        <v>501</v>
      </c>
      <c r="L74" s="15" t="s">
        <v>118</v>
      </c>
      <c r="M74" s="15" t="str">
        <f>VLOOKUP(L74,Coordenadas!A$2:B1326,2,0)</f>
        <v xml:space="preserve"> 19°46'2.70"S</v>
      </c>
      <c r="N74" s="15" t="str">
        <f>VLOOKUP(L74,Coordenadas!A$2:C5069,3,0)</f>
        <v xml:space="preserve"> 43°51'10.08"O</v>
      </c>
      <c r="O74" s="40" t="str">
        <f>VLOOKUP(B74,SAOM!B$2:H1067,7,0)</f>
        <v>SES-SAIA-0749</v>
      </c>
      <c r="P74" s="16">
        <v>4033</v>
      </c>
      <c r="Q74" s="17">
        <f>VLOOKUP(B74,SAOM!B$2:I1067,8,0)</f>
        <v>40905</v>
      </c>
      <c r="R74" s="17" t="str">
        <f>VLOOKUP(B74,AG_Lider!A$1:F1425,6,0)</f>
        <v>CONCLUÍDO</v>
      </c>
      <c r="S74" s="42" t="str">
        <f>VLOOKUP(B74,SAOM!B$2:J1067,9,0)</f>
        <v>Bruno Faria</v>
      </c>
      <c r="T74" s="17" t="str">
        <f>VLOOKUP(B74,SAOM!B$2:K1513,10,0)</f>
        <v>Rua Pará de Minas, 2230 - São Benedito</v>
      </c>
      <c r="U74" s="42" t="str">
        <f>VLOOKUP(B74,SAOM!B$2:M799,12,0)</f>
        <v>31 3637-7486</v>
      </c>
      <c r="V74" s="87" t="str">
        <f>VLOOKUP(B74,SAOM!B$2:L799,11,0)</f>
        <v>33105-460</v>
      </c>
      <c r="W74" s="18">
        <v>40891</v>
      </c>
      <c r="X74" s="40" t="str">
        <f>VLOOKUP(B74,SAOM!B$2:N799,13,0)</f>
        <v>00:20:0E:10:48:D1</v>
      </c>
      <c r="Y74" s="17">
        <v>40925</v>
      </c>
      <c r="Z74" s="15" t="s">
        <v>1565</v>
      </c>
      <c r="AA74" s="19">
        <v>40925</v>
      </c>
      <c r="AB74" s="35">
        <v>41012</v>
      </c>
      <c r="AC74" s="48" t="s">
        <v>749</v>
      </c>
      <c r="AD74" s="19" t="str">
        <f>VLOOKUP(B74,SAOM!B$2:Q1100,16,0)</f>
        <v>-</v>
      </c>
      <c r="AE74" s="19" t="s">
        <v>4675</v>
      </c>
      <c r="AF74" s="19"/>
      <c r="AG74" s="145"/>
      <c r="AH74" s="15"/>
      <c r="AI74" s="20" t="s">
        <v>4675</v>
      </c>
    </row>
    <row r="75" spans="1:35" s="20" customFormat="1" ht="15" customHeight="1">
      <c r="A75" s="14">
        <v>750</v>
      </c>
      <c r="B75" s="38" t="s">
        <v>141</v>
      </c>
      <c r="C75" s="17">
        <v>40868</v>
      </c>
      <c r="D75" s="17">
        <v>40913</v>
      </c>
      <c r="E75" s="17">
        <f>VLOOKUP(B75,SAOM!B$2:D3125,3,0)</f>
        <v>40918</v>
      </c>
      <c r="F75" s="17">
        <f t="shared" si="1"/>
        <v>40928</v>
      </c>
      <c r="G75" s="17" t="s">
        <v>501</v>
      </c>
      <c r="H75" s="14" t="s">
        <v>517</v>
      </c>
      <c r="I75" s="40" t="str">
        <f>VLOOKUP(B75,SAOM!B$2:E2070,4,0)</f>
        <v>Aceito</v>
      </c>
      <c r="J75" s="14" t="s">
        <v>499</v>
      </c>
      <c r="K75" s="14" t="s">
        <v>501</v>
      </c>
      <c r="L75" s="15" t="s">
        <v>118</v>
      </c>
      <c r="M75" s="15" t="str">
        <f>VLOOKUP(L75,Coordenadas!A$2:B1327,2,0)</f>
        <v xml:space="preserve"> 19°46'2.70"S</v>
      </c>
      <c r="N75" s="15" t="str">
        <f>VLOOKUP(L75,Coordenadas!A$2:C5070,3,0)</f>
        <v xml:space="preserve"> 43°51'10.08"O</v>
      </c>
      <c r="O75" s="40" t="str">
        <f>VLOOKUP(B75,SAOM!B$2:H1068,7,0)</f>
        <v>SES-SAIA-0750</v>
      </c>
      <c r="P75" s="16">
        <v>4033</v>
      </c>
      <c r="Q75" s="17">
        <f>VLOOKUP(B75,SAOM!B$2:I1068,8,0)</f>
        <v>40911</v>
      </c>
      <c r="R75" s="17" t="str">
        <f>VLOOKUP(B75,AG_Lider!A$1:F1426,6,0)</f>
        <v>CONCLUÍDO</v>
      </c>
      <c r="S75" s="42" t="str">
        <f>VLOOKUP(B75,SAOM!B$2:J1068,9,0)</f>
        <v>Alba Valéria</v>
      </c>
      <c r="T75" s="17" t="str">
        <f>VLOOKUP(B75,SAOM!B$2:K1514,10,0)</f>
        <v>Rua Itarema, 392 - Via Colégio</v>
      </c>
      <c r="U75" s="42" t="str">
        <f>VLOOKUP(B75,SAOM!B$2:M800,12,0)</f>
        <v>31 3637-4695</v>
      </c>
      <c r="V75" s="87" t="str">
        <f>VLOOKUP(B75,SAOM!B$2:L800,11,0)</f>
        <v>33130-560</v>
      </c>
      <c r="W75" s="18">
        <v>40891</v>
      </c>
      <c r="X75" s="40" t="str">
        <f>VLOOKUP(B75,SAOM!B$2:N800,13,0)</f>
        <v>00:20:0E:10:48:FE</v>
      </c>
      <c r="Y75" s="17">
        <v>40914</v>
      </c>
      <c r="Z75" s="15" t="s">
        <v>1565</v>
      </c>
      <c r="AA75" s="19">
        <v>40914</v>
      </c>
      <c r="AB75" s="36">
        <v>40927</v>
      </c>
      <c r="AC75" s="48" t="s">
        <v>749</v>
      </c>
      <c r="AD75" s="19" t="str">
        <f>VLOOKUP(B75,SAOM!B$2:Q1101,16,0)</f>
        <v>-</v>
      </c>
      <c r="AE75" s="19" t="s">
        <v>4675</v>
      </c>
      <c r="AF75" s="19"/>
      <c r="AG75" s="145"/>
      <c r="AH75" s="15"/>
      <c r="AI75" s="20" t="s">
        <v>4675</v>
      </c>
    </row>
    <row r="76" spans="1:35" s="20" customFormat="1" ht="15" customHeight="1">
      <c r="A76" s="14">
        <v>751</v>
      </c>
      <c r="B76" s="38" t="s">
        <v>142</v>
      </c>
      <c r="C76" s="17">
        <v>40868</v>
      </c>
      <c r="D76" s="17">
        <v>40913</v>
      </c>
      <c r="E76" s="17">
        <f>VLOOKUP(B76,SAOM!B$2:D3126,3,0)</f>
        <v>40918</v>
      </c>
      <c r="F76" s="17">
        <f t="shared" si="1"/>
        <v>40928</v>
      </c>
      <c r="G76" s="17" t="s">
        <v>501</v>
      </c>
      <c r="H76" s="14" t="s">
        <v>517</v>
      </c>
      <c r="I76" s="40" t="str">
        <f>VLOOKUP(B76,SAOM!B$2:E2071,4,0)</f>
        <v>Aceito</v>
      </c>
      <c r="J76" s="14" t="s">
        <v>499</v>
      </c>
      <c r="K76" s="14" t="s">
        <v>501</v>
      </c>
      <c r="L76" s="15" t="s">
        <v>118</v>
      </c>
      <c r="M76" s="15" t="str">
        <f>VLOOKUP(L76,Coordenadas!A$2:B1328,2,0)</f>
        <v xml:space="preserve"> 19°46'2.70"S</v>
      </c>
      <c r="N76" s="15" t="str">
        <f>VLOOKUP(L76,Coordenadas!A$2:C5071,3,0)</f>
        <v xml:space="preserve"> 43°51'10.08"O</v>
      </c>
      <c r="O76" s="40" t="str">
        <f>VLOOKUP(B76,SAOM!B$2:H1069,7,0)</f>
        <v>SES-SAIA-0751</v>
      </c>
      <c r="P76" s="16">
        <v>4033</v>
      </c>
      <c r="Q76" s="17">
        <f>VLOOKUP(B76,SAOM!B$2:I1069,8,0)</f>
        <v>40911</v>
      </c>
      <c r="R76" s="17" t="str">
        <f>VLOOKUP(B76,AG_Lider!A$1:F1427,6,0)</f>
        <v>CONCLUÍDO</v>
      </c>
      <c r="S76" s="42" t="str">
        <f>VLOOKUP(B76,SAOM!B$2:J1069,9,0)</f>
        <v>Alba Valéria</v>
      </c>
      <c r="T76" s="17" t="str">
        <f>VLOOKUP(B76,SAOM!B$2:K1515,10,0)</f>
        <v>Avenida Redelvim Andrade, 0 - Boa EsperanÃ§a</v>
      </c>
      <c r="U76" s="42" t="str">
        <f>VLOOKUP(B76,SAOM!B$2:M801,12,0)</f>
        <v>31 3641-3428</v>
      </c>
      <c r="V76" s="87" t="str">
        <f>VLOOKUP(B76,SAOM!B$2:L801,11,0)</f>
        <v>33035-290</v>
      </c>
      <c r="W76" s="18">
        <v>40892</v>
      </c>
      <c r="X76" s="40" t="str">
        <f>VLOOKUP(B76,SAOM!B$2:N801,13,0)</f>
        <v>00:20:0E:10:4a:24</v>
      </c>
      <c r="Y76" s="17">
        <v>40911</v>
      </c>
      <c r="Z76" s="15" t="s">
        <v>3970</v>
      </c>
      <c r="AA76" s="19">
        <v>40911</v>
      </c>
      <c r="AB76" s="35">
        <v>40927</v>
      </c>
      <c r="AC76" s="48" t="s">
        <v>748</v>
      </c>
      <c r="AD76" s="19" t="str">
        <f>VLOOKUP(B76,SAOM!B$2:Q1102,16,0)</f>
        <v>-</v>
      </c>
      <c r="AE76" s="19" t="s">
        <v>4675</v>
      </c>
      <c r="AF76" s="19"/>
      <c r="AG76" s="145"/>
      <c r="AH76" s="15"/>
      <c r="AI76" s="20" t="s">
        <v>4675</v>
      </c>
    </row>
    <row r="77" spans="1:35" s="20" customFormat="1" ht="15" customHeight="1">
      <c r="A77" s="14">
        <v>752</v>
      </c>
      <c r="B77" s="38" t="s">
        <v>143</v>
      </c>
      <c r="C77" s="17">
        <v>40868</v>
      </c>
      <c r="D77" s="17">
        <v>40913</v>
      </c>
      <c r="E77" s="17">
        <f>VLOOKUP(B77,SAOM!B$2:D3127,3,0)</f>
        <v>40918</v>
      </c>
      <c r="F77" s="17">
        <f t="shared" si="1"/>
        <v>40928</v>
      </c>
      <c r="G77" s="17" t="s">
        <v>501</v>
      </c>
      <c r="H77" s="14" t="s">
        <v>517</v>
      </c>
      <c r="I77" s="40" t="str">
        <f>VLOOKUP(B77,SAOM!B$2:E2072,4,0)</f>
        <v>Aceito</v>
      </c>
      <c r="J77" s="14" t="s">
        <v>499</v>
      </c>
      <c r="K77" s="14" t="s">
        <v>501</v>
      </c>
      <c r="L77" s="15" t="s">
        <v>118</v>
      </c>
      <c r="M77" s="15" t="str">
        <f>VLOOKUP(L77,Coordenadas!A$2:B1329,2,0)</f>
        <v xml:space="preserve"> 19°46'2.70"S</v>
      </c>
      <c r="N77" s="15" t="str">
        <f>VLOOKUP(L77,Coordenadas!A$2:C5072,3,0)</f>
        <v xml:space="preserve"> 43°51'10.08"O</v>
      </c>
      <c r="O77" s="40" t="str">
        <f>VLOOKUP(B77,SAOM!B$2:H1070,7,0)</f>
        <v>SES-SAIA-0752</v>
      </c>
      <c r="P77" s="16">
        <v>4033</v>
      </c>
      <c r="Q77" s="17">
        <f>VLOOKUP(B77,SAOM!B$2:I1070,8,0)</f>
        <v>40897</v>
      </c>
      <c r="R77" s="17" t="str">
        <f>VLOOKUP(B77,AG_Lider!A$1:F1428,6,0)</f>
        <v>CONCLUÍDO</v>
      </c>
      <c r="S77" s="42" t="str">
        <f>VLOOKUP(B77,SAOM!B$2:J1070,9,0)</f>
        <v>Sibéria Satiro</v>
      </c>
      <c r="T77" s="17" t="str">
        <f>VLOOKUP(B77,SAOM!B$2:K1516,10,0)</f>
        <v>Avenida Senhor do Bonfim, 1052 - São Benedito</v>
      </c>
      <c r="U77" s="42" t="str">
        <f>VLOOKUP(B77,SAOM!B$2:M802,12,0)</f>
        <v>31 3637-6504</v>
      </c>
      <c r="V77" s="87" t="str">
        <f>VLOOKUP(B77,SAOM!B$2:L802,11,0)</f>
        <v>33125-210</v>
      </c>
      <c r="W77" s="18">
        <v>40892</v>
      </c>
      <c r="X77" s="40" t="str">
        <f>VLOOKUP(B77,SAOM!B$2:N802,13,0)</f>
        <v>00:20:0E:10:48:B8</v>
      </c>
      <c r="Y77" s="17">
        <v>40904</v>
      </c>
      <c r="Z77" s="15" t="s">
        <v>3970</v>
      </c>
      <c r="AA77" s="19">
        <v>40903</v>
      </c>
      <c r="AB77" s="36">
        <v>41012</v>
      </c>
      <c r="AC77" s="48" t="s">
        <v>749</v>
      </c>
      <c r="AD77" s="19" t="str">
        <f>VLOOKUP(B77,SAOM!B$2:Q1103,16,0)</f>
        <v>-</v>
      </c>
      <c r="AE77" s="19" t="s">
        <v>4675</v>
      </c>
      <c r="AF77" s="19"/>
      <c r="AG77" s="145"/>
      <c r="AH77" s="15"/>
      <c r="AI77" s="20" t="s">
        <v>4675</v>
      </c>
    </row>
    <row r="78" spans="1:35" s="20" customFormat="1" ht="15" customHeight="1">
      <c r="A78" s="22">
        <v>753</v>
      </c>
      <c r="B78" s="38" t="s">
        <v>144</v>
      </c>
      <c r="C78" s="17">
        <v>40868</v>
      </c>
      <c r="D78" s="17">
        <v>40913</v>
      </c>
      <c r="E78" s="17">
        <f>VLOOKUP(B78,SAOM!B$2:D3128,3,0)</f>
        <v>40918</v>
      </c>
      <c r="F78" s="17">
        <f t="shared" si="1"/>
        <v>40928</v>
      </c>
      <c r="G78" s="17" t="s">
        <v>501</v>
      </c>
      <c r="H78" s="14" t="s">
        <v>517</v>
      </c>
      <c r="I78" s="40" t="str">
        <f>VLOOKUP(B78,SAOM!B$2:E2073,4,0)</f>
        <v>Aceito</v>
      </c>
      <c r="J78" s="14" t="s">
        <v>499</v>
      </c>
      <c r="K78" s="14" t="s">
        <v>501</v>
      </c>
      <c r="L78" s="15" t="s">
        <v>118</v>
      </c>
      <c r="M78" s="15" t="str">
        <f>VLOOKUP(L78,Coordenadas!A$2:B1330,2,0)</f>
        <v xml:space="preserve"> 19°46'2.70"S</v>
      </c>
      <c r="N78" s="15" t="str">
        <f>VLOOKUP(L78,Coordenadas!A$2:C5073,3,0)</f>
        <v xml:space="preserve"> 43°51'10.08"O</v>
      </c>
      <c r="O78" s="40" t="str">
        <f>VLOOKUP(B78,SAOM!B$2:H1071,7,0)</f>
        <v>SES-SAIA-0753</v>
      </c>
      <c r="P78" s="16">
        <v>4033</v>
      </c>
      <c r="Q78" s="17">
        <f>VLOOKUP(B78,SAOM!B$2:I1071,8,0)</f>
        <v>40905</v>
      </c>
      <c r="R78" s="17" t="str">
        <f>VLOOKUP(B78,AG_Lider!A$1:F1429,6,0)</f>
        <v>CONCLUÍDO</v>
      </c>
      <c r="S78" s="42" t="str">
        <f>VLOOKUP(B78,SAOM!B$2:J1071,9,0)</f>
        <v>Silvia Tatiana</v>
      </c>
      <c r="T78" s="17" t="str">
        <f>VLOOKUP(B78,SAOM!B$2:K1517,10,0)</f>
        <v>Avenida Raul Teixeira da Costa Sobrinho, 22 - Centro</v>
      </c>
      <c r="U78" s="42">
        <f>VLOOKUP(B78,SAOM!B$2:M803,12,0)</f>
        <v>3136496866</v>
      </c>
      <c r="V78" s="87" t="str">
        <f>VLOOKUP(B78,SAOM!B$2:L803,11,0)</f>
        <v>33010-360</v>
      </c>
      <c r="W78" s="18">
        <v>40892</v>
      </c>
      <c r="X78" s="40" t="str">
        <f>VLOOKUP(B78,SAOM!B$2:N803,13,0)</f>
        <v>00:20:0E:10:48:F2</v>
      </c>
      <c r="Y78" s="17">
        <v>40904</v>
      </c>
      <c r="Z78" s="15" t="s">
        <v>1727</v>
      </c>
      <c r="AA78" s="19">
        <v>40905</v>
      </c>
      <c r="AB78" s="35">
        <v>40927</v>
      </c>
      <c r="AC78" s="48" t="s">
        <v>748</v>
      </c>
      <c r="AD78" s="19" t="str">
        <f>VLOOKUP(B78,SAOM!B$2:Q1104,16,0)</f>
        <v>-</v>
      </c>
      <c r="AE78" s="19" t="s">
        <v>4675</v>
      </c>
      <c r="AF78" s="19"/>
      <c r="AG78" s="145"/>
      <c r="AH78" s="15"/>
      <c r="AI78" s="20" t="s">
        <v>4675</v>
      </c>
    </row>
    <row r="79" spans="1:35" s="20" customFormat="1">
      <c r="A79" s="14">
        <v>738</v>
      </c>
      <c r="B79" s="38" t="s">
        <v>145</v>
      </c>
      <c r="C79" s="17">
        <v>40868</v>
      </c>
      <c r="D79" s="17">
        <v>40913</v>
      </c>
      <c r="E79" s="17">
        <f>VLOOKUP(B79,SAOM!B$2:D3129,3,0)</f>
        <v>40918</v>
      </c>
      <c r="F79" s="17">
        <f t="shared" si="1"/>
        <v>40928</v>
      </c>
      <c r="G79" s="17" t="s">
        <v>501</v>
      </c>
      <c r="H79" s="14" t="s">
        <v>517</v>
      </c>
      <c r="I79" s="40" t="str">
        <f>VLOOKUP(B79,SAOM!B$2:E2074,4,0)</f>
        <v>Aceito</v>
      </c>
      <c r="J79" s="14" t="s">
        <v>499</v>
      </c>
      <c r="K79" s="14" t="s">
        <v>501</v>
      </c>
      <c r="L79" s="15" t="s">
        <v>119</v>
      </c>
      <c r="M79" s="15" t="str">
        <f>VLOOKUP(L79,Coordenadas!A$2:B1331,2,0)</f>
        <v xml:space="preserve"> 20°38'56.50"S</v>
      </c>
      <c r="N79" s="15" t="str">
        <f>VLOOKUP(L79,Coordenadas!A$2:C5074,3,0)</f>
        <v xml:space="preserve"> 44°30'4.55"O</v>
      </c>
      <c r="O79" s="40" t="str">
        <f>VLOOKUP(B79,SAOM!B$2:H1072,7,0)</f>
        <v>SES-PAPO-0738</v>
      </c>
      <c r="P79" s="16">
        <v>4033</v>
      </c>
      <c r="Q79" s="17">
        <f>VLOOKUP(B79,SAOM!B$2:I1072,8,0)</f>
        <v>40911</v>
      </c>
      <c r="R79" s="17" t="str">
        <f>VLOOKUP(B79,AG_Lider!A$1:F1430,6,0)</f>
        <v>CONCLUÍDO</v>
      </c>
      <c r="S79" s="42" t="str">
        <f>VLOOKUP(B79,SAOM!B$2:J1072,9,0)</f>
        <v>Henry Lanoicar Pires</v>
      </c>
      <c r="T79" s="17" t="str">
        <f>VLOOKUP(B79,SAOM!B$2:K1518,10,0)</f>
        <v>Rua José Luiz Gomes, 70 - Centro</v>
      </c>
      <c r="U79" s="42" t="str">
        <f>VLOOKUP(B79,SAOM!B$2:M804,12,0)</f>
        <v>(37) 3335-1330</v>
      </c>
      <c r="V79" s="87" t="str">
        <f>VLOOKUP(B79,SAOM!B$2:L804,11,0)</f>
        <v>35537-000</v>
      </c>
      <c r="W79" s="18">
        <v>40892</v>
      </c>
      <c r="X79" s="40" t="str">
        <f>VLOOKUP(B79,SAOM!B$2:N804,13,0)</f>
        <v>00:20:0E:10:48:C2</v>
      </c>
      <c r="Y79" s="17">
        <v>40913</v>
      </c>
      <c r="Z79" s="15" t="s">
        <v>1625</v>
      </c>
      <c r="AA79" s="19">
        <v>40913</v>
      </c>
      <c r="AB79" s="36">
        <v>40927</v>
      </c>
      <c r="AC79" s="48" t="s">
        <v>749</v>
      </c>
      <c r="AD79" s="19" t="str">
        <f>VLOOKUP(B79,SAOM!B$2:Q1105,16,0)</f>
        <v>-</v>
      </c>
      <c r="AE79" s="19" t="s">
        <v>4675</v>
      </c>
      <c r="AF79" s="19"/>
      <c r="AG79" s="145"/>
      <c r="AH79" s="15"/>
      <c r="AI79" s="20" t="s">
        <v>4675</v>
      </c>
    </row>
    <row r="80" spans="1:35" s="20" customFormat="1">
      <c r="A80" s="14">
        <v>737</v>
      </c>
      <c r="B80" s="38" t="s">
        <v>146</v>
      </c>
      <c r="C80" s="17">
        <v>40868</v>
      </c>
      <c r="D80" s="17">
        <v>40913</v>
      </c>
      <c r="E80" s="17">
        <f>VLOOKUP(B80,SAOM!B$2:D3130,3,0)</f>
        <v>40918</v>
      </c>
      <c r="F80" s="17">
        <f t="shared" si="1"/>
        <v>40928</v>
      </c>
      <c r="G80" s="17" t="s">
        <v>501</v>
      </c>
      <c r="H80" s="14" t="s">
        <v>517</v>
      </c>
      <c r="I80" s="40" t="str">
        <f>VLOOKUP(B80,SAOM!B$2:E2075,4,0)</f>
        <v>Aceito</v>
      </c>
      <c r="J80" s="14" t="s">
        <v>499</v>
      </c>
      <c r="K80" s="14" t="s">
        <v>501</v>
      </c>
      <c r="L80" s="15" t="s">
        <v>120</v>
      </c>
      <c r="M80" s="15" t="str">
        <f>VLOOKUP(L80,Coordenadas!A$2:B1332,2,0)</f>
        <v xml:space="preserve"> 21°21'38.65"S</v>
      </c>
      <c r="N80" s="15" t="str">
        <f>VLOOKUP(L80,Coordenadas!A$2:C5075,3,0)</f>
        <v xml:space="preserve"> 42°18'51.88"O</v>
      </c>
      <c r="O80" s="40" t="str">
        <f>VLOOKUP(B80,SAOM!B$2:H1073,7,0)</f>
        <v>SES-PAMA-0737</v>
      </c>
      <c r="P80" s="16">
        <v>4033</v>
      </c>
      <c r="Q80" s="17">
        <f>VLOOKUP(B80,SAOM!B$2:I1073,8,0)</f>
        <v>40917</v>
      </c>
      <c r="R80" s="17" t="str">
        <f>VLOOKUP(B80,AG_Lider!A$1:F1431,6,0)</f>
        <v>CONCLUÍDO</v>
      </c>
      <c r="S80" s="42" t="str">
        <f>VLOOKUP(B80,SAOM!B$2:J1073,9,0)</f>
        <v>Marcus Vinicius de Lima Seixas</v>
      </c>
      <c r="T80" s="17" t="str">
        <f>VLOOKUP(B80,SAOM!B$2:K1519,10,0)</f>
        <v>Rua Paula Freitas, 0 - Centro</v>
      </c>
      <c r="U80" s="42" t="str">
        <f>VLOOKUP(B80,SAOM!B$2:M805,12,0)</f>
        <v>(32) 3446-1118</v>
      </c>
      <c r="V80" s="87" t="str">
        <f>VLOOKUP(B80,SAOM!B$2:L805,11,0)</f>
        <v>36750-000</v>
      </c>
      <c r="W80" s="18">
        <v>40891</v>
      </c>
      <c r="X80" s="40" t="str">
        <f>VLOOKUP(B80,SAOM!B$2:N805,13,0)</f>
        <v>00:20:0E:10:48:DE</v>
      </c>
      <c r="Y80" s="17">
        <v>40917</v>
      </c>
      <c r="Z80" s="15" t="s">
        <v>1956</v>
      </c>
      <c r="AA80" s="19">
        <v>40917</v>
      </c>
      <c r="AB80" s="36">
        <v>41012</v>
      </c>
      <c r="AC80" s="48" t="s">
        <v>749</v>
      </c>
      <c r="AD80" s="19" t="str">
        <f>VLOOKUP(B80,SAOM!B$2:Q1106,16,0)</f>
        <v>-</v>
      </c>
      <c r="AE80" s="19" t="s">
        <v>4675</v>
      </c>
      <c r="AF80" s="19"/>
      <c r="AG80" s="145"/>
      <c r="AH80" s="15"/>
      <c r="AI80" s="20" t="s">
        <v>4675</v>
      </c>
    </row>
    <row r="81" spans="1:35" s="20" customFormat="1" ht="15" customHeight="1">
      <c r="A81" s="14">
        <v>736</v>
      </c>
      <c r="B81" s="38" t="s">
        <v>147</v>
      </c>
      <c r="C81" s="17">
        <v>40868</v>
      </c>
      <c r="D81" s="17">
        <v>40913</v>
      </c>
      <c r="E81" s="17">
        <f>VLOOKUP(B81,SAOM!B$2:D3131,3,0)</f>
        <v>40918</v>
      </c>
      <c r="F81" s="17">
        <f t="shared" si="1"/>
        <v>40928</v>
      </c>
      <c r="G81" s="17" t="s">
        <v>501</v>
      </c>
      <c r="H81" s="14" t="s">
        <v>517</v>
      </c>
      <c r="I81" s="40" t="str">
        <f>VLOOKUP(B81,SAOM!B$2:E2076,4,0)</f>
        <v>Aceito</v>
      </c>
      <c r="J81" s="14" t="s">
        <v>499</v>
      </c>
      <c r="K81" s="14" t="s">
        <v>501</v>
      </c>
      <c r="L81" s="15" t="s">
        <v>121</v>
      </c>
      <c r="M81" s="15" t="str">
        <f>VLOOKUP(L81,Coordenadas!A$2:B1333,2,0)</f>
        <v xml:space="preserve"> 17° 4'4.55"S</v>
      </c>
      <c r="N81" s="15" t="str">
        <f>VLOOKUP(L81,Coordenadas!A$2:C5076,3,0)</f>
        <v xml:space="preserve"> 41°28'55.61"O</v>
      </c>
      <c r="O81" s="40" t="str">
        <f>VLOOKUP(B81,SAOM!B$2:H1074,7,0)</f>
        <v>SES-PASO-0736</v>
      </c>
      <c r="P81" s="16">
        <v>4035</v>
      </c>
      <c r="Q81" s="17">
        <f>VLOOKUP(B81,SAOM!B$2:I1074,8,0)</f>
        <v>40924</v>
      </c>
      <c r="R81" s="17" t="str">
        <f>VLOOKUP(B81,AG_Lider!A$1:F1432,6,0)</f>
        <v>CONCLUÍDO</v>
      </c>
      <c r="S81" s="42" t="str">
        <f>VLOOKUP(B81,SAOM!B$2:J1074,9,0)</f>
        <v>Laura Gonçalves Lopes</v>
      </c>
      <c r="T81" s="17" t="str">
        <f>VLOOKUP(B81,SAOM!B$2:K1520,10,0)</f>
        <v>Rua Joalma, 105 - DNER</v>
      </c>
      <c r="U81" s="42" t="str">
        <f>VLOOKUP(B81,SAOM!B$2:M806,12,0)</f>
        <v>(33) 3534-2034</v>
      </c>
      <c r="V81" s="87" t="str">
        <f>VLOOKUP(B81,SAOM!B$2:L806,11,0)</f>
        <v>39818-000</v>
      </c>
      <c r="W81" s="18">
        <v>40893</v>
      </c>
      <c r="X81" s="40" t="str">
        <f>VLOOKUP(B81,SAOM!B$2:N806,13,0)</f>
        <v>00:20:0E:10:48:D9</v>
      </c>
      <c r="Y81" s="17">
        <v>40924</v>
      </c>
      <c r="Z81" s="15" t="s">
        <v>1583</v>
      </c>
      <c r="AA81" s="19">
        <v>40924</v>
      </c>
      <c r="AB81" s="35"/>
      <c r="AC81" s="48"/>
      <c r="AD81" s="19" t="str">
        <f>VLOOKUP(B81,SAOM!B$2:Q1107,16,0)</f>
        <v>-</v>
      </c>
      <c r="AE81" s="19" t="s">
        <v>4675</v>
      </c>
      <c r="AF81" s="19"/>
      <c r="AG81" s="145"/>
      <c r="AH81" s="15"/>
      <c r="AI81" s="20" t="s">
        <v>4675</v>
      </c>
    </row>
    <row r="82" spans="1:35" s="20" customFormat="1" ht="15" customHeight="1">
      <c r="A82" s="14">
        <v>739</v>
      </c>
      <c r="B82" s="38" t="s">
        <v>148</v>
      </c>
      <c r="C82" s="17">
        <v>40868</v>
      </c>
      <c r="D82" s="17">
        <v>40913</v>
      </c>
      <c r="E82" s="17">
        <f>VLOOKUP(B82,SAOM!B$2:D3132,3,0)</f>
        <v>40918</v>
      </c>
      <c r="F82" s="17">
        <f t="shared" si="1"/>
        <v>40928</v>
      </c>
      <c r="G82" s="17">
        <v>40891</v>
      </c>
      <c r="H82" s="14" t="s">
        <v>517</v>
      </c>
      <c r="I82" s="40" t="str">
        <f>VLOOKUP(B82,SAOM!B$2:E2077,4,0)</f>
        <v>Aceito</v>
      </c>
      <c r="J82" s="14" t="s">
        <v>499</v>
      </c>
      <c r="K82" s="14" t="s">
        <v>501</v>
      </c>
      <c r="L82" s="15" t="s">
        <v>122</v>
      </c>
      <c r="M82" s="15" t="str">
        <f>VLOOKUP(L82,Coordenadas!A$2:B1334,2,0)</f>
        <v xml:space="preserve"> 21°41'19.02"S</v>
      </c>
      <c r="N82" s="15" t="str">
        <f>VLOOKUP(L82,Coordenadas!A$2:C5077,3,0)</f>
        <v xml:space="preserve"> 43°44'39.47"O</v>
      </c>
      <c r="O82" s="40" t="str">
        <f>VLOOKUP(B82,SAOM!B$2:H1075,7,0)</f>
        <v>SES-PERA-0739</v>
      </c>
      <c r="P82" s="16">
        <v>4033</v>
      </c>
      <c r="Q82" s="17">
        <f>VLOOKUP(B82,SAOM!B$2:I1075,8,0)</f>
        <v>40933</v>
      </c>
      <c r="R82" s="17" t="str">
        <f>VLOOKUP(B82,AG_Lider!A$1:F1433,6,0)</f>
        <v>CONCLUÍDO</v>
      </c>
      <c r="S82" s="42" t="str">
        <f>VLOOKUP(B82,SAOM!B$2:J1075,9,0)</f>
        <v>Nilva Lucia dos Reis</v>
      </c>
      <c r="T82" s="17" t="str">
        <f>VLOOKUP(B82,SAOM!B$2:K1521,10,0)</f>
        <v>Rua Coronel João Jacinto, 0 - Centro</v>
      </c>
      <c r="U82" s="42" t="str">
        <f>VLOOKUP(B82,SAOM!B$2:M807,12,0)</f>
        <v>(32) 3282-1111</v>
      </c>
      <c r="V82" s="87" t="str">
        <f>VLOOKUP(B82,SAOM!B$2:L807,11,0)</f>
        <v>36148-000</v>
      </c>
      <c r="W82" s="18">
        <v>40932</v>
      </c>
      <c r="X82" s="40" t="str">
        <f>VLOOKUP(B82,SAOM!B$2:N807,13,0)</f>
        <v>00:20:0E:10:48:8A</v>
      </c>
      <c r="Y82" s="17">
        <v>40933</v>
      </c>
      <c r="Z82" s="15" t="s">
        <v>1956</v>
      </c>
      <c r="AA82" s="19">
        <v>40934</v>
      </c>
      <c r="AB82" s="35">
        <v>40954</v>
      </c>
      <c r="AC82" s="48" t="s">
        <v>749</v>
      </c>
      <c r="AD82" s="19" t="str">
        <f>VLOOKUP(B82,SAOM!B$2:Q1108,16,0)</f>
        <v>-</v>
      </c>
      <c r="AE82" s="19" t="s">
        <v>4675</v>
      </c>
      <c r="AF82" s="19"/>
      <c r="AG82" s="145"/>
      <c r="AH82" s="15"/>
      <c r="AI82" s="20" t="s">
        <v>4675</v>
      </c>
    </row>
    <row r="83" spans="1:35" s="20" customFormat="1" ht="15" customHeight="1">
      <c r="A83" s="14">
        <v>734</v>
      </c>
      <c r="B83" s="38" t="s">
        <v>149</v>
      </c>
      <c r="C83" s="17">
        <v>40868</v>
      </c>
      <c r="D83" s="17">
        <v>40913</v>
      </c>
      <c r="E83" s="17">
        <f>VLOOKUP(B83,SAOM!B$2:D3133,3,0)</f>
        <v>40918</v>
      </c>
      <c r="F83" s="17">
        <f t="shared" si="1"/>
        <v>40928</v>
      </c>
      <c r="G83" s="17">
        <v>40892</v>
      </c>
      <c r="H83" s="14" t="s">
        <v>517</v>
      </c>
      <c r="I83" s="40" t="str">
        <f>VLOOKUP(B83,SAOM!B$2:E2078,4,0)</f>
        <v>Aceito</v>
      </c>
      <c r="J83" s="14" t="s">
        <v>499</v>
      </c>
      <c r="K83" s="14" t="s">
        <v>501</v>
      </c>
      <c r="L83" s="15" t="s">
        <v>123</v>
      </c>
      <c r="M83" s="15" t="str">
        <f>VLOOKUP(L83,Coordenadas!A$2:B1335,2,0)</f>
        <v xml:space="preserve"> 18°25'59.51"S</v>
      </c>
      <c r="N83" s="15" t="str">
        <f>VLOOKUP(L83,Coordenadas!A$2:C5078,3,0)</f>
        <v xml:space="preserve"> 41°29'44.60"O</v>
      </c>
      <c r="O83" s="40" t="str">
        <f>VLOOKUP(B83,SAOM!B$2:H1076,7,0)</f>
        <v>SES-NOCA-0734</v>
      </c>
      <c r="P83" s="16">
        <v>4035</v>
      </c>
      <c r="Q83" s="17">
        <f>VLOOKUP(B83,SAOM!B$2:I1076,8,0)</f>
        <v>40941</v>
      </c>
      <c r="R83" s="17" t="str">
        <f>VLOOKUP(B83,AG_Lider!A$1:F1434,6,0)</f>
        <v>CONCLUÍDO</v>
      </c>
      <c r="S83" s="42" t="str">
        <f>VLOOKUP(B83,SAOM!B$2:J1076,9,0)</f>
        <v>Khí­scilla de Freitas Lopes</v>
      </c>
      <c r="T83" s="17" t="str">
        <f>VLOOKUP(B83,SAOM!B$2:K1522,10,0)</f>
        <v>Rua Magalhães Pinto, 166 - Centro</v>
      </c>
      <c r="U83" s="42" t="str">
        <f>VLOOKUP(B83,SAOM!B$2:M808,12,0)</f>
        <v>(33) 3581-1181</v>
      </c>
      <c r="V83" s="87" t="str">
        <f>VLOOKUP(B83,SAOM!B$2:L808,11,0)</f>
        <v>35113-000</v>
      </c>
      <c r="W83" s="18">
        <v>40940</v>
      </c>
      <c r="X83" s="40" t="str">
        <f>VLOOKUP(B83,SAOM!B$2:N808,13,0)</f>
        <v>00:20:0E:10:48:82</v>
      </c>
      <c r="Y83" s="17">
        <v>40941</v>
      </c>
      <c r="Z83" s="15" t="s">
        <v>493</v>
      </c>
      <c r="AA83" s="19">
        <v>40942</v>
      </c>
      <c r="AB83" s="36">
        <v>40984</v>
      </c>
      <c r="AC83" s="48" t="s">
        <v>2538</v>
      </c>
      <c r="AD83" s="19" t="str">
        <f>VLOOKUP(B83,SAOM!B$2:Q1109,16,0)</f>
        <v>-</v>
      </c>
      <c r="AE83" s="19" t="s">
        <v>4675</v>
      </c>
      <c r="AF83" s="19"/>
      <c r="AG83" s="145"/>
      <c r="AH83" s="15"/>
      <c r="AI83" s="20" t="s">
        <v>4675</v>
      </c>
    </row>
    <row r="84" spans="1:35" s="20" customFormat="1" ht="15" customHeight="1">
      <c r="A84" s="14">
        <v>733</v>
      </c>
      <c r="B84" s="38" t="s">
        <v>150</v>
      </c>
      <c r="C84" s="17">
        <v>40868</v>
      </c>
      <c r="D84" s="17">
        <v>40913</v>
      </c>
      <c r="E84" s="17">
        <f>VLOOKUP(B84,SAOM!B$2:D3134,3,0)</f>
        <v>40918</v>
      </c>
      <c r="F84" s="17">
        <f t="shared" si="1"/>
        <v>40928</v>
      </c>
      <c r="G84" s="17">
        <v>40892</v>
      </c>
      <c r="H84" s="14" t="s">
        <v>517</v>
      </c>
      <c r="I84" s="40" t="str">
        <f>VLOOKUP(B84,SAOM!B$2:E2079,4,0)</f>
        <v>Aceito</v>
      </c>
      <c r="J84" s="14" t="s">
        <v>499</v>
      </c>
      <c r="K84" s="14" t="s">
        <v>501</v>
      </c>
      <c r="L84" s="15" t="s">
        <v>124</v>
      </c>
      <c r="M84" s="15" t="str">
        <f>VLOOKUP(L84,Coordenadas!A$2:B1336,2,0)</f>
        <v xml:space="preserve"> 21°12'45.59"S</v>
      </c>
      <c r="N84" s="15" t="str">
        <f>VLOOKUP(L84,Coordenadas!A$2:C5079,3,0)</f>
        <v xml:space="preserve"> 44°35'54.20"O</v>
      </c>
      <c r="O84" s="40" t="str">
        <f>VLOOKUP(B84,SAOM!B$2:H1077,7,0)</f>
        <v>SES-NANO-0733</v>
      </c>
      <c r="P84" s="41">
        <v>4033</v>
      </c>
      <c r="Q84" s="17">
        <f>VLOOKUP(B84,SAOM!B$2:I1077,8,0)</f>
        <v>40919</v>
      </c>
      <c r="R84" s="17" t="str">
        <f>VLOOKUP(B84,AG_Lider!A$1:F1435,6,0)</f>
        <v>CONCLUÍDO</v>
      </c>
      <c r="S84" s="42" t="str">
        <f>VLOOKUP(B84,SAOM!B$2:J1077,9,0)</f>
        <v>Cilamárcia Nazaré de Carvalho</v>
      </c>
      <c r="T84" s="17" t="str">
        <f>VLOOKUP(B84,SAOM!B$2:K1523,10,0)</f>
        <v>praça Nossa Senhora de Nazaré, 0 - Centro</v>
      </c>
      <c r="U84" s="42" t="str">
        <f>VLOOKUP(B84,SAOM!B$2:M809,12,0)</f>
        <v>(35) 3842-1494</v>
      </c>
      <c r="V84" s="87" t="str">
        <f>VLOOKUP(B84,SAOM!B$2:L809,11,0)</f>
        <v>36370-000</v>
      </c>
      <c r="W84" s="18">
        <v>40920</v>
      </c>
      <c r="X84" s="40" t="str">
        <f>VLOOKUP(B84,SAOM!B$2:N809,13,0)</f>
        <v>00:20:0E:10:48:95</v>
      </c>
      <c r="Y84" s="17">
        <v>40921</v>
      </c>
      <c r="Z84" s="15" t="s">
        <v>1727</v>
      </c>
      <c r="AA84" s="19">
        <v>40921</v>
      </c>
      <c r="AB84" s="35">
        <v>41012</v>
      </c>
      <c r="AC84" s="48" t="s">
        <v>749</v>
      </c>
      <c r="AD84" s="19" t="str">
        <f>VLOOKUP(B84,SAOM!B$2:Q1110,16,0)</f>
        <v>-</v>
      </c>
      <c r="AE84" s="19" t="s">
        <v>4675</v>
      </c>
      <c r="AF84" s="19"/>
      <c r="AG84" s="145"/>
      <c r="AH84" s="15"/>
      <c r="AI84" s="20" t="s">
        <v>4675</v>
      </c>
    </row>
    <row r="85" spans="1:35" s="20" customFormat="1" ht="15" customHeight="1">
      <c r="A85" s="14">
        <v>730</v>
      </c>
      <c r="B85" s="38" t="s">
        <v>151</v>
      </c>
      <c r="C85" s="17">
        <v>40868</v>
      </c>
      <c r="D85" s="17">
        <v>40913</v>
      </c>
      <c r="E85" s="17">
        <f>VLOOKUP(B85,SAOM!B$2:D3135,3,0)</f>
        <v>40918</v>
      </c>
      <c r="F85" s="17">
        <f t="shared" si="1"/>
        <v>40928</v>
      </c>
      <c r="G85" s="17" t="s">
        <v>501</v>
      </c>
      <c r="H85" s="14" t="s">
        <v>517</v>
      </c>
      <c r="I85" s="40" t="str">
        <f>VLOOKUP(B85,SAOM!B$2:E2080,4,0)</f>
        <v>Aceito</v>
      </c>
      <c r="J85" s="14" t="s">
        <v>499</v>
      </c>
      <c r="K85" s="14" t="s">
        <v>501</v>
      </c>
      <c r="L85" s="15" t="s">
        <v>125</v>
      </c>
      <c r="M85" s="15" t="str">
        <f>VLOOKUP(L85,Coordenadas!A$2:B1337,2,0)</f>
        <v xml:space="preserve"> 18°32'29.52"S</v>
      </c>
      <c r="N85" s="15" t="str">
        <f>VLOOKUP(L85,Coordenadas!A$2:C5080,3,0)</f>
        <v xml:space="preserve"> 44°35'41.24"O</v>
      </c>
      <c r="O85" s="40" t="str">
        <f>VLOOKUP(B85,SAOM!B$2:H1078,7,0)</f>
        <v>SES-MOCA-0730</v>
      </c>
      <c r="P85" s="16">
        <v>4033</v>
      </c>
      <c r="Q85" s="17">
        <f>VLOOKUP(B85,SAOM!B$2:I1078,8,0)</f>
        <v>40911</v>
      </c>
      <c r="R85" s="17" t="str">
        <f>VLOOKUP(B85,AG_Lider!A$1:F1436,6,0)</f>
        <v>CONCLUÍDO</v>
      </c>
      <c r="S85" s="42" t="str">
        <f>VLOOKUP(B85,SAOM!B$2:J1078,9,0)</f>
        <v>Rafael Tulio Santos Coelho</v>
      </c>
      <c r="T85" s="17" t="str">
        <f>VLOOKUP(B85,SAOM!B$2:K1524,10,0)</f>
        <v>Rua Major Salvo, 321 - Centro</v>
      </c>
      <c r="U85" s="42" t="str">
        <f>VLOOKUP(B85,SAOM!B$2:M810,12,0)</f>
        <v>(38) 3725-1195</v>
      </c>
      <c r="V85" s="87" t="str">
        <f>VLOOKUP(B85,SAOM!B$2:L810,11,0)</f>
        <v>35798-000</v>
      </c>
      <c r="W85" s="18">
        <v>40892</v>
      </c>
      <c r="X85" s="40" t="str">
        <f>VLOOKUP(B85,SAOM!B$2:N810,13,0)</f>
        <v>00:20:0E:10:48:4F</v>
      </c>
      <c r="Y85" s="17">
        <v>40913</v>
      </c>
      <c r="Z85" s="15" t="s">
        <v>1727</v>
      </c>
      <c r="AA85" s="19">
        <v>40913</v>
      </c>
      <c r="AB85" s="36">
        <v>40927</v>
      </c>
      <c r="AC85" s="48" t="s">
        <v>747</v>
      </c>
      <c r="AD85" s="19" t="str">
        <f>VLOOKUP(B85,SAOM!B$2:Q1111,16,0)</f>
        <v>-</v>
      </c>
      <c r="AE85" s="19" t="s">
        <v>4675</v>
      </c>
      <c r="AF85" s="19"/>
      <c r="AG85" s="145"/>
      <c r="AH85" s="15"/>
      <c r="AI85" s="20" t="s">
        <v>4675</v>
      </c>
    </row>
    <row r="86" spans="1:35" s="20" customFormat="1">
      <c r="A86" s="14">
        <v>729</v>
      </c>
      <c r="B86" s="38" t="s">
        <v>152</v>
      </c>
      <c r="C86" s="17">
        <v>40868</v>
      </c>
      <c r="D86" s="17">
        <v>40913</v>
      </c>
      <c r="E86" s="17">
        <f>VLOOKUP(B86,SAOM!B$2:D3136,3,0)</f>
        <v>40918</v>
      </c>
      <c r="F86" s="17">
        <f t="shared" si="1"/>
        <v>40928</v>
      </c>
      <c r="G86" s="17" t="s">
        <v>501</v>
      </c>
      <c r="H86" s="14" t="s">
        <v>517</v>
      </c>
      <c r="I86" s="40" t="str">
        <f>VLOOKUP(B86,SAOM!B$2:E2081,4,0)</f>
        <v>Aceito</v>
      </c>
      <c r="J86" s="14" t="s">
        <v>499</v>
      </c>
      <c r="K86" s="14" t="s">
        <v>501</v>
      </c>
      <c r="L86" s="15" t="s">
        <v>126</v>
      </c>
      <c r="M86" s="15" t="str">
        <f>VLOOKUP(L86,Coordenadas!A$2:B1338,2,0)</f>
        <v xml:space="preserve"> 18°18'50.00"S</v>
      </c>
      <c r="N86" s="15" t="str">
        <f>VLOOKUP(L86,Coordenadas!A$2:C5081,3,0)</f>
        <v xml:space="preserve"> 44° 7'5.06"O</v>
      </c>
      <c r="O86" s="40" t="str">
        <f>VLOOKUP(B86,SAOM!B$2:H1079,7,0)</f>
        <v>SES-MOOS-0729</v>
      </c>
      <c r="P86" s="16">
        <v>4033</v>
      </c>
      <c r="Q86" s="17">
        <f>VLOOKUP(B86,SAOM!B$2:I1079,8,0)</f>
        <v>40920</v>
      </c>
      <c r="R86" s="17" t="str">
        <f>VLOOKUP(B86,AG_Lider!A$1:F1437,6,0)</f>
        <v>CONCLUÍDO</v>
      </c>
      <c r="S86" s="42" t="str">
        <f>VLOOKUP(B86,SAOM!B$2:J1079,9,0)</f>
        <v>Vinicius Souto Amaral</v>
      </c>
      <c r="T86" s="17" t="str">
        <f>VLOOKUP(B86,SAOM!B$2:K1525,10,0)</f>
        <v>Rua do Bonfim, 0 - Centro</v>
      </c>
      <c r="U86" s="42" t="str">
        <f>VLOOKUP(B86,SAOM!B$2:M811,12,0)</f>
        <v>(38) 3727-1106</v>
      </c>
      <c r="V86" s="87" t="str">
        <f>VLOOKUP(B86,SAOM!B$2:L811,11,0)</f>
        <v>39215-000</v>
      </c>
      <c r="W86" s="18">
        <v>40892</v>
      </c>
      <c r="X86" s="40" t="str">
        <f>VLOOKUP(B86,SAOM!B$2:N811,13,0)</f>
        <v>00:20:0E:10:48:53</v>
      </c>
      <c r="Y86" s="17">
        <v>40924</v>
      </c>
      <c r="Z86" s="15" t="s">
        <v>3970</v>
      </c>
      <c r="AA86" s="19">
        <v>40925</v>
      </c>
      <c r="AB86" s="36">
        <v>40927</v>
      </c>
      <c r="AC86" s="48" t="s">
        <v>746</v>
      </c>
      <c r="AD86" s="19" t="str">
        <f>VLOOKUP(B86,SAOM!B$2:Q1112,16,0)</f>
        <v>-</v>
      </c>
      <c r="AE86" s="19" t="s">
        <v>4675</v>
      </c>
      <c r="AF86" s="19"/>
      <c r="AG86" s="145"/>
      <c r="AH86" s="15"/>
      <c r="AI86" s="20" t="s">
        <v>4675</v>
      </c>
    </row>
    <row r="87" spans="1:35" s="20" customFormat="1" ht="15" customHeight="1">
      <c r="A87" s="14">
        <v>728</v>
      </c>
      <c r="B87" s="38" t="s">
        <v>153</v>
      </c>
      <c r="C87" s="17">
        <v>40868</v>
      </c>
      <c r="D87" s="17">
        <v>40913</v>
      </c>
      <c r="E87" s="17">
        <f>VLOOKUP(B87,SAOM!B$2:D3137,3,0)</f>
        <v>40918</v>
      </c>
      <c r="F87" s="17">
        <f t="shared" si="1"/>
        <v>40928</v>
      </c>
      <c r="G87" s="31">
        <v>40914</v>
      </c>
      <c r="H87" s="14" t="s">
        <v>517</v>
      </c>
      <c r="I87" s="40" t="str">
        <f>VLOOKUP(B87,SAOM!B$2:E2082,4,0)</f>
        <v>Aceito</v>
      </c>
      <c r="J87" s="14" t="s">
        <v>499</v>
      </c>
      <c r="K87" s="14" t="s">
        <v>501</v>
      </c>
      <c r="L87" s="15" t="s">
        <v>127</v>
      </c>
      <c r="M87" s="15" t="str">
        <f>VLOOKUP(L87,Coordenadas!A$2:B1339,2,0)</f>
        <v xml:space="preserve"> 19°13'12.27"S</v>
      </c>
      <c r="N87" s="15" t="str">
        <f>VLOOKUP(L87,Coordenadas!A$2:C5082,3,0)</f>
        <v xml:space="preserve"> 42°36'33.48"O</v>
      </c>
      <c r="O87" s="40" t="str">
        <f>VLOOKUP(B87,SAOM!B$2:H1080,7,0)</f>
        <v>SES-META-0728</v>
      </c>
      <c r="P87" s="16">
        <v>4033</v>
      </c>
      <c r="Q87" s="17">
        <f>VLOOKUP(B87,SAOM!B$2:I1080,8,0)</f>
        <v>40928</v>
      </c>
      <c r="R87" s="17" t="str">
        <f>VLOOKUP(B87,AG_Lider!A$1:F1438,6,0)</f>
        <v>CONCLUÍDO</v>
      </c>
      <c r="S87" s="42" t="str">
        <f>VLOOKUP(B87,SAOM!B$2:J1080,9,0)</f>
        <v>Marcilia Brandão</v>
      </c>
      <c r="T87" s="17" t="str">
        <f>VLOOKUP(B87,SAOM!B$2:K1526,10,0)</f>
        <v>Rua Monsenhor Alipio, 42 - Centro</v>
      </c>
      <c r="U87" s="42" t="str">
        <f>VLOOKUP(B87,SAOM!B$2:M812,12,0)</f>
        <v>(33) 3251-1359</v>
      </c>
      <c r="V87" s="87" t="str">
        <f>VLOOKUP(B87,SAOM!B$2:L812,11,0)</f>
        <v>35166-000</v>
      </c>
      <c r="W87" s="18">
        <v>40899</v>
      </c>
      <c r="X87" s="40" t="str">
        <f>VLOOKUP(B87,SAOM!B$2:N812,13,0)</f>
        <v>00:20:0E:10:48:67</v>
      </c>
      <c r="Y87" s="17">
        <v>40927</v>
      </c>
      <c r="Z87" s="15" t="s">
        <v>493</v>
      </c>
      <c r="AA87" s="19">
        <v>40928</v>
      </c>
      <c r="AB87" s="36">
        <v>41012</v>
      </c>
      <c r="AC87" s="48" t="s">
        <v>749</v>
      </c>
      <c r="AD87" s="19" t="str">
        <f>VLOOKUP(B87,SAOM!B$2:Q1113,16,0)</f>
        <v>-</v>
      </c>
      <c r="AE87" s="19" t="s">
        <v>4675</v>
      </c>
      <c r="AF87" s="19"/>
      <c r="AG87" s="145"/>
      <c r="AH87" s="36"/>
      <c r="AI87" s="20" t="s">
        <v>4675</v>
      </c>
    </row>
    <row r="88" spans="1:35" s="20" customFormat="1" ht="15" customHeight="1">
      <c r="A88" s="14">
        <v>727</v>
      </c>
      <c r="B88" s="38" t="s">
        <v>154</v>
      </c>
      <c r="C88" s="17">
        <v>40868</v>
      </c>
      <c r="D88" s="17">
        <v>40913</v>
      </c>
      <c r="E88" s="17">
        <f>VLOOKUP(B88,SAOM!B$2:D3138,3,0)</f>
        <v>40918</v>
      </c>
      <c r="F88" s="17">
        <f t="shared" si="1"/>
        <v>40928</v>
      </c>
      <c r="G88" s="17" t="s">
        <v>501</v>
      </c>
      <c r="H88" s="14" t="s">
        <v>517</v>
      </c>
      <c r="I88" s="40" t="str">
        <f>VLOOKUP(B88,SAOM!B$2:E2083,4,0)</f>
        <v>Aceito</v>
      </c>
      <c r="J88" s="14" t="s">
        <v>499</v>
      </c>
      <c r="K88" s="14" t="s">
        <v>501</v>
      </c>
      <c r="L88" s="15" t="s">
        <v>128</v>
      </c>
      <c r="M88" s="15" t="str">
        <f>VLOOKUP(L88,Coordenadas!A$2:B1340,2,0)</f>
        <v xml:space="preserve"> 19°31'11.88"S</v>
      </c>
      <c r="N88" s="15" t="str">
        <f>VLOOKUP(L88,Coordenadas!A$2:C5083,3,0)</f>
        <v xml:space="preserve"> 44°40'52.23"O</v>
      </c>
      <c r="O88" s="40" t="str">
        <f>VLOOKUP(B88,SAOM!B$2:H1081,7,0)</f>
        <v>SES-MAAS-0727</v>
      </c>
      <c r="P88" s="16">
        <v>4033</v>
      </c>
      <c r="Q88" s="17">
        <f>VLOOKUP(B88,SAOM!B$2:I1081,8,0)</f>
        <v>40903</v>
      </c>
      <c r="R88" s="17" t="str">
        <f>VLOOKUP(B88,AG_Lider!A$1:F1439,6,0)</f>
        <v>CONCLUÍDO</v>
      </c>
      <c r="S88" s="42" t="str">
        <f>VLOOKUP(B88,SAOM!B$2:J1081,9,0)</f>
        <v>Maria Gabriela da Silva Santana</v>
      </c>
      <c r="T88" s="17" t="str">
        <f>VLOOKUP(B88,SAOM!B$2:K1527,10,0)</f>
        <v>Rua Do Cruzeiro, 120 - Centro</v>
      </c>
      <c r="U88" s="42" t="str">
        <f>VLOOKUP(B88,SAOM!B$2:M813,12,0)</f>
        <v>(37) 3272-1229</v>
      </c>
      <c r="V88" s="87" t="str">
        <f>VLOOKUP(B88,SAOM!B$2:L813,11,0)</f>
        <v>Rua Do Cruze</v>
      </c>
      <c r="W88" s="18">
        <v>40892</v>
      </c>
      <c r="X88" s="40" t="str">
        <f>VLOOKUP(B88,SAOM!B$2:N813,13,0)</f>
        <v>00:20:0E:10:48:AF</v>
      </c>
      <c r="Y88" s="17">
        <v>40904</v>
      </c>
      <c r="Z88" s="15" t="s">
        <v>1565</v>
      </c>
      <c r="AA88" s="19">
        <v>40904</v>
      </c>
      <c r="AB88" s="36">
        <v>40927</v>
      </c>
      <c r="AC88" s="48" t="s">
        <v>745</v>
      </c>
      <c r="AD88" s="19" t="str">
        <f>VLOOKUP(B88,SAOM!B$2:Q1114,16,0)</f>
        <v>-</v>
      </c>
      <c r="AE88" s="19" t="s">
        <v>4675</v>
      </c>
      <c r="AF88" s="19"/>
      <c r="AG88" s="145"/>
      <c r="AH88" s="15"/>
      <c r="AI88" s="20" t="s">
        <v>4675</v>
      </c>
    </row>
    <row r="89" spans="1:35" s="20" customFormat="1">
      <c r="A89" s="14">
        <v>726</v>
      </c>
      <c r="B89" s="38" t="s">
        <v>155</v>
      </c>
      <c r="C89" s="17">
        <v>40868</v>
      </c>
      <c r="D89" s="17">
        <v>40913</v>
      </c>
      <c r="E89" s="17">
        <f>VLOOKUP(B89,SAOM!B$2:D3139,3,0)</f>
        <v>40918</v>
      </c>
      <c r="F89" s="17">
        <f t="shared" si="1"/>
        <v>40928</v>
      </c>
      <c r="G89" s="17">
        <v>40892</v>
      </c>
      <c r="H89" s="14" t="s">
        <v>517</v>
      </c>
      <c r="I89" s="40" t="str">
        <f>VLOOKUP(B89,SAOM!B$2:E2084,4,0)</f>
        <v>Aceito</v>
      </c>
      <c r="J89" s="14" t="s">
        <v>499</v>
      </c>
      <c r="K89" s="14" t="s">
        <v>501</v>
      </c>
      <c r="L89" s="15" t="s">
        <v>129</v>
      </c>
      <c r="M89" s="15" t="str">
        <f>VLOOKUP(L89,Coordenadas!A$2:B1341,2,0)</f>
        <v xml:space="preserve"> 16° 5'59.60"S</v>
      </c>
      <c r="N89" s="15" t="str">
        <f>VLOOKUP(L89,Coordenadas!A$2:C5084,3,0)</f>
        <v xml:space="preserve"> 44°34'4.62"O</v>
      </c>
      <c r="O89" s="40" t="str">
        <f>VLOOKUP(B89,SAOM!B$2:H1082,7,0)</f>
        <v>SES-LUIA-0726</v>
      </c>
      <c r="P89" s="16">
        <v>4035</v>
      </c>
      <c r="Q89" s="17">
        <f>VLOOKUP(B89,SAOM!B$2:I1082,8,0)</f>
        <v>40931</v>
      </c>
      <c r="R89" s="17" t="str">
        <f>VLOOKUP(B89,AG_Lider!A$1:F1440,6,0)</f>
        <v>CONCLUÍDO</v>
      </c>
      <c r="S89" s="42" t="str">
        <f>VLOOKUP(B89,SAOM!B$2:J1082,9,0)</f>
        <v>Maria Gabriela da Silva Santana</v>
      </c>
      <c r="T89" s="17" t="str">
        <f>VLOOKUP(B89,SAOM!B$2:K1528,10,0)</f>
        <v>Rua Eva Botelhos, 395 - Santa Rita</v>
      </c>
      <c r="U89" s="42" t="str">
        <f>VLOOKUP(B89,SAOM!B$2:M814,12,0)</f>
        <v>(38) 3231-6215</v>
      </c>
      <c r="V89" s="87" t="str">
        <f>VLOOKUP(B89,SAOM!B$2:L814,11,0)</f>
        <v>39336-000</v>
      </c>
      <c r="W89" s="18">
        <v>40931</v>
      </c>
      <c r="X89" s="40" t="str">
        <f>VLOOKUP(B89,SAOM!B$2:N814,13,0)</f>
        <v>00:20:0E:10:48:42</v>
      </c>
      <c r="Y89" s="17">
        <v>40932</v>
      </c>
      <c r="Z89" s="15" t="s">
        <v>2301</v>
      </c>
      <c r="AA89" s="19">
        <v>40932</v>
      </c>
      <c r="AB89" s="36">
        <v>40954</v>
      </c>
      <c r="AC89" s="48" t="s">
        <v>749</v>
      </c>
      <c r="AD89" s="19" t="str">
        <f>VLOOKUP(B89,SAOM!B$2:Q1115,16,0)</f>
        <v>-</v>
      </c>
      <c r="AE89" s="19" t="s">
        <v>4675</v>
      </c>
      <c r="AF89" s="19"/>
      <c r="AG89" s="145"/>
      <c r="AH89" s="15"/>
      <c r="AI89" s="20" t="s">
        <v>4675</v>
      </c>
    </row>
    <row r="90" spans="1:35" s="20" customFormat="1">
      <c r="A90" s="22">
        <v>725</v>
      </c>
      <c r="B90" s="38" t="s">
        <v>156</v>
      </c>
      <c r="C90" s="17">
        <v>40868</v>
      </c>
      <c r="D90" s="17">
        <v>40913</v>
      </c>
      <c r="E90" s="17">
        <f>VLOOKUP(B90,SAOM!B$2:D3140,3,0)</f>
        <v>40968</v>
      </c>
      <c r="F90" s="17">
        <f t="shared" si="1"/>
        <v>40928</v>
      </c>
      <c r="G90" s="17">
        <v>40892</v>
      </c>
      <c r="H90" s="14" t="s">
        <v>517</v>
      </c>
      <c r="I90" s="40" t="str">
        <f>VLOOKUP(B90,SAOM!B$2:E2085,4,0)</f>
        <v>Aceito</v>
      </c>
      <c r="J90" s="14" t="s">
        <v>741</v>
      </c>
      <c r="K90" s="14" t="s">
        <v>501</v>
      </c>
      <c r="L90" s="15" t="s">
        <v>130</v>
      </c>
      <c r="M90" s="15" t="str">
        <f>VLOOKUP(L90,Coordenadas!A$2:B1342,2,0)</f>
        <v xml:space="preserve"> 19°33'8.34"S</v>
      </c>
      <c r="N90" s="15" t="str">
        <f>VLOOKUP(L90,Coordenadas!A$2:C5085,3,0)</f>
        <v xml:space="preserve"> 50°34'38.34"O</v>
      </c>
      <c r="O90" s="40" t="str">
        <f>VLOOKUP(B90,SAOM!B$2:H1083,7,0)</f>
        <v>SES-LITE-0725</v>
      </c>
      <c r="P90" s="16">
        <v>4033</v>
      </c>
      <c r="Q90" s="17">
        <f>VLOOKUP(B90,SAOM!B$2:I1083,8,0)</f>
        <v>40966</v>
      </c>
      <c r="R90" s="17" t="e">
        <f>VLOOKUP(B90,AG_Lider!A$1:F1441,6,0)</f>
        <v>#N/A</v>
      </c>
      <c r="S90" s="42" t="str">
        <f>VLOOKUP(B90,SAOM!B$2:J1083,9,0)</f>
        <v>Talita Helena Ferrari</v>
      </c>
      <c r="T90" s="17" t="str">
        <f>VLOOKUP(B90,SAOM!B$2:K1529,10,0)</f>
        <v>Rua São Paulo, 766 - Centro</v>
      </c>
      <c r="U90" s="42" t="str">
        <f>VLOOKUP(B90,SAOM!B$2:M815,12,0)</f>
        <v>(34) 3453-1722</v>
      </c>
      <c r="V90" s="87" t="str">
        <f>VLOOKUP(B90,SAOM!B$2:L815,11,0)</f>
        <v>38295-000</v>
      </c>
      <c r="W90" s="18"/>
      <c r="X90" s="40" t="str">
        <f>VLOOKUP(B90,SAOM!B$2:N815,13,0)</f>
        <v>00:20:0E:10:49:AE</v>
      </c>
      <c r="Y90" s="17">
        <v>40974</v>
      </c>
      <c r="Z90" s="15" t="s">
        <v>2651</v>
      </c>
      <c r="AA90" s="19">
        <v>40974</v>
      </c>
      <c r="AB90" s="35"/>
      <c r="AC90" s="48"/>
      <c r="AD90" s="19" t="str">
        <f>VLOOKUP(B90,SAOM!B$2:Q1116,16,0)</f>
        <v>-</v>
      </c>
      <c r="AE90" s="19" t="s">
        <v>4675</v>
      </c>
      <c r="AF90" s="19"/>
      <c r="AG90" s="145"/>
      <c r="AH90" s="36"/>
      <c r="AI90" s="20" t="s">
        <v>4675</v>
      </c>
    </row>
    <row r="91" spans="1:35" s="20" customFormat="1">
      <c r="A91" s="22">
        <v>724</v>
      </c>
      <c r="B91" s="38" t="s">
        <v>157</v>
      </c>
      <c r="C91" s="17">
        <v>40868</v>
      </c>
      <c r="D91" s="17">
        <v>40913</v>
      </c>
      <c r="E91" s="17">
        <f>VLOOKUP(B91,SAOM!B$2:D3141,3,0)</f>
        <v>40918</v>
      </c>
      <c r="F91" s="17">
        <f t="shared" si="1"/>
        <v>40928</v>
      </c>
      <c r="G91" s="31">
        <v>40917</v>
      </c>
      <c r="H91" s="14" t="s">
        <v>517</v>
      </c>
      <c r="I91" s="40" t="str">
        <f>VLOOKUP(B91,SAOM!B$2:E2086,4,0)</f>
        <v>Aceito</v>
      </c>
      <c r="J91" s="14" t="s">
        <v>499</v>
      </c>
      <c r="K91" s="14" t="s">
        <v>501</v>
      </c>
      <c r="L91" s="15" t="s">
        <v>131</v>
      </c>
      <c r="M91" s="15" t="str">
        <f>VLOOKUP(L91,Coordenadas!A$2:B1343,2,0)</f>
        <v xml:space="preserve"> 17°50'38.40"S</v>
      </c>
      <c r="N91" s="15" t="str">
        <f>VLOOKUP(L91,Coordenadas!A$2:C5086,3,0)</f>
        <v xml:space="preserve"> 46°31'0.19"O</v>
      </c>
      <c r="O91" s="40" t="str">
        <f>VLOOKUP(B91,SAOM!B$2:H1084,7,0)</f>
        <v>SES-LADE-0724</v>
      </c>
      <c r="P91" s="16">
        <v>4033</v>
      </c>
      <c r="Q91" s="17">
        <f>VLOOKUP(B91,SAOM!B$2:I1084,8,0)</f>
        <v>40920</v>
      </c>
      <c r="R91" s="17" t="str">
        <f>VLOOKUP(B91,AG_Lider!A$1:F1442,6,0)</f>
        <v>CONCLUÍDO</v>
      </c>
      <c r="S91" s="42" t="str">
        <f>VLOOKUP(B91,SAOM!B$2:J1084,9,0)</f>
        <v>Poyana Gonçalves Pinheiro</v>
      </c>
      <c r="T91" s="17" t="str">
        <f>VLOOKUP(B91,SAOM!B$2:K1530,10,0)</f>
        <v>Rua Presidente Olegário, 625 - Planalto</v>
      </c>
      <c r="U91" s="42" t="str">
        <f>VLOOKUP(B91,SAOM!B$2:M816,12,0)</f>
        <v>34) 3816-1011</v>
      </c>
      <c r="V91" s="87" t="str">
        <f>VLOOKUP(B91,SAOM!B$2:L816,11,0)</f>
        <v>38155-000</v>
      </c>
      <c r="W91" s="18">
        <v>40899</v>
      </c>
      <c r="X91" s="40" t="str">
        <f>VLOOKUP(B91,SAOM!B$2:N816,13,0)</f>
        <v>00:20:0E:10:48:8C</v>
      </c>
      <c r="Y91" s="17">
        <v>40920</v>
      </c>
      <c r="Z91" s="15" t="s">
        <v>3135</v>
      </c>
      <c r="AA91" s="19">
        <v>40920</v>
      </c>
      <c r="AB91" s="35">
        <v>40954</v>
      </c>
      <c r="AC91" s="48" t="s">
        <v>749</v>
      </c>
      <c r="AD91" s="19" t="str">
        <f>VLOOKUP(B91,SAOM!B$2:Q1117,16,0)</f>
        <v>-</v>
      </c>
      <c r="AE91" s="19" t="s">
        <v>4675</v>
      </c>
      <c r="AF91" s="19"/>
      <c r="AG91" s="145"/>
      <c r="AH91" s="15"/>
      <c r="AI91" s="20" t="s">
        <v>4675</v>
      </c>
    </row>
    <row r="92" spans="1:35" s="20" customFormat="1">
      <c r="A92" s="22">
        <v>735</v>
      </c>
      <c r="B92" s="38" t="s">
        <v>158</v>
      </c>
      <c r="C92" s="17">
        <v>40868</v>
      </c>
      <c r="D92" s="17">
        <v>40913</v>
      </c>
      <c r="E92" s="17">
        <f>VLOOKUP(B92,SAOM!B$2:D3142,3,0)</f>
        <v>40918</v>
      </c>
      <c r="F92" s="17">
        <f t="shared" si="1"/>
        <v>40928</v>
      </c>
      <c r="G92" s="17">
        <v>40892</v>
      </c>
      <c r="H92" s="14" t="s">
        <v>517</v>
      </c>
      <c r="I92" s="40" t="str">
        <f>VLOOKUP(B92,SAOM!B$2:E2087,4,0)</f>
        <v>Aceito</v>
      </c>
      <c r="J92" s="14" t="s">
        <v>499</v>
      </c>
      <c r="K92" s="14" t="s">
        <v>501</v>
      </c>
      <c r="L92" s="15" t="s">
        <v>132</v>
      </c>
      <c r="M92" s="15" t="str">
        <f>VLOOKUP(L92,Coordenadas!A$2:B1344,2,0)</f>
        <v xml:space="preserve"> 18° 4'41.08"S</v>
      </c>
      <c r="N92" s="15" t="str">
        <f>VLOOKUP(L92,Coordenadas!A$2:C5087,3,0)</f>
        <v xml:space="preserve"> 41°16'3.03"O</v>
      </c>
      <c r="O92" s="40" t="str">
        <f>VLOOKUP(B92,SAOM!B$2:H1085,7,0)</f>
        <v>SES-OUAS-0735</v>
      </c>
      <c r="P92" s="16">
        <v>4035</v>
      </c>
      <c r="Q92" s="17">
        <f>VLOOKUP(B92,SAOM!B$2:I1085,8,0)</f>
        <v>40935</v>
      </c>
      <c r="R92" s="17" t="str">
        <f>VLOOKUP(B92,AG_Lider!A$1:F1443,6,0)</f>
        <v>CONCLUÍDO</v>
      </c>
      <c r="S92" s="42" t="str">
        <f>VLOOKUP(B92,SAOM!B$2:J1085,9,0)</f>
        <v>Sthéfanne Rosy Gouveia</v>
      </c>
      <c r="T92" s="17" t="str">
        <f>VLOOKUP(B92,SAOM!B$2:K1531,10,0)</f>
        <v>saude@ouroverdedeminas.mg.gov.br</v>
      </c>
      <c r="U92" s="42" t="str">
        <f>VLOOKUP(B92,SAOM!B$2:M817,12,0)</f>
        <v>(33) 3527-1212</v>
      </c>
      <c r="V92" s="87" t="str">
        <f>VLOOKUP(B92,SAOM!B$2:L817,11,0)</f>
        <v>39855-000</v>
      </c>
      <c r="W92" s="18">
        <v>40938</v>
      </c>
      <c r="X92" s="40" t="str">
        <f>VLOOKUP(B92,SAOM!B$2:N817,13,0)</f>
        <v>00:20:0E:10:48:5A</v>
      </c>
      <c r="Y92" s="17">
        <v>40939</v>
      </c>
      <c r="Z92" s="15" t="s">
        <v>493</v>
      </c>
      <c r="AA92" s="19">
        <v>40939</v>
      </c>
      <c r="AB92" s="35"/>
      <c r="AC92" s="48"/>
      <c r="AD92" s="19" t="str">
        <f>VLOOKUP(B92,SAOM!B$2:Q1118,16,0)</f>
        <v>-</v>
      </c>
      <c r="AE92" s="19" t="s">
        <v>4675</v>
      </c>
      <c r="AF92" s="19"/>
      <c r="AG92" s="145"/>
      <c r="AH92" s="15"/>
      <c r="AI92" s="20" t="s">
        <v>4675</v>
      </c>
    </row>
    <row r="93" spans="1:35" s="20" customFormat="1">
      <c r="A93" s="13">
        <v>775</v>
      </c>
      <c r="B93" s="38" t="s">
        <v>693</v>
      </c>
      <c r="C93" s="17">
        <v>40938</v>
      </c>
      <c r="D93" s="17">
        <v>40983</v>
      </c>
      <c r="E93" s="17">
        <f>VLOOKUP(B93,SAOM!B$2:D3143,3,0)</f>
        <v>40983</v>
      </c>
      <c r="F93" s="17">
        <f t="shared" si="1"/>
        <v>40998</v>
      </c>
      <c r="G93" s="17" t="s">
        <v>501</v>
      </c>
      <c r="H93" s="14" t="s">
        <v>517</v>
      </c>
      <c r="I93" s="40" t="str">
        <f>VLOOKUP(B93,SAOM!B$2:E2088,4,0)</f>
        <v>Aceito</v>
      </c>
      <c r="J93" s="14" t="s">
        <v>499</v>
      </c>
      <c r="K93" s="14" t="s">
        <v>501</v>
      </c>
      <c r="L93" s="15" t="s">
        <v>694</v>
      </c>
      <c r="M93" s="15" t="str">
        <f>VLOOKUP(L93,Coordenadas!A$2:B1345,2,0)</f>
        <v xml:space="preserve"> 19°45'13.69"S</v>
      </c>
      <c r="N93" s="15" t="str">
        <f>VLOOKUP(L93,Coordenadas!A$2:C5088,3,0)</f>
        <v xml:space="preserve"> 46°22'33.50"O</v>
      </c>
      <c r="O93" s="40" t="str">
        <f>VLOOKUP(B93,SAOM!B$2:H1086,7,0)</f>
        <v>SES-PRHA-0775</v>
      </c>
      <c r="P93" s="16">
        <v>4033</v>
      </c>
      <c r="Q93" s="17">
        <f>VLOOKUP(B93,SAOM!B$2:I1086,8,0)</f>
        <v>40990</v>
      </c>
      <c r="R93" s="17" t="str">
        <f>VLOOKUP(B93,AG_Lider!A$1:F1444,6,0)</f>
        <v>CONCLUÍDO</v>
      </c>
      <c r="S93" s="42" t="str">
        <f>VLOOKUP(B93,SAOM!B$2:J1086,9,0)</f>
        <v>JADER FERREIRA FARIA</v>
      </c>
      <c r="T93" s="17" t="str">
        <f>VLOOKUP(B93,SAOM!B$2:K1532,10,0)</f>
        <v>Avenida FRANCISCO MACHADO BORGES, 159 - ZACARIAS PEREIRA.</v>
      </c>
      <c r="U93" s="42" t="str">
        <f>VLOOKUP(B93,SAOM!B$2:M818,12,0)</f>
        <v>(34) 3637-1441</v>
      </c>
      <c r="V93" s="87" t="str">
        <f>VLOOKUP(B93,SAOM!B$2:L818,11,0)</f>
        <v>38960-000</v>
      </c>
      <c r="W93" s="18"/>
      <c r="X93" s="40" t="str">
        <f>VLOOKUP(B93,SAOM!B$2:N818,13,0)</f>
        <v>00:20:0E:10:49:BA</v>
      </c>
      <c r="Y93" s="17">
        <v>40991</v>
      </c>
      <c r="Z93" s="15" t="s">
        <v>1625</v>
      </c>
      <c r="AA93" s="19">
        <v>40991</v>
      </c>
      <c r="AB93" s="83">
        <v>41012</v>
      </c>
      <c r="AC93" s="48" t="s">
        <v>749</v>
      </c>
      <c r="AD93" s="19" t="str">
        <f>VLOOKUP(B93,SAOM!B$2:Q1119,16,0)</f>
        <v>-</v>
      </c>
      <c r="AE93" s="19" t="s">
        <v>4675</v>
      </c>
      <c r="AF93" s="19"/>
      <c r="AG93" s="145"/>
      <c r="AH93" s="36"/>
      <c r="AI93" s="20" t="s">
        <v>4675</v>
      </c>
    </row>
    <row r="94" spans="1:35" s="20" customFormat="1">
      <c r="A94" s="13">
        <v>776</v>
      </c>
      <c r="B94" s="38" t="s">
        <v>695</v>
      </c>
      <c r="C94" s="17">
        <v>40938</v>
      </c>
      <c r="D94" s="17">
        <v>40983</v>
      </c>
      <c r="E94" s="17">
        <f>VLOOKUP(B94,SAOM!B$2:D3144,3,0)</f>
        <v>40983</v>
      </c>
      <c r="F94" s="17">
        <f t="shared" si="1"/>
        <v>40998</v>
      </c>
      <c r="G94" s="17" t="s">
        <v>501</v>
      </c>
      <c r="H94" s="14" t="s">
        <v>517</v>
      </c>
      <c r="I94" s="40" t="str">
        <f>VLOOKUP(B94,SAOM!B$2:E2089,4,0)</f>
        <v>Aceito</v>
      </c>
      <c r="J94" s="14" t="s">
        <v>499</v>
      </c>
      <c r="K94" s="14" t="s">
        <v>501</v>
      </c>
      <c r="L94" s="15" t="s">
        <v>696</v>
      </c>
      <c r="M94" s="15" t="str">
        <f>VLOOKUP(L94,Coordenadas!A$2:B1346,2,0)</f>
        <v xml:space="preserve"> 18°39'0.54"S</v>
      </c>
      <c r="N94" s="15" t="str">
        <f>VLOOKUP(L94,Coordenadas!A$2:C5089,3,0)</f>
        <v xml:space="preserve"> 44° 3'27.51"O</v>
      </c>
      <c r="O94" s="40" t="str">
        <f>VLOOKUP(B94,SAOM!B$2:H1087,7,0)</f>
        <v>SES-PRNO-0776</v>
      </c>
      <c r="P94" s="16">
        <v>4033</v>
      </c>
      <c r="Q94" s="17">
        <f>VLOOKUP(B94,SAOM!B$2:I1087,8,0)</f>
        <v>40945</v>
      </c>
      <c r="R94" s="17" t="str">
        <f>VLOOKUP(B94,AG_Lider!A$1:F1445,6,0)</f>
        <v>CONCLUÍDO</v>
      </c>
      <c r="S94" s="42" t="str">
        <f>VLOOKUP(B94,SAOM!B$2:J1087,9,0)</f>
        <v>JOSE DE OLIVEIRA NETO</v>
      </c>
      <c r="T94" s="17" t="str">
        <f>VLOOKUP(B94,SAOM!B$2:K1533,10,0)</f>
        <v>Rua GONÇALVES DA FONSECA, 80 - CERRADO.</v>
      </c>
      <c r="U94" s="42" t="str">
        <f>VLOOKUP(B94,SAOM!B$2:M819,12,0)</f>
        <v>(38) 3724-1373</v>
      </c>
      <c r="V94" s="87" t="str">
        <f>VLOOKUP(B94,SAOM!B$2:L819,11,0)</f>
        <v>35797-000</v>
      </c>
      <c r="W94" s="18">
        <v>40942</v>
      </c>
      <c r="X94" s="40" t="str">
        <f>VLOOKUP(B94,SAOM!B$2:N819,13,0)</f>
        <v>00:20:0E:10:4A:50</v>
      </c>
      <c r="Y94" s="17">
        <v>40945</v>
      </c>
      <c r="Z94" s="15" t="s">
        <v>3970</v>
      </c>
      <c r="AA94" s="19">
        <v>40946</v>
      </c>
      <c r="AB94" s="35">
        <v>40984</v>
      </c>
      <c r="AC94" s="48" t="s">
        <v>2539</v>
      </c>
      <c r="AD94" s="19" t="str">
        <f>VLOOKUP(B94,SAOM!B$2:Q1120,16,0)</f>
        <v>-</v>
      </c>
      <c r="AE94" s="19" t="s">
        <v>4675</v>
      </c>
      <c r="AF94" s="19"/>
      <c r="AG94" s="145"/>
      <c r="AH94" s="15"/>
      <c r="AI94" s="20" t="s">
        <v>4675</v>
      </c>
    </row>
    <row r="95" spans="1:35" s="20" customFormat="1">
      <c r="A95" s="13">
        <v>777</v>
      </c>
      <c r="B95" s="38" t="s">
        <v>697</v>
      </c>
      <c r="C95" s="17">
        <v>40938</v>
      </c>
      <c r="D95" s="17">
        <v>40983</v>
      </c>
      <c r="E95" s="17">
        <f>VLOOKUP(B95,SAOM!B$2:D3145,3,0)</f>
        <v>40983</v>
      </c>
      <c r="F95" s="17">
        <f t="shared" si="1"/>
        <v>40998</v>
      </c>
      <c r="G95" s="17" t="s">
        <v>501</v>
      </c>
      <c r="H95" s="14" t="s">
        <v>517</v>
      </c>
      <c r="I95" s="40" t="str">
        <f>VLOOKUP(B95,SAOM!B$2:E2090,4,0)</f>
        <v>Aceito</v>
      </c>
      <c r="J95" s="14" t="s">
        <v>499</v>
      </c>
      <c r="K95" s="14" t="s">
        <v>501</v>
      </c>
      <c r="L95" s="15" t="s">
        <v>698</v>
      </c>
      <c r="M95" s="15" t="str">
        <f>VLOOKUP(L95,Coordenadas!A$2:B1347,2,0)</f>
        <v xml:space="preserve"> 18°34'37.28"S</v>
      </c>
      <c r="N95" s="15" t="str">
        <f>VLOOKUP(L95,Coordenadas!A$2:C5090,3,0)</f>
        <v xml:space="preserve"> 43°35'13.63"O</v>
      </c>
      <c r="O95" s="40" t="str">
        <f>VLOOKUP(B95,SAOM!B$2:H1088,7,0)</f>
        <v>SES-PREK-0777</v>
      </c>
      <c r="P95" s="16">
        <v>4033</v>
      </c>
      <c r="Q95" s="17">
        <f>VLOOKUP(B95,SAOM!B$2:I1088,8,0)</f>
        <v>40948</v>
      </c>
      <c r="R95" s="17" t="str">
        <f>VLOOKUP(B95,AG_Lider!A$1:F1446,6,0)</f>
        <v>CONCLUÍDO</v>
      </c>
      <c r="S95" s="42" t="str">
        <f>VLOOKUP(B95,SAOM!B$2:J1088,9,0)</f>
        <v>GABRIELLE GUEDES TIBAES</v>
      </c>
      <c r="T95" s="17" t="str">
        <f>VLOOKUP(B95,SAOM!B$2:K1534,10,0)</f>
        <v>Rua PLINIO RODRIGUES DE OLIVEIRA, 28 - CENTRO.</v>
      </c>
      <c r="U95" s="42" t="str">
        <f>VLOOKUP(B95,SAOM!B$2:M820,12,0)</f>
        <v>(38) 3545-1163</v>
      </c>
      <c r="V95" s="87" t="str">
        <f>VLOOKUP(B95,SAOM!B$2:L820,11,0)</f>
        <v>39135-000</v>
      </c>
      <c r="W95" s="18">
        <v>40953</v>
      </c>
      <c r="X95" s="40" t="str">
        <f>VLOOKUP(B95,SAOM!B$2:N820,13,0)</f>
        <v>00:20:0E:10:49:E3</v>
      </c>
      <c r="Y95" s="17">
        <v>40954</v>
      </c>
      <c r="Z95" s="15" t="s">
        <v>1583</v>
      </c>
      <c r="AA95" s="19">
        <v>40954</v>
      </c>
      <c r="AB95" s="35">
        <v>40984</v>
      </c>
      <c r="AC95" s="48" t="s">
        <v>749</v>
      </c>
      <c r="AD95" s="19" t="str">
        <f>VLOOKUP(B95,SAOM!B$2:Q1121,16,0)</f>
        <v>-</v>
      </c>
      <c r="AE95" s="19" t="s">
        <v>4675</v>
      </c>
      <c r="AF95" s="19"/>
      <c r="AG95" s="145"/>
      <c r="AH95" s="15"/>
      <c r="AI95" s="20" t="s">
        <v>4675</v>
      </c>
    </row>
    <row r="96" spans="1:35" s="20" customFormat="1">
      <c r="A96" s="13">
        <v>778</v>
      </c>
      <c r="B96" s="38" t="s">
        <v>699</v>
      </c>
      <c r="C96" s="17">
        <v>40938</v>
      </c>
      <c r="D96" s="17">
        <v>40983</v>
      </c>
      <c r="E96" s="17">
        <f>VLOOKUP(B96,SAOM!B$2:D3146,3,0)</f>
        <v>40983</v>
      </c>
      <c r="F96" s="17">
        <f t="shared" si="1"/>
        <v>40998</v>
      </c>
      <c r="G96" s="31">
        <v>40954</v>
      </c>
      <c r="H96" s="14" t="s">
        <v>517</v>
      </c>
      <c r="I96" s="40" t="str">
        <f>VLOOKUP(B96,SAOM!B$2:E2091,4,0)</f>
        <v>Aceito</v>
      </c>
      <c r="J96" s="14" t="s">
        <v>684</v>
      </c>
      <c r="K96" s="14" t="s">
        <v>501</v>
      </c>
      <c r="L96" s="15" t="s">
        <v>700</v>
      </c>
      <c r="M96" s="15" t="str">
        <f>VLOOKUP(L96,Coordenadas!A$2:B1348,2,0)</f>
        <v xml:space="preserve"> 19°28'41.88"S</v>
      </c>
      <c r="N96" s="15" t="str">
        <f>VLOOKUP(L96,Coordenadas!A$2:C5091,3,0)</f>
        <v xml:space="preserve"> 44° 9'27.18"O</v>
      </c>
      <c r="O96" s="40" t="str">
        <f>VLOOKUP(B96,SAOM!B$2:H1089,7,0)</f>
        <v>SES-PRIS-0778</v>
      </c>
      <c r="P96" s="16">
        <v>4033</v>
      </c>
      <c r="Q96" s="17">
        <f>VLOOKUP(B96,SAOM!B$2:I1089,8,0)</f>
        <v>40980</v>
      </c>
      <c r="R96" s="17" t="e">
        <f>VLOOKUP(B96,AG_Lider!A$1:F1447,6,0)</f>
        <v>#N/A</v>
      </c>
      <c r="S96" s="42" t="str">
        <f>VLOOKUP(B96,SAOM!B$2:J1089,9,0)</f>
        <v>DEIVISSON VAZ DE MELO SOUZA</v>
      </c>
      <c r="T96" s="17" t="str">
        <f>VLOOKUP(B96,SAOM!B$2:K1535,10,0)</f>
        <v>Rua VICENTE VAZ DE MELO, 864 - SAO JOAO II</v>
      </c>
      <c r="U96" s="42" t="str">
        <f>VLOOKUP(B96,SAOM!B$2:M821,12,0)</f>
        <v>(31) 3711-1212</v>
      </c>
      <c r="V96" s="87" t="str">
        <f>VLOOKUP(B96,SAOM!B$2:L821,11,0)</f>
        <v>35715-000</v>
      </c>
      <c r="W96" s="18"/>
      <c r="X96" s="40" t="str">
        <f>VLOOKUP(B96,SAOM!B$2:N821,13,0)</f>
        <v>00:20:0E:10:48:F4</v>
      </c>
      <c r="Y96" s="17">
        <v>40980</v>
      </c>
      <c r="Z96" s="15" t="s">
        <v>4275</v>
      </c>
      <c r="AA96" s="19">
        <v>40980</v>
      </c>
      <c r="AB96" s="35"/>
      <c r="AC96" s="48"/>
      <c r="AD96" s="19" t="str">
        <f>VLOOKUP(B96,SAOM!B$2:Q1122,16,0)</f>
        <v>-</v>
      </c>
      <c r="AE96" s="19" t="s">
        <v>4675</v>
      </c>
      <c r="AF96" s="19"/>
      <c r="AG96" s="145"/>
      <c r="AH96" s="15"/>
      <c r="AI96" s="20" t="s">
        <v>4675</v>
      </c>
    </row>
    <row r="97" spans="1:35" s="20" customFormat="1">
      <c r="A97" s="13">
        <v>779</v>
      </c>
      <c r="B97" s="38" t="s">
        <v>701</v>
      </c>
      <c r="C97" s="17">
        <v>40938</v>
      </c>
      <c r="D97" s="17">
        <v>40983</v>
      </c>
      <c r="E97" s="17">
        <f>VLOOKUP(B97,SAOM!B$2:D3147,3,0)</f>
        <v>40983</v>
      </c>
      <c r="F97" s="17">
        <f t="shared" si="1"/>
        <v>40998</v>
      </c>
      <c r="G97" s="17" t="s">
        <v>501</v>
      </c>
      <c r="H97" s="14" t="s">
        <v>517</v>
      </c>
      <c r="I97" s="40" t="str">
        <f>VLOOKUP(B97,SAOM!B$2:E2092,4,0)</f>
        <v>Aceito</v>
      </c>
      <c r="J97" s="14" t="s">
        <v>499</v>
      </c>
      <c r="K97" s="14" t="s">
        <v>501</v>
      </c>
      <c r="L97" s="15" t="s">
        <v>702</v>
      </c>
      <c r="M97" s="15" t="str">
        <f>VLOOKUP(L97,Coordenadas!A$2:B1349,2,0)</f>
        <v xml:space="preserve"> 19°19'37.66"S</v>
      </c>
      <c r="N97" s="15" t="str">
        <f>VLOOKUP(L97,Coordenadas!A$2:C5092,3,0)</f>
        <v xml:space="preserve"> 41°15'27.32"O</v>
      </c>
      <c r="O97" s="40" t="str">
        <f>VLOOKUP(B97,SAOM!B$2:H1090,7,0)</f>
        <v>SES-REOR-0779</v>
      </c>
      <c r="P97" s="16">
        <v>4033</v>
      </c>
      <c r="Q97" s="17">
        <f>VLOOKUP(B97,SAOM!B$2:I1090,8,0)</f>
        <v>40947</v>
      </c>
      <c r="R97" s="17" t="str">
        <f>VLOOKUP(B97,AG_Lider!A$1:F1448,6,0)</f>
        <v>CONCLUÍDO</v>
      </c>
      <c r="S97" s="42" t="str">
        <f>VLOOKUP(B97,SAOM!B$2:J1090,9,0)</f>
        <v>SINEIA RAMALHO BOHRER</v>
      </c>
      <c r="T97" s="17" t="str">
        <f>VLOOKUP(B97,SAOM!B$2:K1536,10,0)</f>
        <v>Rua DOUTOR GERSON DA SILVA FREIRE, 230 - CENTRO</v>
      </c>
      <c r="U97" s="42" t="str">
        <f>VLOOKUP(B97,SAOM!B$2:M822,12,0)</f>
        <v>(33) 3263-3339</v>
      </c>
      <c r="V97" s="87" t="str">
        <f>VLOOKUP(B97,SAOM!B$2:L822,11,0)</f>
        <v>35230-000</v>
      </c>
      <c r="W97" s="18">
        <v>40946</v>
      </c>
      <c r="X97" s="40" t="str">
        <f>VLOOKUP(B97,SAOM!B$2:N822,13,0)</f>
        <v>00:20:0E:10:4A:13</v>
      </c>
      <c r="Y97" s="17">
        <v>40947</v>
      </c>
      <c r="Z97" s="15" t="s">
        <v>1583</v>
      </c>
      <c r="AA97" s="19">
        <v>40947</v>
      </c>
      <c r="AB97" s="35">
        <v>40984</v>
      </c>
      <c r="AC97" s="48" t="s">
        <v>749</v>
      </c>
      <c r="AD97" s="19" t="str">
        <f>VLOOKUP(B97,SAOM!B$2:Q1123,16,0)</f>
        <v>-</v>
      </c>
      <c r="AE97" s="19" t="s">
        <v>4675</v>
      </c>
      <c r="AF97" s="19"/>
      <c r="AG97" s="145"/>
      <c r="AH97" s="15"/>
      <c r="AI97" s="20" t="s">
        <v>4675</v>
      </c>
    </row>
    <row r="98" spans="1:35" s="20" customFormat="1">
      <c r="A98" s="13">
        <v>780</v>
      </c>
      <c r="B98" s="38" t="s">
        <v>703</v>
      </c>
      <c r="C98" s="17">
        <v>40938</v>
      </c>
      <c r="D98" s="17">
        <v>40983</v>
      </c>
      <c r="E98" s="17">
        <f>VLOOKUP(B98,SAOM!B$2:D3148,3,0)</f>
        <v>40983</v>
      </c>
      <c r="F98" s="17">
        <f t="shared" si="1"/>
        <v>40998</v>
      </c>
      <c r="G98" s="17" t="s">
        <v>501</v>
      </c>
      <c r="H98" s="14" t="s">
        <v>517</v>
      </c>
      <c r="I98" s="40" t="str">
        <f>VLOOKUP(B98,SAOM!B$2:E2093,4,0)</f>
        <v>Aceito</v>
      </c>
      <c r="J98" s="14" t="s">
        <v>499</v>
      </c>
      <c r="K98" s="14" t="s">
        <v>501</v>
      </c>
      <c r="L98" s="15" t="s">
        <v>704</v>
      </c>
      <c r="M98" s="15" t="str">
        <f>VLOOKUP(L98,Coordenadas!A$2:B1350,2,0)</f>
        <v xml:space="preserve"> 16° 0'22.92"S</v>
      </c>
      <c r="N98" s="15" t="str">
        <f>VLOOKUP(L98,Coordenadas!A$2:C5093,3,0)</f>
        <v xml:space="preserve"> 43° 2'14.59"O</v>
      </c>
      <c r="O98" s="40" t="str">
        <f>VLOOKUP(B98,SAOM!B$2:H1091,7,0)</f>
        <v>SES-RIOS-0780</v>
      </c>
      <c r="P98" s="16">
        <v>4035</v>
      </c>
      <c r="Q98" s="17">
        <f>VLOOKUP(B98,SAOM!B$2:I1091,8,0)</f>
        <v>40947</v>
      </c>
      <c r="R98" s="17" t="str">
        <f>VLOOKUP(B98,AG_Lider!A$1:F1449,6,0)</f>
        <v>CONCLUÍDO</v>
      </c>
      <c r="S98" s="42" t="str">
        <f>VLOOKUP(B98,SAOM!B$2:J1091,9,0)</f>
        <v>LEDA ELAINE SANTOS</v>
      </c>
      <c r="T98" s="17" t="str">
        <f>VLOOKUP(B98,SAOM!B$2:K1537,10,0)</f>
        <v>Praça SANTO ANTONIO, 0 - CENTRO</v>
      </c>
      <c r="U98" s="42" t="str">
        <f>VLOOKUP(B98,SAOM!B$2:M823,12,0)</f>
        <v>(38) 9965-9897</v>
      </c>
      <c r="V98" s="87" t="str">
        <f>VLOOKUP(B98,SAOM!B$2:L823,11,0)</f>
        <v>39529-000</v>
      </c>
      <c r="W98" s="18">
        <v>40942</v>
      </c>
      <c r="X98" s="40" t="str">
        <f>VLOOKUP(B98,SAOM!B$2:N823,13,0)</f>
        <v>00:20:0E:10:48:6F</v>
      </c>
      <c r="Y98" s="17">
        <v>40947</v>
      </c>
      <c r="Z98" s="15" t="s">
        <v>2301</v>
      </c>
      <c r="AA98" s="19">
        <v>40947</v>
      </c>
      <c r="AB98" s="35">
        <v>40984</v>
      </c>
      <c r="AC98" s="48" t="s">
        <v>743</v>
      </c>
      <c r="AD98" s="19" t="str">
        <f>VLOOKUP(B98,SAOM!B$2:Q1124,16,0)</f>
        <v>-</v>
      </c>
      <c r="AE98" s="19" t="s">
        <v>4675</v>
      </c>
      <c r="AF98" s="19"/>
      <c r="AG98" s="145"/>
      <c r="AH98" s="36"/>
      <c r="AI98" s="20" t="s">
        <v>4675</v>
      </c>
    </row>
    <row r="99" spans="1:35" s="20" customFormat="1">
      <c r="A99" s="13">
        <v>781</v>
      </c>
      <c r="B99" s="38" t="s">
        <v>705</v>
      </c>
      <c r="C99" s="17">
        <v>40938</v>
      </c>
      <c r="D99" s="17">
        <v>40983</v>
      </c>
      <c r="E99" s="17">
        <f>VLOOKUP(B99,SAOM!B$2:D3149,3,0)</f>
        <v>40983</v>
      </c>
      <c r="F99" s="17">
        <f t="shared" si="1"/>
        <v>40998</v>
      </c>
      <c r="G99" s="17" t="s">
        <v>501</v>
      </c>
      <c r="H99" s="14" t="s">
        <v>517</v>
      </c>
      <c r="I99" s="40" t="str">
        <f>VLOOKUP(B99,SAOM!B$2:E2094,4,0)</f>
        <v>Aceito</v>
      </c>
      <c r="J99" s="14" t="s">
        <v>499</v>
      </c>
      <c r="K99" s="14" t="s">
        <v>501</v>
      </c>
      <c r="L99" s="15" t="s">
        <v>706</v>
      </c>
      <c r="M99" s="15" t="str">
        <f>VLOOKUP(L99,Coordenadas!A$2:B1351,2,0)</f>
        <v xml:space="preserve"> 16° 5'42.20"S</v>
      </c>
      <c r="N99" s="15" t="str">
        <f>VLOOKUP(L99,Coordenadas!A$2:C5094,3,0)</f>
        <v xml:space="preserve"> 41°45'23.74"O</v>
      </c>
      <c r="O99" s="40" t="str">
        <f>VLOOKUP(B99,SAOM!B$2:H1092,7,0)</f>
        <v>SES-SAAS-0781</v>
      </c>
      <c r="P99" s="16">
        <v>4035</v>
      </c>
      <c r="Q99" s="17">
        <f>VLOOKUP(B99,SAOM!B$2:I1092,8,0)</f>
        <v>40947</v>
      </c>
      <c r="R99" s="17" t="str">
        <f>VLOOKUP(B99,AG_Lider!A$1:F1450,6,0)</f>
        <v>CONCLUÍDO</v>
      </c>
      <c r="S99" s="42" t="str">
        <f>VLOOKUP(B99,SAOM!B$2:J1092,9,0)</f>
        <v>MAURICIO ESTEVES DIAS DE ARAUJO</v>
      </c>
      <c r="T99" s="17" t="str">
        <f>VLOOKUP(B99,SAOM!B$2:K1538,10,0)</f>
        <v>Rua JOAO ANTONIO DE ARAUJO, 114 - CENTRO.</v>
      </c>
      <c r="U99" s="42" t="str">
        <f>VLOOKUP(B99,SAOM!B$2:M824,12,0)</f>
        <v>(33) 3753-9002</v>
      </c>
      <c r="V99" s="87" t="str">
        <f>VLOOKUP(B99,SAOM!B$2:L824,11,0)</f>
        <v>39563-000</v>
      </c>
      <c r="W99" s="18">
        <v>40947</v>
      </c>
      <c r="X99" s="40" t="str">
        <f>VLOOKUP(B99,SAOM!B$2:N824,13,0)</f>
        <v>00:20:0E:10:48:6A</v>
      </c>
      <c r="Y99" s="17">
        <v>40948</v>
      </c>
      <c r="Z99" s="15" t="s">
        <v>3135</v>
      </c>
      <c r="AA99" s="19">
        <v>40948</v>
      </c>
      <c r="AB99" s="35">
        <v>40984</v>
      </c>
      <c r="AC99" s="48" t="s">
        <v>743</v>
      </c>
      <c r="AD99" s="19" t="str">
        <f>VLOOKUP(B99,SAOM!B$2:Q1125,16,0)</f>
        <v>-</v>
      </c>
      <c r="AE99" s="19" t="s">
        <v>4675</v>
      </c>
      <c r="AF99" s="19"/>
      <c r="AG99" s="145"/>
      <c r="AH99" s="15"/>
      <c r="AI99" s="20" t="s">
        <v>4675</v>
      </c>
    </row>
    <row r="100" spans="1:35" s="20" customFormat="1">
      <c r="A100" s="13">
        <v>782</v>
      </c>
      <c r="B100" s="38" t="s">
        <v>707</v>
      </c>
      <c r="C100" s="17">
        <v>40938</v>
      </c>
      <c r="D100" s="17">
        <v>40983</v>
      </c>
      <c r="E100" s="17">
        <f>VLOOKUP(B100,SAOM!B$2:D3150,3,0)</f>
        <v>40983</v>
      </c>
      <c r="F100" s="17">
        <f t="shared" si="1"/>
        <v>40998</v>
      </c>
      <c r="G100" s="17" t="s">
        <v>501</v>
      </c>
      <c r="H100" s="14" t="s">
        <v>517</v>
      </c>
      <c r="I100" s="40" t="str">
        <f>VLOOKUP(B100,SAOM!B$2:E2095,4,0)</f>
        <v>Aceito</v>
      </c>
      <c r="J100" s="14" t="s">
        <v>741</v>
      </c>
      <c r="K100" s="14" t="s">
        <v>501</v>
      </c>
      <c r="L100" s="15" t="s">
        <v>708</v>
      </c>
      <c r="M100" s="15" t="str">
        <f>VLOOKUP(L100,Coordenadas!A$2:B1352,2,0)</f>
        <v xml:space="preserve"> 22° 1'13.41"S</v>
      </c>
      <c r="N100" s="15" t="str">
        <f>VLOOKUP(L100,Coordenadas!A$2:C5095,3,0)</f>
        <v xml:space="preserve"> 46°20'42.47"O</v>
      </c>
      <c r="O100" s="40" t="str">
        <f>VLOOKUP(B100,SAOM!B$2:H1093,7,0)</f>
        <v>SES-SAAS-0782</v>
      </c>
      <c r="P100" s="16">
        <v>4033</v>
      </c>
      <c r="Q100" s="17">
        <f>VLOOKUP(B100,SAOM!B$2:I1093,8,0)</f>
        <v>40994</v>
      </c>
      <c r="R100" s="17" t="e">
        <f>VLOOKUP(B100,AG_Lider!A$1:F1451,6,0)</f>
        <v>#N/A</v>
      </c>
      <c r="S100" s="42" t="str">
        <f>VLOOKUP(B100,SAOM!B$2:J1093,9,0)</f>
        <v>ANA CAROLINA FONSECA SERIO</v>
      </c>
      <c r="T100" s="17" t="str">
        <f>VLOOKUP(B100,SAOM!B$2:K1539,10,0)</f>
        <v>Praça 22 DE MAIO, 0 - CENTRO.</v>
      </c>
      <c r="U100" s="42" t="str">
        <f>VLOOKUP(B100,SAOM!B$2:M825,12,0)</f>
        <v>(35) 3734-1258</v>
      </c>
      <c r="V100" s="87" t="str">
        <f>VLOOKUP(B100,SAOM!B$2:L825,11,0)</f>
        <v>37775-000</v>
      </c>
      <c r="W100" s="18"/>
      <c r="X100" s="40" t="str">
        <f>VLOOKUP(B100,SAOM!B$2:N825,13,0)</f>
        <v>00:20:0E:10:49:DA</v>
      </c>
      <c r="Y100" s="17">
        <v>41003</v>
      </c>
      <c r="Z100" s="15" t="s">
        <v>2651</v>
      </c>
      <c r="AA100" s="19">
        <v>41010</v>
      </c>
      <c r="AB100" s="35"/>
      <c r="AC100" s="48" t="s">
        <v>2703</v>
      </c>
      <c r="AD100" s="19" t="str">
        <f>VLOOKUP(B100,SAOM!B$2:Q1126,16,0)</f>
        <v>-</v>
      </c>
      <c r="AE100" s="19" t="s">
        <v>4675</v>
      </c>
      <c r="AF100" s="19"/>
      <c r="AG100" s="145"/>
      <c r="AH100" s="36"/>
      <c r="AI100" s="20" t="s">
        <v>4675</v>
      </c>
    </row>
    <row r="101" spans="1:35" s="20" customFormat="1">
      <c r="A101" s="13">
        <v>783</v>
      </c>
      <c r="B101" s="38" t="s">
        <v>709</v>
      </c>
      <c r="C101" s="17">
        <v>40938</v>
      </c>
      <c r="D101" s="17">
        <v>40983</v>
      </c>
      <c r="E101" s="17">
        <f>VLOOKUP(B101,SAOM!B$2:D3151,3,0)</f>
        <v>40983</v>
      </c>
      <c r="F101" s="17">
        <f t="shared" si="1"/>
        <v>40998</v>
      </c>
      <c r="G101" s="17" t="s">
        <v>501</v>
      </c>
      <c r="H101" s="14" t="s">
        <v>517</v>
      </c>
      <c r="I101" s="40" t="str">
        <f>VLOOKUP(B101,SAOM!B$2:E2096,4,0)</f>
        <v>Aceito</v>
      </c>
      <c r="J101" s="14" t="s">
        <v>499</v>
      </c>
      <c r="K101" s="14" t="s">
        <v>501</v>
      </c>
      <c r="L101" s="15" t="s">
        <v>710</v>
      </c>
      <c r="M101" s="15" t="str">
        <f>VLOOKUP(L101,Coordenadas!A$2:B1353,2,0)</f>
        <v xml:space="preserve"> 21°34'29.97"S</v>
      </c>
      <c r="N101" s="15" t="str">
        <f>VLOOKUP(L101,Coordenadas!A$2:C5096,3,0)</f>
        <v xml:space="preserve"> 44° 4'48.73"O</v>
      </c>
      <c r="O101" s="40" t="str">
        <f>VLOOKUP(B101,SAOM!B$2:H1094,7,0)</f>
        <v>SES-SAEU-0783</v>
      </c>
      <c r="P101" s="16">
        <v>4033</v>
      </c>
      <c r="Q101" s="17">
        <f>VLOOKUP(B101,SAOM!B$2:I1094,8,0)</f>
        <v>40989</v>
      </c>
      <c r="R101" s="17" t="str">
        <f>VLOOKUP(B101,AG_Lider!A$1:F1452,6,0)</f>
        <v>CONCLUÍDO</v>
      </c>
      <c r="S101" s="42" t="str">
        <f>VLOOKUP(B101,SAOM!B$2:J1094,9,0)</f>
        <v>ELIANA RIBEIRO CASTELANO</v>
      </c>
      <c r="T101" s="17" t="str">
        <f>VLOOKUP(B101,SAOM!B$2:K1540,10,0)</f>
        <v>Rua CRISTIANO FAGUNDES, 40 - CENTRO.</v>
      </c>
      <c r="U101" s="42" t="str">
        <f>VLOOKUP(B101,SAOM!B$2:M826,12,0)</f>
        <v>(32) 3334-1260</v>
      </c>
      <c r="V101" s="87" t="str">
        <f>VLOOKUP(B101,SAOM!B$2:L826,11,0)</f>
        <v>36146-000</v>
      </c>
      <c r="W101" s="18"/>
      <c r="X101" s="40" t="str">
        <f>VLOOKUP(B101,SAOM!B$2:N826,13,0)</f>
        <v>00:20:0E:10:48:CA</v>
      </c>
      <c r="Y101" s="17">
        <v>40989</v>
      </c>
      <c r="Z101" s="15" t="s">
        <v>1956</v>
      </c>
      <c r="AA101" s="19">
        <v>40989</v>
      </c>
      <c r="AB101" s="83">
        <v>41012</v>
      </c>
      <c r="AC101" s="48" t="s">
        <v>749</v>
      </c>
      <c r="AD101" s="19" t="str">
        <f>VLOOKUP(B101,SAOM!B$2:Q1127,16,0)</f>
        <v>-</v>
      </c>
      <c r="AE101" s="19" t="s">
        <v>4675</v>
      </c>
      <c r="AF101" s="19"/>
      <c r="AG101" s="145"/>
      <c r="AH101" s="15"/>
      <c r="AI101" s="20" t="s">
        <v>4675</v>
      </c>
    </row>
    <row r="102" spans="1:35" s="20" customFormat="1">
      <c r="A102" s="13">
        <v>784</v>
      </c>
      <c r="B102" s="38" t="s">
        <v>711</v>
      </c>
      <c r="C102" s="17">
        <v>40938</v>
      </c>
      <c r="D102" s="17">
        <v>40983</v>
      </c>
      <c r="E102" s="17">
        <f>VLOOKUP(B102,SAOM!B$2:D3152,3,0)</f>
        <v>40983</v>
      </c>
      <c r="F102" s="17">
        <f t="shared" si="1"/>
        <v>40998</v>
      </c>
      <c r="G102" s="17" t="s">
        <v>501</v>
      </c>
      <c r="H102" s="14" t="s">
        <v>517</v>
      </c>
      <c r="I102" s="40" t="str">
        <f>VLOOKUP(B102,SAOM!B$2:E2097,4,0)</f>
        <v>Aceito</v>
      </c>
      <c r="J102" s="14" t="s">
        <v>499</v>
      </c>
      <c r="K102" s="14" t="s">
        <v>501</v>
      </c>
      <c r="L102" s="15" t="s">
        <v>712</v>
      </c>
      <c r="M102" s="15" t="str">
        <f>VLOOKUP(L102,Coordenadas!A$2:B1354,2,0)</f>
        <v xml:space="preserve"> 18°18'54.44"S</v>
      </c>
      <c r="N102" s="15" t="str">
        <f>VLOOKUP(L102,Coordenadas!A$2:C5097,3,0)</f>
        <v xml:space="preserve"> 45°48'52.72"O</v>
      </c>
      <c r="O102" s="40" t="str">
        <f>VLOOKUP(B102,SAOM!B$2:H1095,7,0)</f>
        <v>SES-SATE-0784</v>
      </c>
      <c r="P102" s="16">
        <v>4033</v>
      </c>
      <c r="Q102" s="17">
        <f>VLOOKUP(B102,SAOM!B$2:I1095,8,0)</f>
        <v>40945</v>
      </c>
      <c r="R102" s="17" t="str">
        <f>VLOOKUP(B102,AG_Lider!A$1:F1453,6,0)</f>
        <v>CONCLUÍDO</v>
      </c>
      <c r="S102" s="42" t="str">
        <f>VLOOKUP(B102,SAOM!B$2:J1095,9,0)</f>
        <v>RAPHAEL RODRIGUES PORTO</v>
      </c>
      <c r="T102" s="17" t="str">
        <f>VLOOKUP(B102,SAOM!B$2:K1541,10,0)</f>
        <v>Avenida PADRE JOAO MATOS, 0 - CENTRO</v>
      </c>
      <c r="U102" s="42" t="str">
        <f>VLOOKUP(B102,SAOM!B$2:M827,12,0)</f>
        <v>(38) 3563-1358</v>
      </c>
      <c r="V102" s="87" t="str">
        <f>VLOOKUP(B102,SAOM!B$2:L827,11,0)</f>
        <v>38790-000</v>
      </c>
      <c r="W102" s="18">
        <v>40942</v>
      </c>
      <c r="X102" s="40" t="str">
        <f>VLOOKUP(B102,SAOM!B$2:N827,13,0)</f>
        <v>00:20:0E:10:48:54</v>
      </c>
      <c r="Y102" s="17">
        <v>40945</v>
      </c>
      <c r="Z102" s="15" t="s">
        <v>1565</v>
      </c>
      <c r="AA102" s="19">
        <v>40946</v>
      </c>
      <c r="AB102" s="35">
        <v>40984</v>
      </c>
      <c r="AC102" s="48" t="s">
        <v>749</v>
      </c>
      <c r="AD102" s="19" t="str">
        <f>VLOOKUP(B102,SAOM!B$2:Q1128,16,0)</f>
        <v>-</v>
      </c>
      <c r="AE102" s="19" t="s">
        <v>4675</v>
      </c>
      <c r="AF102" s="19"/>
      <c r="AG102" s="145"/>
      <c r="AH102" s="15"/>
      <c r="AI102" s="20" t="s">
        <v>4675</v>
      </c>
    </row>
    <row r="103" spans="1:35" s="20" customFormat="1">
      <c r="A103" s="13">
        <v>785</v>
      </c>
      <c r="B103" s="38" t="s">
        <v>713</v>
      </c>
      <c r="C103" s="17">
        <v>40938</v>
      </c>
      <c r="D103" s="17">
        <v>40983</v>
      </c>
      <c r="E103" s="17">
        <f>VLOOKUP(B103,SAOM!B$2:D3153,3,0)</f>
        <v>40983</v>
      </c>
      <c r="F103" s="17">
        <f t="shared" si="1"/>
        <v>40998</v>
      </c>
      <c r="G103" s="31">
        <v>40954</v>
      </c>
      <c r="H103" s="14" t="s">
        <v>517</v>
      </c>
      <c r="I103" s="40" t="str">
        <f>VLOOKUP(B103,SAOM!B$2:E2098,4,0)</f>
        <v>Aceito</v>
      </c>
      <c r="J103" s="14" t="s">
        <v>499</v>
      </c>
      <c r="K103" s="14" t="s">
        <v>501</v>
      </c>
      <c r="L103" s="15" t="s">
        <v>714</v>
      </c>
      <c r="M103" s="15" t="str">
        <f>VLOOKUP(L103,Coordenadas!A$2:B1355,2,0)</f>
        <v xml:space="preserve"> 19° 7'1.35"S</v>
      </c>
      <c r="N103" s="15" t="str">
        <f>VLOOKUP(L103,Coordenadas!A$2:C5098,3,0)</f>
        <v xml:space="preserve"> 43°40'48.93"O</v>
      </c>
      <c r="O103" s="40" t="str">
        <f>VLOOKUP(B103,SAOM!B$2:H1096,7,0)</f>
        <v>SES-SAHO-0785</v>
      </c>
      <c r="P103" s="16">
        <v>4033</v>
      </c>
      <c r="Q103" s="17">
        <f>VLOOKUP(B103,SAOM!B$2:I1096,8,0)</f>
        <v>40988</v>
      </c>
      <c r="R103" s="17" t="str">
        <f>VLOOKUP(B103,AG_Lider!A$1:F1454,6,0)</f>
        <v>CONCLUÍDO</v>
      </c>
      <c r="S103" s="42" t="str">
        <f>VLOOKUP(B103,SAOM!B$2:J1096,9,0)</f>
        <v>MARIA MAGNOLIA MONDUCCI</v>
      </c>
      <c r="T103" s="17" t="str">
        <f>VLOOKUP(B103,SAOM!B$2:K1542,10,0)</f>
        <v>Rua JOSE DE AZEREDO FILHO, 55 - CENTRO</v>
      </c>
      <c r="U103" s="42" t="str">
        <f>VLOOKUP(B103,SAOM!B$2:M828,12,0)</f>
        <v>(31) 3718-6285</v>
      </c>
      <c r="V103" s="87" t="str">
        <f>VLOOKUP(B103,SAOM!B$2:L828,11,0)</f>
        <v>35845-000</v>
      </c>
      <c r="W103" s="18"/>
      <c r="X103" s="40" t="str">
        <f>VLOOKUP(B103,SAOM!B$2:N828,13,0)</f>
        <v>00:20:0E:10:4A:2F</v>
      </c>
      <c r="Y103" s="17">
        <v>40988</v>
      </c>
      <c r="Z103" s="15" t="s">
        <v>1625</v>
      </c>
      <c r="AA103" s="19">
        <v>40988</v>
      </c>
      <c r="AB103" s="83">
        <v>41012</v>
      </c>
      <c r="AC103" s="48" t="s">
        <v>749</v>
      </c>
      <c r="AD103" s="19" t="str">
        <f>VLOOKUP(B103,SAOM!B$2:Q1129,16,0)</f>
        <v>-</v>
      </c>
      <c r="AE103" s="19" t="s">
        <v>4675</v>
      </c>
      <c r="AF103" s="19"/>
      <c r="AG103" s="145"/>
      <c r="AH103" s="15"/>
      <c r="AI103" s="20" t="s">
        <v>4675</v>
      </c>
    </row>
    <row r="104" spans="1:35" s="20" customFormat="1">
      <c r="A104" s="13">
        <v>774</v>
      </c>
      <c r="B104" s="38" t="s">
        <v>715</v>
      </c>
      <c r="C104" s="17">
        <v>40938</v>
      </c>
      <c r="D104" s="17">
        <v>40983</v>
      </c>
      <c r="E104" s="17">
        <f>VLOOKUP(B104,SAOM!B$2:D3154,3,0)</f>
        <v>40983</v>
      </c>
      <c r="F104" s="17">
        <f t="shared" si="1"/>
        <v>40998</v>
      </c>
      <c r="G104" s="17" t="s">
        <v>501</v>
      </c>
      <c r="H104" s="14" t="s">
        <v>517</v>
      </c>
      <c r="I104" s="40" t="str">
        <f>VLOOKUP(B104,SAOM!B$2:E2099,4,0)</f>
        <v>Aceito</v>
      </c>
      <c r="J104" s="14" t="s">
        <v>684</v>
      </c>
      <c r="K104" s="14" t="s">
        <v>501</v>
      </c>
      <c r="L104" s="15" t="s">
        <v>716</v>
      </c>
      <c r="M104" s="15" t="str">
        <f>VLOOKUP(L104,Coordenadas!A$2:B1356,2,0)</f>
        <v xml:space="preserve"> 19°57'11.08"S</v>
      </c>
      <c r="N104" s="15" t="str">
        <f>VLOOKUP(L104,Coordenadas!A$2:C5099,3,0)</f>
        <v xml:space="preserve"> 45° 4'41.67"O</v>
      </c>
      <c r="O104" s="40" t="str">
        <f>VLOOKUP(B104,SAOM!B$2:H1097,7,0)</f>
        <v>SES-PEAO-0774</v>
      </c>
      <c r="P104" s="16">
        <v>4033</v>
      </c>
      <c r="Q104" s="17">
        <f>VLOOKUP(B104,SAOM!B$2:I1097,8,0)</f>
        <v>40949</v>
      </c>
      <c r="R104" s="17" t="e">
        <f>VLOOKUP(B104,AG_Lider!A$1:F1455,6,0)</f>
        <v>#N/A</v>
      </c>
      <c r="S104" s="42" t="str">
        <f>VLOOKUP(B104,SAOM!B$2:J1097,9,0)</f>
        <v>HUDSON LUIZ RIBEIRO</v>
      </c>
      <c r="T104" s="17" t="str">
        <f>VLOOKUP(B104,SAOM!B$2:K1543,10,0)</f>
        <v>Avenida 12 de Dezembro, 70 - Centro</v>
      </c>
      <c r="U104" s="42" t="str">
        <f>VLOOKUP(B104,SAOM!B$2:M829,12,0)</f>
        <v>(37) 3287-1946</v>
      </c>
      <c r="V104" s="87" t="str">
        <f>VLOOKUP(B104,SAOM!B$2:L829,11,0)</f>
        <v>35515-000</v>
      </c>
      <c r="W104" s="18"/>
      <c r="X104" s="40" t="str">
        <f>VLOOKUP(B104,SAOM!B$2:N829,13,0)</f>
        <v>00:20:0E:10:49:95</v>
      </c>
      <c r="Y104" s="17">
        <v>40952</v>
      </c>
      <c r="Z104" s="15" t="s">
        <v>4275</v>
      </c>
      <c r="AA104" s="19">
        <v>40952</v>
      </c>
      <c r="AB104" s="35"/>
      <c r="AC104" s="48"/>
      <c r="AD104" s="19" t="str">
        <f>VLOOKUP(B104,SAOM!B$2:Q1130,16,0)</f>
        <v>-</v>
      </c>
      <c r="AE104" s="19" t="s">
        <v>4675</v>
      </c>
      <c r="AF104" s="19"/>
      <c r="AG104" s="145"/>
      <c r="AH104" s="15"/>
      <c r="AI104" s="20" t="s">
        <v>4675</v>
      </c>
    </row>
    <row r="105" spans="1:35" s="84" customFormat="1">
      <c r="A105" s="46">
        <v>955</v>
      </c>
      <c r="B105" s="103" t="s">
        <v>2457</v>
      </c>
      <c r="C105" s="31">
        <v>40997</v>
      </c>
      <c r="D105" s="31">
        <v>41105</v>
      </c>
      <c r="E105" s="17">
        <f>VLOOKUP(B105,SAOM!B$2:D3155,3,0)</f>
        <v>41105</v>
      </c>
      <c r="F105" s="31">
        <f t="shared" si="1"/>
        <v>41120</v>
      </c>
      <c r="G105" s="31">
        <v>41015</v>
      </c>
      <c r="H105" s="73" t="s">
        <v>517</v>
      </c>
      <c r="I105" s="40" t="str">
        <f>VLOOKUP(B105,SAOM!B$2:E2100,4,0)</f>
        <v>Aceito</v>
      </c>
      <c r="J105" s="73" t="s">
        <v>499</v>
      </c>
      <c r="K105" s="73" t="s">
        <v>501</v>
      </c>
      <c r="L105" s="47" t="s">
        <v>2458</v>
      </c>
      <c r="M105" s="15" t="str">
        <f>VLOOKUP(L105,Coordenadas!A$2:B1357,2,0)</f>
        <v xml:space="preserve"> 18°26'44.52"S</v>
      </c>
      <c r="N105" s="15" t="str">
        <f>VLOOKUP(L105,Coordenadas!A$2:C5100,3,0)</f>
        <v xml:space="preserve"> 43°39'21.44"O</v>
      </c>
      <c r="O105" s="38" t="str">
        <f>VLOOKUP(B105,SAOM!B$2:H1257,7,0)</f>
        <v>SES-DAAS-0955</v>
      </c>
      <c r="P105" s="98">
        <v>4033</v>
      </c>
      <c r="Q105" s="31">
        <f>VLOOKUP(B105,SAOM!B$2:I1257,8,0)</f>
        <v>41115</v>
      </c>
      <c r="R105" s="31" t="str">
        <f>VLOOKUP(B105,AG_Lider!A$1:F1616,6,0)</f>
        <v>VODANET</v>
      </c>
      <c r="S105" s="80" t="str">
        <f>VLOOKUP(B105,SAOM!B$2:J1257,9,0)</f>
        <v>Hugo Souza Maciel</v>
      </c>
      <c r="T105" s="31" t="str">
        <f>VLOOKUP(B105,SAOM!B$2:K1703,10,0)</f>
        <v>Rua Nestra vicentino de Ávila, 105 - Centro</v>
      </c>
      <c r="U105" s="42" t="str">
        <f>VLOOKUP(B105,SAOM!B$2:M830,12,0)</f>
        <v>(38) 3535-1178</v>
      </c>
      <c r="V105" s="87" t="str">
        <f>VLOOKUP(B105,SAOM!B$2:L830,11,0)</f>
        <v>39130-000</v>
      </c>
      <c r="W105" s="81"/>
      <c r="X105" s="40" t="str">
        <f>VLOOKUP(B105,SAOM!B$2:N830,13,0)</f>
        <v>00:20:0e:10:4f:3e</v>
      </c>
      <c r="Y105" s="31">
        <v>41115</v>
      </c>
      <c r="Z105" s="15" t="s">
        <v>5912</v>
      </c>
      <c r="AA105" s="82">
        <v>41120</v>
      </c>
      <c r="AB105" s="35"/>
      <c r="AC105" s="70" t="s">
        <v>5938</v>
      </c>
      <c r="AD105" s="19" t="str">
        <f>VLOOKUP(B105,SAOM!B$2:Q1131,16,0)</f>
        <v xml:space="preserve">ENDEREÇO INCORRETO: Nestra vicentino de Ávila, 105 - centro
</v>
      </c>
      <c r="AE105" s="82" t="s">
        <v>4675</v>
      </c>
      <c r="AF105" s="82"/>
      <c r="AG105" s="147"/>
      <c r="AH105" s="47"/>
      <c r="AI105" s="84" t="s">
        <v>4675</v>
      </c>
    </row>
    <row r="106" spans="1:35" s="20" customFormat="1">
      <c r="A106" s="13">
        <v>797</v>
      </c>
      <c r="B106" s="38" t="s">
        <v>785</v>
      </c>
      <c r="C106" s="17">
        <v>40948</v>
      </c>
      <c r="D106" s="17">
        <v>41104</v>
      </c>
      <c r="E106" s="17">
        <f>VLOOKUP(B106,SAOM!B$2:D3156,3,0)</f>
        <v>41104</v>
      </c>
      <c r="F106" s="17">
        <f t="shared" si="1"/>
        <v>41119</v>
      </c>
      <c r="G106" s="17">
        <v>40967</v>
      </c>
      <c r="H106" s="14" t="s">
        <v>517</v>
      </c>
      <c r="I106" s="40" t="str">
        <f>VLOOKUP(B106,SAOM!B$2:E2101,4,0)</f>
        <v>Aceito</v>
      </c>
      <c r="J106" s="14" t="s">
        <v>499</v>
      </c>
      <c r="K106" s="14" t="s">
        <v>501</v>
      </c>
      <c r="L106" s="15" t="s">
        <v>786</v>
      </c>
      <c r="M106" s="15" t="str">
        <f>VLOOKUP(L106,Coordenadas!A$2:B1358,2,0)</f>
        <v xml:space="preserve"> 19°14'42.31"S</v>
      </c>
      <c r="N106" s="15" t="str">
        <f>VLOOKUP(L106,Coordenadas!A$2:C5101,3,0)</f>
        <v xml:space="preserve"> 42° 7'20.94"O</v>
      </c>
      <c r="O106" s="40" t="str">
        <f>VLOOKUP(B106,SAOM!B$2:H1099,7,0)</f>
        <v>SES-SOIA-0797</v>
      </c>
      <c r="P106" s="16">
        <v>4035</v>
      </c>
      <c r="Q106" s="17">
        <f>VLOOKUP(B106,SAOM!B$2:I1099,8,0)</f>
        <v>41108</v>
      </c>
      <c r="R106" s="17" t="str">
        <f>VLOOKUP(B106,AG_Lider!A$1:F1457,6,0)</f>
        <v>VODANET</v>
      </c>
      <c r="S106" s="42" t="str">
        <f>VLOOKUP(B106,SAOM!B$2:J1099,9,0)</f>
        <v>ARIELY OLIVEIRA BOAVENTURA</v>
      </c>
      <c r="T106" s="17" t="str">
        <f>VLOOKUP(B106,SAOM!B$2:K1545,10,0)</f>
        <v>Avenida PREFEITO MIGUEL SANTIAGO, 20 - CENTR</v>
      </c>
      <c r="U106" s="42" t="str">
        <f>VLOOKUP(B106,SAOM!B$2:M831,12,0)</f>
        <v>(33) 3232-1796</v>
      </c>
      <c r="V106" s="87" t="str">
        <f>VLOOKUP(B106,SAOM!B$2:L831,11,0)</f>
        <v>35145-000</v>
      </c>
      <c r="W106" s="18"/>
      <c r="X106" s="40" t="str">
        <f>VLOOKUP(B106,SAOM!B$2:N831,13,0)</f>
        <v>00:20:0E:10:4F:8E</v>
      </c>
      <c r="Y106" s="17">
        <v>41108</v>
      </c>
      <c r="Z106" s="15" t="s">
        <v>1565</v>
      </c>
      <c r="AA106" s="19">
        <v>41108</v>
      </c>
      <c r="AB106" s="35"/>
      <c r="AC106" s="19" t="s">
        <v>4374</v>
      </c>
      <c r="AD106" s="19" t="str">
        <f>VLOOKUP(B106,SAOM!B$2:Q1132,16,0)</f>
        <v>-</v>
      </c>
      <c r="AE106" s="19" t="s">
        <v>4675</v>
      </c>
      <c r="AF106" s="19"/>
      <c r="AG106" s="144"/>
      <c r="AH106" s="15" t="s">
        <v>5771</v>
      </c>
      <c r="AI106" s="20" t="s">
        <v>4675</v>
      </c>
    </row>
    <row r="107" spans="1:35" s="20" customFormat="1">
      <c r="A107" s="13">
        <v>798</v>
      </c>
      <c r="B107" s="38" t="s">
        <v>787</v>
      </c>
      <c r="C107" s="17">
        <v>40948</v>
      </c>
      <c r="D107" s="17">
        <v>41117</v>
      </c>
      <c r="E107" s="17">
        <f>VLOOKUP(B107,SAOM!B$2:D3157,3,0)</f>
        <v>41117</v>
      </c>
      <c r="F107" s="17">
        <f t="shared" si="1"/>
        <v>41132</v>
      </c>
      <c r="G107" s="31">
        <v>40954</v>
      </c>
      <c r="H107" s="14" t="s">
        <v>517</v>
      </c>
      <c r="I107" s="40" t="str">
        <f>VLOOKUP(B107,SAOM!B$2:E2102,4,0)</f>
        <v>Aceito</v>
      </c>
      <c r="J107" s="14" t="s">
        <v>499</v>
      </c>
      <c r="K107" s="14" t="s">
        <v>501</v>
      </c>
      <c r="L107" s="15" t="s">
        <v>788</v>
      </c>
      <c r="M107" s="15" t="str">
        <f>VLOOKUP(L107,Coordenadas!A$2:B1359,2,0)</f>
        <v xml:space="preserve"> 19°39'52.07"S</v>
      </c>
      <c r="N107" s="15" t="str">
        <f>VLOOKUP(L107,Coordenadas!A$2:C5102,3,0)</f>
        <v xml:space="preserve"> 48°18'29.52"O</v>
      </c>
      <c r="O107" s="40" t="str">
        <f>VLOOKUP(B107,SAOM!B$2:H1100,7,0)</f>
        <v>SES-VEMO-0798</v>
      </c>
      <c r="P107" s="16">
        <v>4033</v>
      </c>
      <c r="Q107" s="17">
        <f>VLOOKUP(B107,SAOM!B$2:I1100,8,0)</f>
        <v>41123</v>
      </c>
      <c r="R107" s="17" t="str">
        <f>VLOOKUP(B107,AG_Lider!A$1:F1458,6,0)</f>
        <v>VODANET</v>
      </c>
      <c r="S107" s="42" t="str">
        <f>VLOOKUP(B107,SAOM!B$2:J1100,9,0)</f>
        <v>REGIANE ARAUJO SILVA</v>
      </c>
      <c r="T107" s="17" t="str">
        <f>VLOOKUP(B107,SAOM!B$2:K1546,10,0)</f>
        <v>AVENIDA PADRE JULIO DE RAZZ, 505 - CENTRO</v>
      </c>
      <c r="U107" s="42" t="str">
        <f>VLOOKUP(B107,SAOM!B$2:M832,12,0)</f>
        <v>(34)3323-1222</v>
      </c>
      <c r="V107" s="87" t="str">
        <f>VLOOKUP(B107,SAOM!B$2:L832,11,0)</f>
        <v>38150-000</v>
      </c>
      <c r="W107" s="18"/>
      <c r="X107" s="40" t="str">
        <f>VLOOKUP(B107,SAOM!B$2:N832,13,0)</f>
        <v>00:20:0e:10:4c:50</v>
      </c>
      <c r="Y107" s="17">
        <v>41123</v>
      </c>
      <c r="Z107" s="15" t="s">
        <v>2729</v>
      </c>
      <c r="AA107" s="45">
        <v>41124</v>
      </c>
      <c r="AB107" s="35"/>
      <c r="AC107" s="64" t="s">
        <v>4387</v>
      </c>
      <c r="AD107" s="19" t="str">
        <f>VLOOKUP(B107,SAOM!B$2:Q1133,16,0)</f>
        <v xml:space="preserve">18/06/2012 17:40:06 	Marcos Gonzaga Milagres 	Correção de Endereço e contato
AVENIDA PADRE JULIO DE RAZZ, 505 - (34)3323-1222 </v>
      </c>
      <c r="AE107" s="19" t="s">
        <v>4675</v>
      </c>
      <c r="AF107" s="19"/>
      <c r="AG107" s="145"/>
      <c r="AH107" s="15"/>
      <c r="AI107" s="20" t="s">
        <v>4675</v>
      </c>
    </row>
    <row r="108" spans="1:35" s="20" customFormat="1">
      <c r="A108" s="13">
        <v>802</v>
      </c>
      <c r="B108" s="73" t="s">
        <v>789</v>
      </c>
      <c r="C108" s="17">
        <v>40948</v>
      </c>
      <c r="D108" s="17">
        <v>40993</v>
      </c>
      <c r="E108" s="17">
        <f>VLOOKUP(B108,SAOM!B$2:D3158,3,0)</f>
        <v>40993</v>
      </c>
      <c r="F108" s="17">
        <f t="shared" si="1"/>
        <v>41008</v>
      </c>
      <c r="G108" s="17" t="s">
        <v>501</v>
      </c>
      <c r="H108" s="14" t="s">
        <v>517</v>
      </c>
      <c r="I108" s="40" t="str">
        <f>VLOOKUP(B108,SAOM!B$2:E2103,4,0)</f>
        <v>Aceito</v>
      </c>
      <c r="J108" s="14" t="s">
        <v>499</v>
      </c>
      <c r="K108" s="14" t="s">
        <v>501</v>
      </c>
      <c r="L108" s="15" t="s">
        <v>790</v>
      </c>
      <c r="M108" s="15" t="str">
        <f>VLOOKUP(L108,Coordenadas!A$2:B1360,2,0)</f>
        <v xml:space="preserve"> 16°34'2.58"S</v>
      </c>
      <c r="N108" s="15" t="str">
        <f>VLOOKUP(L108,Coordenadas!A$2:C5103,3,0)</f>
        <v xml:space="preserve"> 45°58'58.63"O</v>
      </c>
      <c r="O108" s="40" t="str">
        <f>VLOOKUP(B108,SAOM!B$2:H1101,7,0)</f>
        <v>SES-BOAS-0802</v>
      </c>
      <c r="P108" s="16">
        <v>4035</v>
      </c>
      <c r="Q108" s="17">
        <f>VLOOKUP(B108,SAOM!B$2:I1101,8,0)</f>
        <v>40967</v>
      </c>
      <c r="R108" s="17" t="str">
        <f>VLOOKUP(B108,AG_Lider!A$1:F1459,6,0)</f>
        <v>CONCLUÍDO</v>
      </c>
      <c r="S108" s="42" t="str">
        <f>VLOOKUP(B108,SAOM!B$2:J1101,9,0)</f>
        <v>MAYCON STHAEL ALVES GONTIJO</v>
      </c>
      <c r="T108" s="17" t="str">
        <f>VLOOKUP(B108,SAOM!B$2:K1547,10,0)</f>
        <v>Rua MANOEL LUIZ BRANDAO, 300 - CENTRO</v>
      </c>
      <c r="U108" s="42" t="str">
        <f>VLOOKUP(B108,SAOM!B$2:M833,12,0)</f>
        <v>(38) 3675-1503</v>
      </c>
      <c r="V108" s="87" t="str">
        <f>VLOOKUP(B108,SAOM!B$2:L833,11,0)</f>
        <v>38650-000</v>
      </c>
      <c r="W108" s="18">
        <v>40966</v>
      </c>
      <c r="X108" s="40" t="str">
        <f>VLOOKUP(B108,SAOM!B$2:N833,13,0)</f>
        <v>00:20:0E:10:48:4D</v>
      </c>
      <c r="Y108" s="17">
        <v>40967</v>
      </c>
      <c r="Z108" s="15" t="s">
        <v>3971</v>
      </c>
      <c r="AA108" s="133">
        <v>40968</v>
      </c>
      <c r="AB108" s="134">
        <v>40984</v>
      </c>
      <c r="AC108" s="135" t="s">
        <v>749</v>
      </c>
      <c r="AD108" s="19" t="str">
        <f>VLOOKUP(B108,SAOM!B$2:Q1134,16,0)</f>
        <v>-</v>
      </c>
      <c r="AE108" s="19" t="s">
        <v>4675</v>
      </c>
      <c r="AF108" s="19"/>
      <c r="AG108" s="145"/>
      <c r="AH108" s="15"/>
      <c r="AI108" s="20" t="s">
        <v>4675</v>
      </c>
    </row>
    <row r="109" spans="1:35" s="20" customFormat="1">
      <c r="A109" s="13">
        <v>805</v>
      </c>
      <c r="B109" s="38" t="s">
        <v>791</v>
      </c>
      <c r="C109" s="17">
        <v>40948</v>
      </c>
      <c r="D109" s="17">
        <v>41104</v>
      </c>
      <c r="E109" s="17">
        <f>VLOOKUP(B109,SAOM!B$2:D3159,3,0)</f>
        <v>41104</v>
      </c>
      <c r="F109" s="17">
        <f t="shared" si="1"/>
        <v>41119</v>
      </c>
      <c r="G109" s="17">
        <v>40967</v>
      </c>
      <c r="H109" s="14" t="s">
        <v>517</v>
      </c>
      <c r="I109" s="40" t="str">
        <f>VLOOKUP(B109,SAOM!B$2:E2104,4,0)</f>
        <v>Aceito</v>
      </c>
      <c r="J109" s="14" t="s">
        <v>499</v>
      </c>
      <c r="K109" s="14" t="s">
        <v>501</v>
      </c>
      <c r="L109" s="15" t="s">
        <v>792</v>
      </c>
      <c r="M109" s="15" t="str">
        <f>VLOOKUP(L109,Coordenadas!A$2:B1361,2,0)</f>
        <v xml:space="preserve"> 16°14'11.81"S</v>
      </c>
      <c r="N109" s="15" t="str">
        <f>VLOOKUP(L109,Coordenadas!A$2:C5104,3,0)</f>
        <v xml:space="preserve"> 46° 0'29.48"O</v>
      </c>
      <c r="O109" s="40" t="str">
        <f>VLOOKUP(B109,SAOM!B$2:H1102,7,0)</f>
        <v>SES-RIHO-0805</v>
      </c>
      <c r="P109" s="16">
        <v>4033</v>
      </c>
      <c r="Q109" s="17">
        <f>VLOOKUP(B109,SAOM!B$2:I1102,8,0)</f>
        <v>41137</v>
      </c>
      <c r="R109" s="17" t="str">
        <f>VLOOKUP(B109,AG_Lider!A$1:F1460,6,0)</f>
        <v>VODANET</v>
      </c>
      <c r="S109" s="42" t="str">
        <f>VLOOKUP(B109,SAOM!B$2:J1102,9,0)</f>
        <v>MARIA VALQUIRIA GONCALVES MARQUES</v>
      </c>
      <c r="T109" s="17" t="str">
        <f>VLOOKUP(B109,SAOM!B$2:K1548,10,0)</f>
        <v xml:space="preserve">RUA LEONTINO JOSE PEREIRA 725 </v>
      </c>
      <c r="U109" s="42" t="str">
        <f>VLOOKUP(B109,SAOM!B$2:M834,12,0)</f>
        <v xml:space="preserve">(38)3678-1013 </v>
      </c>
      <c r="V109" s="87" t="str">
        <f>VLOOKUP(B109,SAOM!B$2:L834,11,0)</f>
        <v>38640-000</v>
      </c>
      <c r="W109" s="18"/>
      <c r="X109" s="40" t="str">
        <f>VLOOKUP(B109,SAOM!B$2:N834,13,0)</f>
        <v>00:20:0E:10:4A:59</v>
      </c>
      <c r="Y109" s="17">
        <v>41137</v>
      </c>
      <c r="Z109" s="15" t="s">
        <v>5558</v>
      </c>
      <c r="AA109" s="19">
        <v>41137</v>
      </c>
      <c r="AB109" s="35"/>
      <c r="AC109" s="19" t="s">
        <v>4356</v>
      </c>
      <c r="AD109" s="19" t="str">
        <f>VLOOKUP(B109,SAOM!B$2:Q1135,16,0)</f>
        <v xml:space="preserve">Não está ciente
</v>
      </c>
      <c r="AE109" s="19" t="s">
        <v>4675</v>
      </c>
      <c r="AF109" s="19"/>
      <c r="AG109" s="144"/>
      <c r="AH109" s="15"/>
      <c r="AI109" s="20" t="s">
        <v>4675</v>
      </c>
    </row>
    <row r="110" spans="1:35" s="20" customFormat="1">
      <c r="A110" s="13">
        <v>806</v>
      </c>
      <c r="B110" s="38" t="s">
        <v>793</v>
      </c>
      <c r="C110" s="17">
        <v>40948</v>
      </c>
      <c r="D110" s="17">
        <v>40993</v>
      </c>
      <c r="E110" s="17">
        <f>VLOOKUP(B110,SAOM!B$2:D3160,3,0)</f>
        <v>40993</v>
      </c>
      <c r="F110" s="17">
        <f t="shared" si="1"/>
        <v>41008</v>
      </c>
      <c r="G110" s="17">
        <v>40967</v>
      </c>
      <c r="H110" s="14" t="s">
        <v>517</v>
      </c>
      <c r="I110" s="40" t="str">
        <f>VLOOKUP(B110,SAOM!B$2:E2105,4,0)</f>
        <v>Aceito</v>
      </c>
      <c r="J110" s="14" t="s">
        <v>499</v>
      </c>
      <c r="K110" s="14" t="s">
        <v>501</v>
      </c>
      <c r="L110" s="15" t="s">
        <v>794</v>
      </c>
      <c r="M110" s="15" t="str">
        <f>VLOOKUP(L110,Coordenadas!A$2:B1362,2,0)</f>
        <v xml:space="preserve"> 18°35'46.45"S</v>
      </c>
      <c r="N110" s="15" t="str">
        <f>VLOOKUP(L110,Coordenadas!A$2:C5105,3,0)</f>
        <v xml:space="preserve"> 45°20'47.47"O</v>
      </c>
      <c r="O110" s="40" t="str">
        <f>VLOOKUP(B110,SAOM!B$2:H1103,7,0)</f>
        <v>SES-MOAS-0806</v>
      </c>
      <c r="P110" s="16">
        <v>4033</v>
      </c>
      <c r="Q110" s="17">
        <f>VLOOKUP(B110,SAOM!B$2:I1103,8,0)</f>
        <v>40995</v>
      </c>
      <c r="R110" s="17" t="str">
        <f>VLOOKUP(B110,AG_Lider!A$1:F1461,6,0)</f>
        <v>CONCLUÍDO</v>
      </c>
      <c r="S110" s="42" t="str">
        <f>VLOOKUP(B110,SAOM!B$2:J1103,9,0)</f>
        <v>MARLEY MARIA DA SILVA</v>
      </c>
      <c r="T110" s="17" t="str">
        <f>VLOOKUP(B110,SAOM!B$2:K1549,10,0)</f>
        <v>Rua CORONEL INACIO PEREIRA, 376 - CENTRO.</v>
      </c>
      <c r="U110" s="42" t="str">
        <f>VLOOKUP(B110,SAOM!B$2:M835,12,0)</f>
        <v>(38) 3755-1100</v>
      </c>
      <c r="V110" s="87" t="str">
        <f>VLOOKUP(B110,SAOM!B$2:L835,11,0)</f>
        <v>35628-000</v>
      </c>
      <c r="W110" s="18"/>
      <c r="X110" s="40" t="str">
        <f>VLOOKUP(B110,SAOM!B$2:N835,13,0)</f>
        <v>00:20:0e:10:48:57</v>
      </c>
      <c r="Y110" s="17">
        <v>40995</v>
      </c>
      <c r="Z110" s="15" t="s">
        <v>1727</v>
      </c>
      <c r="AA110" s="19">
        <v>40998</v>
      </c>
      <c r="AB110" s="35"/>
      <c r="AC110" s="48"/>
      <c r="AD110" s="19" t="str">
        <f>VLOOKUP(B110,SAOM!B$2:Q1136,16,0)</f>
        <v>-</v>
      </c>
      <c r="AE110" s="19" t="s">
        <v>4675</v>
      </c>
      <c r="AF110" s="19"/>
      <c r="AG110" s="145"/>
      <c r="AH110" s="15"/>
      <c r="AI110" s="20" t="s">
        <v>4675</v>
      </c>
    </row>
    <row r="111" spans="1:35" s="20" customFormat="1">
      <c r="A111" s="13">
        <v>807</v>
      </c>
      <c r="B111" s="38" t="s">
        <v>795</v>
      </c>
      <c r="C111" s="17">
        <v>40948</v>
      </c>
      <c r="D111" s="17">
        <v>41117</v>
      </c>
      <c r="E111" s="17">
        <f>VLOOKUP(B111,SAOM!B$2:D3161,3,0)</f>
        <v>41117</v>
      </c>
      <c r="F111" s="17">
        <f t="shared" si="1"/>
        <v>41132</v>
      </c>
      <c r="G111" s="31">
        <v>40954</v>
      </c>
      <c r="H111" s="14" t="s">
        <v>517</v>
      </c>
      <c r="I111" s="40" t="str">
        <f>VLOOKUP(B111,SAOM!B$2:E2106,4,0)</f>
        <v>Aceito</v>
      </c>
      <c r="J111" s="14" t="s">
        <v>499</v>
      </c>
      <c r="K111" s="14" t="s">
        <v>501</v>
      </c>
      <c r="L111" s="15" t="s">
        <v>796</v>
      </c>
      <c r="M111" s="15" t="str">
        <f>VLOOKUP(L111,Coordenadas!A$2:B1363,2,0)</f>
        <v xml:space="preserve"> 18°58'43.67"S</v>
      </c>
      <c r="N111" s="15" t="str">
        <f>VLOOKUP(L111,Coordenadas!A$2:C5106,3,0)</f>
        <v xml:space="preserve"> 41°38'25.32"O</v>
      </c>
      <c r="O111" s="40" t="str">
        <f>VLOOKUP(B111,SAOM!B$2:H1104,7,0)</f>
        <v>SES-TUGA-0807</v>
      </c>
      <c r="P111" s="16">
        <v>4035</v>
      </c>
      <c r="Q111" s="17">
        <f>VLOOKUP(B111,SAOM!B$2:I1104,8,0)</f>
        <v>41135</v>
      </c>
      <c r="R111" s="17" t="str">
        <f>VLOOKUP(B111,AG_Lider!A$1:F1462,6,0)</f>
        <v>VODANET</v>
      </c>
      <c r="S111" s="42" t="str">
        <f>VLOOKUP(B111,SAOM!B$2:J1104,9,0)</f>
        <v>ANDRES GUIDO VIRUEZ BAZAN</v>
      </c>
      <c r="T111" s="17" t="str">
        <f>VLOOKUP(B111,SAOM!B$2:K1550,10,0)</f>
        <v>praça TIRADENTES, 58 - CENTRO</v>
      </c>
      <c r="U111" s="42" t="str">
        <f>VLOOKUP(B111,SAOM!B$2:M836,12,0)</f>
        <v>(33) 3235-1383</v>
      </c>
      <c r="V111" s="87" t="str">
        <f>VLOOKUP(B111,SAOM!B$2:L836,11,0)</f>
        <v>35125-000</v>
      </c>
      <c r="W111" s="18"/>
      <c r="X111" s="40" t="str">
        <f>VLOOKUP(B111,SAOM!B$2:N836,13,0)</f>
        <v>00:20:0e:10:4a:30</v>
      </c>
      <c r="Y111" s="17">
        <v>41131</v>
      </c>
      <c r="Z111" s="15" t="s">
        <v>6888</v>
      </c>
      <c r="AA111" s="45">
        <v>41135</v>
      </c>
      <c r="AB111" s="35"/>
      <c r="AC111" s="64" t="s">
        <v>6648</v>
      </c>
      <c r="AD111" s="19" t="str">
        <f>VLOOKUP(B111,SAOM!B$2:Q1137,16,0)</f>
        <v xml:space="preserve">
</v>
      </c>
      <c r="AE111" s="19" t="s">
        <v>4675</v>
      </c>
      <c r="AF111" s="19"/>
      <c r="AG111" s="145"/>
      <c r="AH111" s="15"/>
      <c r="AI111" s="20" t="s">
        <v>4675</v>
      </c>
    </row>
    <row r="112" spans="1:35" s="20" customFormat="1">
      <c r="A112" s="13">
        <v>809</v>
      </c>
      <c r="B112" s="38" t="s">
        <v>797</v>
      </c>
      <c r="C112" s="17">
        <v>40948</v>
      </c>
      <c r="D112" s="17">
        <v>40993</v>
      </c>
      <c r="E112" s="17">
        <f>VLOOKUP(B112,SAOM!B$2:D3162,3,0)</f>
        <v>40993</v>
      </c>
      <c r="F112" s="17">
        <f t="shared" si="1"/>
        <v>41008</v>
      </c>
      <c r="G112" s="31">
        <v>40954</v>
      </c>
      <c r="H112" s="14" t="s">
        <v>517</v>
      </c>
      <c r="I112" s="40" t="str">
        <f>VLOOKUP(B112,SAOM!B$2:E2107,4,0)</f>
        <v>Aceito</v>
      </c>
      <c r="J112" s="14" t="s">
        <v>499</v>
      </c>
      <c r="K112" s="14" t="s">
        <v>501</v>
      </c>
      <c r="L112" s="15" t="s">
        <v>798</v>
      </c>
      <c r="M112" s="15" t="str">
        <f>VLOOKUP(L112,Coordenadas!A$2:B1364,2,0)</f>
        <v xml:space="preserve"> 21°11'10.13"S</v>
      </c>
      <c r="N112" s="15" t="str">
        <f>VLOOKUP(L112,Coordenadas!A$2:C5107,3,0)</f>
        <v xml:space="preserve"> 45°26'38.55"O</v>
      </c>
      <c r="O112" s="40" t="str">
        <f>VLOOKUP(B112,SAOM!B$2:H1105,7,0)</f>
        <v>SES-COAL-0809</v>
      </c>
      <c r="P112" s="16">
        <v>4033</v>
      </c>
      <c r="Q112" s="17">
        <f>VLOOKUP(B112,SAOM!B$2:I1105,8,0)</f>
        <v>40967</v>
      </c>
      <c r="R112" s="17" t="str">
        <f>VLOOKUP(B112,AG_Lider!A$1:F1463,6,0)</f>
        <v>CONCLUÍDO</v>
      </c>
      <c r="S112" s="42" t="str">
        <f>VLOOKUP(B112,SAOM!B$2:J1105,9,0)</f>
        <v>MAIRA PEREIRA MIGUEL</v>
      </c>
      <c r="T112" s="17" t="str">
        <f>VLOOKUP(B112,SAOM!B$2:K1551,10,0)</f>
        <v>Rua JUCA FAUSTINO, 160 - LAJINHA</v>
      </c>
      <c r="U112" s="42" t="str">
        <f>VLOOKUP(B112,SAOM!B$2:M837,12,0)</f>
        <v>(35) 3855-1153</v>
      </c>
      <c r="V112" s="87" t="str">
        <f>VLOOKUP(B112,SAOM!B$2:L837,11,0)</f>
        <v>37235-000</v>
      </c>
      <c r="W112" s="18">
        <v>40965</v>
      </c>
      <c r="X112" s="40" t="str">
        <f>VLOOKUP(B112,SAOM!B$2:N837,13,0)</f>
        <v>00:20:0E:10:49:94</v>
      </c>
      <c r="Y112" s="17">
        <v>40966</v>
      </c>
      <c r="Z112" s="15" t="s">
        <v>1565</v>
      </c>
      <c r="AA112" s="133">
        <v>40967</v>
      </c>
      <c r="AB112" s="134">
        <v>40984</v>
      </c>
      <c r="AC112" s="135" t="s">
        <v>749</v>
      </c>
      <c r="AD112" s="19" t="str">
        <f>VLOOKUP(B112,SAOM!B$2:Q1138,16,0)</f>
        <v>-</v>
      </c>
      <c r="AE112" s="19" t="s">
        <v>4675</v>
      </c>
      <c r="AF112" s="19"/>
      <c r="AG112" s="145"/>
      <c r="AH112" s="15"/>
      <c r="AI112" s="20" t="s">
        <v>4675</v>
      </c>
    </row>
    <row r="113" spans="1:35" s="20" customFormat="1">
      <c r="A113" s="13">
        <v>811</v>
      </c>
      <c r="B113" s="38" t="s">
        <v>799</v>
      </c>
      <c r="C113" s="17">
        <v>40948</v>
      </c>
      <c r="D113" s="17">
        <v>40993</v>
      </c>
      <c r="E113" s="17">
        <f>VLOOKUP(B113,SAOM!B$2:D3163,3,0)</f>
        <v>40993</v>
      </c>
      <c r="F113" s="17">
        <f t="shared" si="1"/>
        <v>41008</v>
      </c>
      <c r="G113" s="17" t="s">
        <v>501</v>
      </c>
      <c r="H113" s="14" t="s">
        <v>517</v>
      </c>
      <c r="I113" s="40" t="str">
        <f>VLOOKUP(B113,SAOM!B$2:E2108,4,0)</f>
        <v>Aceito</v>
      </c>
      <c r="J113" s="14" t="s">
        <v>499</v>
      </c>
      <c r="K113" s="14" t="s">
        <v>501</v>
      </c>
      <c r="L113" s="15" t="s">
        <v>800</v>
      </c>
      <c r="M113" s="15" t="str">
        <f>VLOOKUP(L113,Coordenadas!A$2:B1365,2,0)</f>
        <v xml:space="preserve"> 18°14'17.06"S</v>
      </c>
      <c r="N113" s="15" t="str">
        <f>VLOOKUP(L113,Coordenadas!A$2:C5108,3,0)</f>
        <v xml:space="preserve"> 43°36'39.65"O</v>
      </c>
      <c r="O113" s="40" t="str">
        <f>VLOOKUP(B113,SAOM!B$2:H1106,7,0)</f>
        <v>SES-DINA-0811</v>
      </c>
      <c r="P113" s="16">
        <v>4035</v>
      </c>
      <c r="Q113" s="17">
        <f>VLOOKUP(B113,SAOM!B$2:I1106,8,0)</f>
        <v>40967</v>
      </c>
      <c r="R113" s="17" t="str">
        <f>VLOOKUP(B113,AG_Lider!A$1:F1464,6,0)</f>
        <v>CONCLUÍDO</v>
      </c>
      <c r="S113" s="42" t="str">
        <f>VLOOKUP(B113,SAOM!B$2:J1106,9,0)</f>
        <v>Marlene Nonimato Correa</v>
      </c>
      <c r="T113" s="17" t="str">
        <f>VLOOKUP(B113,SAOM!B$2:K1552,10,0)</f>
        <v>Outros Beco Felisberto, 101 - Rio Grande</v>
      </c>
      <c r="U113" s="42" t="str">
        <f>VLOOKUP(B113,SAOM!B$2:M838,12,0)</f>
        <v>(38) 3531-2757</v>
      </c>
      <c r="V113" s="87" t="str">
        <f>VLOOKUP(B113,SAOM!B$2:L838,11,0)</f>
        <v>39100-000</v>
      </c>
      <c r="W113" s="18">
        <v>40966</v>
      </c>
      <c r="X113" s="40" t="str">
        <f>VLOOKUP(B113,SAOM!B$2:N838,13,0)</f>
        <v>00:20:0E:10:48:9E</v>
      </c>
      <c r="Y113" s="17">
        <v>40967</v>
      </c>
      <c r="Z113" s="15" t="s">
        <v>2301</v>
      </c>
      <c r="AA113" s="19">
        <v>40968</v>
      </c>
      <c r="AB113" s="35">
        <v>40984</v>
      </c>
      <c r="AC113" s="48" t="s">
        <v>749</v>
      </c>
      <c r="AD113" s="19" t="str">
        <f>VLOOKUP(B113,SAOM!B$2:Q1139,16,0)</f>
        <v>-</v>
      </c>
      <c r="AE113" s="19" t="s">
        <v>4675</v>
      </c>
      <c r="AF113" s="19"/>
      <c r="AG113" s="145"/>
      <c r="AH113" s="15"/>
      <c r="AI113" s="20" t="s">
        <v>4675</v>
      </c>
    </row>
    <row r="114" spans="1:35" s="20" customFormat="1">
      <c r="A114" s="13">
        <v>813</v>
      </c>
      <c r="B114" s="38" t="s">
        <v>801</v>
      </c>
      <c r="C114" s="17">
        <v>40948</v>
      </c>
      <c r="D114" s="17">
        <v>40993</v>
      </c>
      <c r="E114" s="17">
        <f>VLOOKUP(B114,SAOM!B$2:D3164,3,0)</f>
        <v>40993</v>
      </c>
      <c r="F114" s="17">
        <f t="shared" si="1"/>
        <v>41008</v>
      </c>
      <c r="G114" s="17" t="s">
        <v>501</v>
      </c>
      <c r="H114" s="14" t="s">
        <v>517</v>
      </c>
      <c r="I114" s="40" t="str">
        <f>VLOOKUP(B114,SAOM!B$2:E2109,4,0)</f>
        <v>Aceito</v>
      </c>
      <c r="J114" s="14" t="s">
        <v>499</v>
      </c>
      <c r="K114" s="14" t="s">
        <v>501</v>
      </c>
      <c r="L114" s="15" t="s">
        <v>802</v>
      </c>
      <c r="M114" s="15" t="str">
        <f>VLOOKUP(L114,Coordenadas!A$2:B1366,2,0)</f>
        <v xml:space="preserve"> 19°39'56.44"S</v>
      </c>
      <c r="N114" s="15" t="str">
        <f>VLOOKUP(L114,Coordenadas!A$2:C5109,3,0)</f>
        <v xml:space="preserve"> 43°12'43.52"O</v>
      </c>
      <c r="O114" s="40" t="str">
        <f>VLOOKUP(B114,SAOM!B$2:H1107,7,0)</f>
        <v>SES-ITRA-0813</v>
      </c>
      <c r="P114" s="16">
        <v>4033</v>
      </c>
      <c r="Q114" s="17">
        <f>VLOOKUP(B114,SAOM!B$2:I1107,8,0)</f>
        <v>40953</v>
      </c>
      <c r="R114" s="17" t="str">
        <f>VLOOKUP(B114,AG_Lider!A$1:F1465,6,0)</f>
        <v>CONCLUÍDO</v>
      </c>
      <c r="S114" s="42" t="str">
        <f>VLOOKUP(B114,SAOM!B$2:J1107,9,0)</f>
        <v>Ronaldo Guimarães</v>
      </c>
      <c r="T114" s="17" t="str">
        <f>VLOOKUP(B114,SAOM!B$2:K1553,10,0)</f>
        <v>Avenida João Pinheiro, 791 - Centro</v>
      </c>
      <c r="U114" s="42" t="str">
        <f>VLOOKUP(B114,SAOM!B$2:M839,12,0)</f>
        <v>(31) 3839-2386</v>
      </c>
      <c r="V114" s="87" t="str">
        <f>VLOOKUP(B114,SAOM!B$2:L839,11,0)</f>
        <v>35900-000</v>
      </c>
      <c r="W114" s="18">
        <v>40953</v>
      </c>
      <c r="X114" s="40" t="str">
        <f>VLOOKUP(B114,SAOM!B$2:N839,13,0)</f>
        <v>00:20:0E:10:4A:17</v>
      </c>
      <c r="Y114" s="17">
        <v>40954</v>
      </c>
      <c r="Z114" s="15" t="s">
        <v>1565</v>
      </c>
      <c r="AA114" s="19">
        <v>40954</v>
      </c>
      <c r="AB114" s="35">
        <v>40984</v>
      </c>
      <c r="AC114" s="48" t="s">
        <v>749</v>
      </c>
      <c r="AD114" s="19" t="str">
        <f>VLOOKUP(B114,SAOM!B$2:Q1140,16,0)</f>
        <v>-</v>
      </c>
      <c r="AE114" s="19" t="s">
        <v>4675</v>
      </c>
      <c r="AF114" s="19"/>
      <c r="AG114" s="145"/>
      <c r="AH114" s="15"/>
      <c r="AI114" s="20" t="s">
        <v>4675</v>
      </c>
    </row>
    <row r="115" spans="1:35" s="20" customFormat="1">
      <c r="A115" s="13">
        <v>815</v>
      </c>
      <c r="B115" s="38" t="s">
        <v>803</v>
      </c>
      <c r="C115" s="17">
        <v>40948</v>
      </c>
      <c r="D115" s="17">
        <v>40993</v>
      </c>
      <c r="E115" s="17">
        <f>VLOOKUP(B115,SAOM!B$2:D3165,3,0)</f>
        <v>40993</v>
      </c>
      <c r="F115" s="17">
        <f t="shared" si="1"/>
        <v>41008</v>
      </c>
      <c r="G115" s="17" t="s">
        <v>501</v>
      </c>
      <c r="H115" s="14" t="s">
        <v>517</v>
      </c>
      <c r="I115" s="40" t="str">
        <f>VLOOKUP(B115,SAOM!B$2:E2110,4,0)</f>
        <v>Aceito</v>
      </c>
      <c r="J115" s="14" t="s">
        <v>499</v>
      </c>
      <c r="K115" s="14" t="s">
        <v>501</v>
      </c>
      <c r="L115" s="15" t="s">
        <v>804</v>
      </c>
      <c r="M115" s="15" t="str">
        <f>VLOOKUP(L115,Coordenadas!A$2:B1367,2,0)</f>
        <v xml:space="preserve"> 15°48'14.11"S</v>
      </c>
      <c r="N115" s="15" t="str">
        <f>VLOOKUP(L115,Coordenadas!A$2:C5110,3,0)</f>
        <v xml:space="preserve"> 43°19'2.50"O</v>
      </c>
      <c r="O115" s="40" t="str">
        <f>VLOOKUP(B115,SAOM!B$2:H1108,7,0)</f>
        <v>SES-JABA-0815</v>
      </c>
      <c r="P115" s="16">
        <v>4035</v>
      </c>
      <c r="Q115" s="17">
        <f>VLOOKUP(B115,SAOM!B$2:I1108,8,0)</f>
        <v>40966</v>
      </c>
      <c r="R115" s="17" t="str">
        <f>VLOOKUP(B115,AG_Lider!A$1:F1466,6,0)</f>
        <v>CONCLUÍDO</v>
      </c>
      <c r="S115" s="42" t="str">
        <f>VLOOKUP(B115,SAOM!B$2:J1108,9,0)</f>
        <v>Maria Gorette de Carvalho</v>
      </c>
      <c r="T115" s="17" t="str">
        <f>VLOOKUP(B115,SAOM!B$2:K1554,10,0)</f>
        <v>Avenida Brasil, 843 - Centro</v>
      </c>
      <c r="U115" s="42" t="str">
        <f>VLOOKUP(B115,SAOM!B$2:M840,12,0)</f>
        <v>(38) 3821-4793</v>
      </c>
      <c r="V115" s="87" t="str">
        <f>VLOOKUP(B115,SAOM!B$2:L840,11,0)</f>
        <v>39440-000</v>
      </c>
      <c r="W115" s="18">
        <v>40962</v>
      </c>
      <c r="X115" s="40" t="str">
        <f>VLOOKUP(B115,SAOM!B$2:N840,13,0)</f>
        <v>00:20:0E:10:49:FE</v>
      </c>
      <c r="Y115" s="17">
        <v>40963</v>
      </c>
      <c r="Z115" s="15" t="s">
        <v>2301</v>
      </c>
      <c r="AA115" s="19">
        <v>40966</v>
      </c>
      <c r="AB115" s="35">
        <v>40984</v>
      </c>
      <c r="AC115" s="48" t="s">
        <v>748</v>
      </c>
      <c r="AD115" s="19" t="str">
        <f>VLOOKUP(B115,SAOM!B$2:Q1141,16,0)</f>
        <v>-</v>
      </c>
      <c r="AE115" s="19" t="s">
        <v>4675</v>
      </c>
      <c r="AF115" s="19"/>
      <c r="AG115" s="145"/>
      <c r="AH115" s="15"/>
      <c r="AI115" s="20" t="s">
        <v>4675</v>
      </c>
    </row>
    <row r="116" spans="1:35" s="20" customFormat="1">
      <c r="A116" s="13">
        <v>817</v>
      </c>
      <c r="B116" s="38" t="s">
        <v>805</v>
      </c>
      <c r="C116" s="17">
        <v>40948</v>
      </c>
      <c r="D116" s="17">
        <v>41104</v>
      </c>
      <c r="E116" s="17">
        <f>VLOOKUP(B116,SAOM!B$2:D3166,3,0)</f>
        <v>41100</v>
      </c>
      <c r="F116" s="17">
        <f t="shared" si="1"/>
        <v>41119</v>
      </c>
      <c r="G116" s="17">
        <v>40967</v>
      </c>
      <c r="H116" s="14" t="s">
        <v>517</v>
      </c>
      <c r="I116" s="40" t="str">
        <f>VLOOKUP(B116,SAOM!B$2:E2111,4,0)</f>
        <v>Aceito</v>
      </c>
      <c r="J116" s="14" t="s">
        <v>499</v>
      </c>
      <c r="K116" s="14" t="s">
        <v>501</v>
      </c>
      <c r="L116" s="15" t="s">
        <v>806</v>
      </c>
      <c r="M116" s="15" t="str">
        <f>VLOOKUP(L116,Coordenadas!A$2:B1368,2,0)</f>
        <v xml:space="preserve"> 17°20'9.24"S</v>
      </c>
      <c r="N116" s="15" t="str">
        <f>VLOOKUP(L116,Coordenadas!A$2:C5111,3,0)</f>
        <v xml:space="preserve"> 44°53'52.72"O</v>
      </c>
      <c r="O116" s="40" t="str">
        <f>VLOOKUP(B116,SAOM!B$2:H1109,7,0)</f>
        <v>SES-PIRA-0817</v>
      </c>
      <c r="P116" s="16">
        <v>4035</v>
      </c>
      <c r="Q116" s="17">
        <f>VLOOKUP(B116,SAOM!B$2:I1109,8,0)</f>
        <v>41124</v>
      </c>
      <c r="R116" s="17" t="str">
        <f>VLOOKUP(B116,AG_Lider!A$1:F1467,6,0)</f>
        <v>VODANET</v>
      </c>
      <c r="S116" s="42" t="str">
        <f>VLOOKUP(B116,SAOM!B$2:J1109,9,0)</f>
        <v>Váldson José de Rezende</v>
      </c>
      <c r="T116" s="17" t="str">
        <f>VLOOKUP(B116,SAOM!B$2:K1555,10,0)</f>
        <v>Avenida Otavio Carneiro, 1102 - Santo Antônio</v>
      </c>
      <c r="U116" s="42" t="str">
        <f>VLOOKUP(B116,SAOM!B$2:M841,12,0)</f>
        <v>(38) 3749-6202</v>
      </c>
      <c r="V116" s="87" t="str">
        <f>VLOOKUP(B116,SAOM!B$2:L841,11,0)</f>
        <v>36270-000</v>
      </c>
      <c r="W116" s="18"/>
      <c r="X116" s="40" t="str">
        <f>VLOOKUP(B116,SAOM!B$2:N841,13,0)</f>
        <v>00:20:0e:10:4f:28</v>
      </c>
      <c r="Y116" s="17">
        <v>41124</v>
      </c>
      <c r="Z116" s="15" t="s">
        <v>6482</v>
      </c>
      <c r="AA116" s="45">
        <v>41127</v>
      </c>
      <c r="AB116" s="35"/>
      <c r="AC116" s="45" t="s">
        <v>4278</v>
      </c>
      <c r="AD116" s="19" t="str">
        <f>VLOOKUP(B116,SAOM!B$2:Q1142,16,0)</f>
        <v xml:space="preserve">
</v>
      </c>
      <c r="AE116" s="19" t="s">
        <v>4675</v>
      </c>
      <c r="AF116" s="19"/>
      <c r="AG116" s="144"/>
      <c r="AH116" s="15"/>
      <c r="AI116" s="20" t="s">
        <v>4675</v>
      </c>
    </row>
    <row r="117" spans="1:35" s="84" customFormat="1">
      <c r="A117" s="46">
        <v>828</v>
      </c>
      <c r="B117" s="38" t="s">
        <v>807</v>
      </c>
      <c r="C117" s="31">
        <v>40948</v>
      </c>
      <c r="D117" s="31">
        <v>41117</v>
      </c>
      <c r="E117" s="31">
        <f>VLOOKUP(B117,SAOM!B$2:D3167,3,0)</f>
        <v>41117</v>
      </c>
      <c r="F117" s="31">
        <f t="shared" si="1"/>
        <v>41132</v>
      </c>
      <c r="G117" s="31">
        <v>40954</v>
      </c>
      <c r="H117" s="73" t="s">
        <v>517</v>
      </c>
      <c r="I117" s="38" t="str">
        <f>VLOOKUP(B117,SAOM!B$2:E2112,4,0)</f>
        <v>Aceito</v>
      </c>
      <c r="J117" s="73" t="s">
        <v>684</v>
      </c>
      <c r="K117" s="73" t="s">
        <v>501</v>
      </c>
      <c r="L117" s="47" t="s">
        <v>808</v>
      </c>
      <c r="M117" s="15" t="str">
        <f>VLOOKUP(L117,Coordenadas!A$2:B1369,2,0)</f>
        <v xml:space="preserve"> 20°25'15.06"S</v>
      </c>
      <c r="N117" s="15" t="str">
        <f>VLOOKUP(L117,Coordenadas!A$2:C5112,3,0)</f>
        <v xml:space="preserve"> 41°57'31.08"O</v>
      </c>
      <c r="O117" s="38" t="str">
        <f>VLOOKUP(B117,SAOM!B$2:H1110,7,0)</f>
        <v>SES-ALBA-0828</v>
      </c>
      <c r="P117" s="104">
        <v>4033</v>
      </c>
      <c r="Q117" s="31">
        <f>VLOOKUP(B117,SAOM!B$2:I1110,8,0)</f>
        <v>41164</v>
      </c>
      <c r="R117" s="31" t="str">
        <f>VLOOKUP(B117,AG_Lider!A$1:F1468,6,0)</f>
        <v>VODANET</v>
      </c>
      <c r="S117" s="80" t="str">
        <f>VLOOKUP(B117,SAOM!B$2:J1110,9,0)</f>
        <v>nathalia Cesar de Oliveira</v>
      </c>
      <c r="T117" s="31" t="str">
        <f>VLOOKUP(B117,SAOM!B$2:K1556,10,0)</f>
        <v>Rua Maria Virginia da Conceição, 0 - Centro</v>
      </c>
      <c r="U117" s="80" t="str">
        <f>VLOOKUP(B117,SAOM!B$2:M842,12,0)</f>
        <v>(33) 3343-1117</v>
      </c>
      <c r="V117" s="209" t="str">
        <f>VLOOKUP(B117,SAOM!B$2:L842,11,0)</f>
        <v>36976-000</v>
      </c>
      <c r="W117" s="81"/>
      <c r="X117" s="38" t="str">
        <f>VLOOKUP(B117,SAOM!B$2:N842,13,0)</f>
        <v>00:20:0e:10:4c:ad</v>
      </c>
      <c r="Y117" s="31">
        <v>41164</v>
      </c>
      <c r="Z117" s="47" t="s">
        <v>4273</v>
      </c>
      <c r="AA117" s="136">
        <v>41165</v>
      </c>
      <c r="AB117" s="83"/>
      <c r="AC117" s="137" t="s">
        <v>7224</v>
      </c>
      <c r="AD117" s="82" t="str">
        <f>VLOOKUP(B117,SAOM!B$2:Q1143,16,0)</f>
        <v>-</v>
      </c>
      <c r="AE117" s="82" t="s">
        <v>4675</v>
      </c>
      <c r="AF117" s="82"/>
      <c r="AG117" s="147"/>
      <c r="AH117" s="131"/>
      <c r="AI117" s="84" t="s">
        <v>4675</v>
      </c>
    </row>
    <row r="118" spans="1:35" s="20" customFormat="1">
      <c r="A118" s="13">
        <v>830</v>
      </c>
      <c r="B118" s="38" t="s">
        <v>809</v>
      </c>
      <c r="C118" s="17">
        <v>40948</v>
      </c>
      <c r="D118" s="17">
        <v>41117</v>
      </c>
      <c r="E118" s="17">
        <f>VLOOKUP(B118,SAOM!B$2:D3168,3,0)</f>
        <v>41117</v>
      </c>
      <c r="F118" s="17">
        <f t="shared" si="1"/>
        <v>41132</v>
      </c>
      <c r="G118" s="31">
        <v>40954</v>
      </c>
      <c r="H118" s="14" t="s">
        <v>517</v>
      </c>
      <c r="I118" s="40" t="str">
        <f>VLOOKUP(B118,SAOM!B$2:E2113,4,0)</f>
        <v>Aceito</v>
      </c>
      <c r="J118" s="14" t="s">
        <v>499</v>
      </c>
      <c r="K118" s="14" t="s">
        <v>501</v>
      </c>
      <c r="L118" s="15" t="s">
        <v>810</v>
      </c>
      <c r="M118" s="15" t="str">
        <f>VLOOKUP(L118,Coordenadas!A$2:B1370,2,0)</f>
        <v xml:space="preserve"> 21°43'4.62"S</v>
      </c>
      <c r="N118" s="15" t="str">
        <f>VLOOKUP(L118,Coordenadas!A$2:C5113,3,0)</f>
        <v xml:space="preserve"> 44°18'44.32"O</v>
      </c>
      <c r="O118" s="40" t="str">
        <f>VLOOKUP(B118,SAOM!B$2:H1111,7,0)</f>
        <v>SES-ANIA-0830</v>
      </c>
      <c r="P118" s="16">
        <v>4033</v>
      </c>
      <c r="Q118" s="17">
        <f>VLOOKUP(B118,SAOM!B$2:I1111,8,0)</f>
        <v>41131</v>
      </c>
      <c r="R118" s="17" t="str">
        <f>VLOOKUP(B118,AG_Lider!A$1:F1469,6,0)</f>
        <v>VODANET</v>
      </c>
      <c r="S118" s="42" t="str">
        <f>VLOOKUP(B118,SAOM!B$2:J1111,9,0)</f>
        <v>Kelcia Fagundes de Andrade</v>
      </c>
      <c r="T118" s="17" t="str">
        <f>VLOOKUP(B118,SAOM!B$2:K1557,10,0)</f>
        <v xml:space="preserve">	RUA: AQUIM RIBEIRO GUIMARAES 157  - Centro</v>
      </c>
      <c r="U118" s="42" t="str">
        <f>VLOOKUP(B118,SAOM!B$2:M843,12,0)</f>
        <v>(35) 3325-1600</v>
      </c>
      <c r="V118" s="87" t="str">
        <f>VLOOKUP(B118,SAOM!B$2:L843,11,0)</f>
        <v>37300-000</v>
      </c>
      <c r="W118" s="18"/>
      <c r="X118" s="40" t="str">
        <f>VLOOKUP(B118,SAOM!B$2:N843,13,0)</f>
        <v>00:20:0E:10:49:E9</v>
      </c>
      <c r="Y118" s="17">
        <v>41131</v>
      </c>
      <c r="Z118" s="15" t="s">
        <v>1625</v>
      </c>
      <c r="AA118" s="45">
        <v>41131</v>
      </c>
      <c r="AB118" s="35"/>
      <c r="AC118" s="64" t="s">
        <v>4279</v>
      </c>
      <c r="AD118" s="19" t="str">
        <f>VLOOKUP(B118,SAOM!B$2:Q1144,16,0)</f>
        <v xml:space="preserve">18/06/2012 10:58:06 	Marcos Gonzaga Milagres 	RUA: AQUIM RIBEIRO GUIMARAES 157
Cliente notificado por oficio, para ciencia. </v>
      </c>
      <c r="AE118" s="19" t="s">
        <v>4675</v>
      </c>
      <c r="AF118" s="19"/>
      <c r="AG118" s="145"/>
      <c r="AH118" s="15"/>
      <c r="AI118" s="20" t="s">
        <v>4675</v>
      </c>
    </row>
    <row r="119" spans="1:35" s="20" customFormat="1">
      <c r="A119" s="13">
        <v>787</v>
      </c>
      <c r="B119" s="38" t="s">
        <v>811</v>
      </c>
      <c r="C119" s="17">
        <v>40948</v>
      </c>
      <c r="D119" s="17">
        <v>41104</v>
      </c>
      <c r="E119" s="17">
        <f>VLOOKUP(B119,SAOM!B$2:D3169,3,0)</f>
        <v>41104</v>
      </c>
      <c r="F119" s="17">
        <f t="shared" si="1"/>
        <v>41119</v>
      </c>
      <c r="G119" s="17">
        <v>40967</v>
      </c>
      <c r="H119" s="14" t="s">
        <v>517</v>
      </c>
      <c r="I119" s="40" t="str">
        <f>VLOOKUP(B119,SAOM!B$2:E2114,4,0)</f>
        <v>Aceito</v>
      </c>
      <c r="J119" s="14" t="s">
        <v>499</v>
      </c>
      <c r="K119" s="14" t="s">
        <v>501</v>
      </c>
      <c r="L119" s="15" t="s">
        <v>812</v>
      </c>
      <c r="M119" s="15" t="str">
        <f>VLOOKUP(L119,Coordenadas!A$2:B1371,2,0)</f>
        <v xml:space="preserve"> 20°22'31.79"S</v>
      </c>
      <c r="N119" s="15" t="str">
        <f>VLOOKUP(L119,Coordenadas!A$2:C5114,3,0)</f>
        <v xml:space="preserve"> 42° 8'50.63"O</v>
      </c>
      <c r="O119" s="40" t="str">
        <f>VLOOKUP(B119,SAOM!B$2:H1112,7,0)</f>
        <v>SES-SACU-0787</v>
      </c>
      <c r="P119" s="16">
        <v>4033</v>
      </c>
      <c r="Q119" s="17">
        <f>VLOOKUP(B119,SAOM!B$2:I1112,8,0)</f>
        <v>41110</v>
      </c>
      <c r="R119" s="17" t="str">
        <f>VLOOKUP(B119,AG_Lider!A$1:F1470,6,0)</f>
        <v>VODANET</v>
      </c>
      <c r="S119" s="42" t="str">
        <f>VLOOKUP(B119,SAOM!B$2:J1112,9,0)</f>
        <v>ANDERLUCIO DA CRUZ EVANGELISTA</v>
      </c>
      <c r="T119" s="17" t="str">
        <f>VLOOKUP(B119,SAOM!B$2:K1558,10,0)</f>
        <v>Avenida SEBASTIAO GOMES DA SILVA, 0 - MONTE SINAI.</v>
      </c>
      <c r="U119" s="42" t="str">
        <f>VLOOKUP(B119,SAOM!B$2:M844,12,0)</f>
        <v>(33) 8428-2627</v>
      </c>
      <c r="V119" s="87" t="str">
        <f>VLOOKUP(B119,SAOM!B$2:L844,11,0)</f>
        <v>36918-000</v>
      </c>
      <c r="W119" s="18"/>
      <c r="X119" s="40" t="str">
        <f>VLOOKUP(B119,SAOM!B$2:N844,13,0)</f>
        <v>00:20:0e:10:4f:54</v>
      </c>
      <c r="Y119" s="17">
        <v>41110</v>
      </c>
      <c r="Z119" s="15" t="s">
        <v>1565</v>
      </c>
      <c r="AA119" s="133">
        <v>41110</v>
      </c>
      <c r="AB119" s="35"/>
      <c r="AC119" s="133" t="s">
        <v>4367</v>
      </c>
      <c r="AD119" s="19" t="str">
        <f>VLOOKUP(B119,SAOM!B$2:Q1145,16,0)</f>
        <v xml:space="preserve">
</v>
      </c>
      <c r="AE119" s="19" t="s">
        <v>4675</v>
      </c>
      <c r="AF119" s="19"/>
      <c r="AG119" s="144"/>
      <c r="AH119" s="97" t="s">
        <v>5333</v>
      </c>
      <c r="AI119" s="20" t="s">
        <v>4675</v>
      </c>
    </row>
    <row r="120" spans="1:35" s="20" customFormat="1">
      <c r="A120" s="13">
        <v>788</v>
      </c>
      <c r="B120" s="38" t="s">
        <v>813</v>
      </c>
      <c r="C120" s="17">
        <v>40948</v>
      </c>
      <c r="D120" s="17">
        <v>40993</v>
      </c>
      <c r="E120" s="17">
        <f>VLOOKUP(B120,SAOM!B$2:D3170,3,0)</f>
        <v>40993</v>
      </c>
      <c r="F120" s="17">
        <f t="shared" si="1"/>
        <v>41008</v>
      </c>
      <c r="G120" s="17" t="s">
        <v>501</v>
      </c>
      <c r="H120" s="14" t="s">
        <v>517</v>
      </c>
      <c r="I120" s="40" t="str">
        <f>VLOOKUP(B120,SAOM!B$2:E2115,4,0)</f>
        <v>Aceito</v>
      </c>
      <c r="J120" s="14" t="s">
        <v>499</v>
      </c>
      <c r="K120" s="14" t="s">
        <v>501</v>
      </c>
      <c r="L120" s="15" t="s">
        <v>814</v>
      </c>
      <c r="M120" s="15" t="str">
        <f>VLOOKUP(L120,Coordenadas!A$2:B1372,2,0)</f>
        <v xml:space="preserve"> 20°43'36.63"S</v>
      </c>
      <c r="N120" s="15" t="str">
        <f>VLOOKUP(L120,Coordenadas!A$2:C5115,3,0)</f>
        <v xml:space="preserve"> 46°18'31.11"O</v>
      </c>
      <c r="O120" s="40" t="str">
        <f>VLOOKUP(B120,SAOM!B$2:H1113,7,0)</f>
        <v>SES-SARA-0788</v>
      </c>
      <c r="P120" s="16">
        <v>4033</v>
      </c>
      <c r="Q120" s="17">
        <f>VLOOKUP(B120,SAOM!B$2:I1113,8,0)</f>
        <v>40975</v>
      </c>
      <c r="R120" s="17" t="str">
        <f>VLOOKUP(B120,AG_Lider!A$1:F1471,6,0)</f>
        <v>CONCLUÍDO</v>
      </c>
      <c r="S120" s="42" t="str">
        <f>VLOOKUP(B120,SAOM!B$2:J1113,9,0)</f>
        <v>ANDREA REIS PEREIRA</v>
      </c>
      <c r="T120" s="17" t="str">
        <f>VLOOKUP(B120,SAOM!B$2:K1559,10,0)</f>
        <v>Avenida BARRA VELHA, 405 - CENTRO.</v>
      </c>
      <c r="U120" s="42" t="str">
        <f>VLOOKUP(B120,SAOM!B$2:M845,12,0)</f>
        <v>(35) 3523-9409</v>
      </c>
      <c r="V120" s="87" t="str">
        <f>VLOOKUP(B120,SAOM!B$2:L845,11,0)</f>
        <v>37945-000</v>
      </c>
      <c r="W120" s="18">
        <v>40969</v>
      </c>
      <c r="X120" s="40" t="str">
        <f>VLOOKUP(B120,SAOM!B$2:N845,13,0)</f>
        <v>00:20:0E:10:49:F0</v>
      </c>
      <c r="Y120" s="17">
        <v>40975</v>
      </c>
      <c r="Z120" s="15" t="s">
        <v>1625</v>
      </c>
      <c r="AA120" s="19">
        <v>40975</v>
      </c>
      <c r="AB120" s="83">
        <v>41012</v>
      </c>
      <c r="AC120" s="48" t="s">
        <v>749</v>
      </c>
      <c r="AD120" s="19" t="str">
        <f>VLOOKUP(B120,SAOM!B$2:Q1146,16,0)</f>
        <v>-</v>
      </c>
      <c r="AE120" s="19" t="s">
        <v>4675</v>
      </c>
      <c r="AF120" s="19"/>
      <c r="AG120" s="145"/>
      <c r="AH120" s="15"/>
      <c r="AI120" s="20" t="s">
        <v>4675</v>
      </c>
    </row>
    <row r="121" spans="1:35" s="20" customFormat="1">
      <c r="A121" s="13">
        <v>789</v>
      </c>
      <c r="B121" s="38" t="s">
        <v>815</v>
      </c>
      <c r="C121" s="17">
        <v>40948</v>
      </c>
      <c r="D121" s="17">
        <v>40993</v>
      </c>
      <c r="E121" s="17">
        <f>VLOOKUP(B121,SAOM!B$2:D3171,3,0)</f>
        <v>40993</v>
      </c>
      <c r="F121" s="17">
        <f t="shared" si="1"/>
        <v>41008</v>
      </c>
      <c r="G121" s="17" t="s">
        <v>501</v>
      </c>
      <c r="H121" s="14" t="s">
        <v>517</v>
      </c>
      <c r="I121" s="40" t="str">
        <f>VLOOKUP(B121,SAOM!B$2:E2116,4,0)</f>
        <v>Aceito</v>
      </c>
      <c r="J121" s="14" t="s">
        <v>499</v>
      </c>
      <c r="K121" s="14" t="s">
        <v>501</v>
      </c>
      <c r="L121" s="15" t="s">
        <v>816</v>
      </c>
      <c r="M121" s="15" t="str">
        <f>VLOOKUP(L121,Coordenadas!A$2:B1373,2,0)</f>
        <v xml:space="preserve"> 18°28'16.72"S</v>
      </c>
      <c r="N121" s="15" t="str">
        <f>VLOOKUP(L121,Coordenadas!A$2:C5116,3,0)</f>
        <v xml:space="preserve"> 41°23'12.18"O</v>
      </c>
      <c r="O121" s="40" t="str">
        <f>VLOOKUP(B121,SAOM!B$2:H1114,7,0)</f>
        <v>SES-SANO-0789</v>
      </c>
      <c r="P121" s="16">
        <v>4035</v>
      </c>
      <c r="Q121" s="17">
        <f>VLOOKUP(B121,SAOM!B$2:I1114,8,0)</f>
        <v>40966</v>
      </c>
      <c r="R121" s="17" t="str">
        <f>VLOOKUP(B121,AG_Lider!A$1:F1472,6,0)</f>
        <v>CONCLUÍDO</v>
      </c>
      <c r="S121" s="42" t="str">
        <f>VLOOKUP(B121,SAOM!B$2:J1114,9,0)</f>
        <v>ELAINY RODRIGUES DE OLIVEIRA LIMA</v>
      </c>
      <c r="T121" s="17" t="str">
        <f>VLOOKUP(B121,SAOM!B$2:K1560,10,0)</f>
        <v>Rua ANTONIO BASTOS BRAGA, 99 - CENTRO.</v>
      </c>
      <c r="U121" s="42" t="str">
        <f>VLOOKUP(B121,SAOM!B$2:M846,12,0)</f>
        <v>(33) 3582-1509</v>
      </c>
      <c r="V121" s="87" t="str">
        <f>VLOOKUP(B121,SAOM!B$2:L846,11,0)</f>
        <v>39848-000</v>
      </c>
      <c r="W121" s="18">
        <v>40962</v>
      </c>
      <c r="X121" s="40" t="str">
        <f>VLOOKUP(B121,SAOM!B$2:N846,13,0)</f>
        <v>00:20:0E:10:4A:1C</v>
      </c>
      <c r="Y121" s="17">
        <v>40963</v>
      </c>
      <c r="Z121" s="15" t="s">
        <v>1583</v>
      </c>
      <c r="AA121" s="19">
        <v>40966</v>
      </c>
      <c r="AB121" s="35"/>
      <c r="AC121" s="48"/>
      <c r="AD121" s="19" t="str">
        <f>VLOOKUP(B121,SAOM!B$2:Q1147,16,0)</f>
        <v>-</v>
      </c>
      <c r="AE121" s="19" t="s">
        <v>4675</v>
      </c>
      <c r="AF121" s="19"/>
      <c r="AG121" s="145"/>
      <c r="AH121" s="15"/>
      <c r="AI121" s="20" t="s">
        <v>4675</v>
      </c>
    </row>
    <row r="122" spans="1:35" s="20" customFormat="1">
      <c r="A122" s="13">
        <v>790</v>
      </c>
      <c r="B122" s="38" t="s">
        <v>817</v>
      </c>
      <c r="C122" s="17">
        <v>40948</v>
      </c>
      <c r="D122" s="17">
        <v>41104</v>
      </c>
      <c r="E122" s="17">
        <f>VLOOKUP(B122,SAOM!B$2:D3172,3,0)</f>
        <v>41104</v>
      </c>
      <c r="F122" s="17">
        <f t="shared" si="1"/>
        <v>41119</v>
      </c>
      <c r="G122" s="17">
        <v>40967</v>
      </c>
      <c r="H122" s="14" t="s">
        <v>517</v>
      </c>
      <c r="I122" s="40" t="str">
        <f>VLOOKUP(B122,SAOM!B$2:E2117,4,0)</f>
        <v>Aceito</v>
      </c>
      <c r="J122" s="14" t="s">
        <v>499</v>
      </c>
      <c r="K122" s="14" t="s">
        <v>501</v>
      </c>
      <c r="L122" s="15" t="s">
        <v>818</v>
      </c>
      <c r="M122" s="15" t="str">
        <f>VLOOKUP(L122,Coordenadas!A$2:B1374,2,0)</f>
        <v xml:space="preserve"> 16°22'8.00"S</v>
      </c>
      <c r="N122" s="15" t="str">
        <f>VLOOKUP(L122,Coordenadas!A$2:C5117,3,0)</f>
        <v xml:space="preserve"> 46° 4'8.00"O</v>
      </c>
      <c r="O122" s="40" t="str">
        <f>VLOOKUP(B122,SAOM!B$2:H1115,7,0)</f>
        <v>SES-SAAO-0790</v>
      </c>
      <c r="P122" s="16">
        <v>4035</v>
      </c>
      <c r="Q122" s="17">
        <f>VLOOKUP(B122,SAOM!B$2:I1115,8,0)</f>
        <v>41137</v>
      </c>
      <c r="R122" s="17" t="str">
        <f>VLOOKUP(B122,AG_Lider!A$1:F1473,6,0)</f>
        <v>VODANET</v>
      </c>
      <c r="S122" s="42" t="str">
        <f>VLOOKUP(B122,SAOM!B$2:J1115,9,0)</f>
        <v>CASSIO MARTINS MACENA</v>
      </c>
      <c r="T122" s="17" t="str">
        <f>VLOOKUP(B122,SAOM!B$2:K1561,10,0)</f>
        <v>Avenida NITON GONÇALVES PEREIRA, 380 - CENTRO.</v>
      </c>
      <c r="U122" s="42" t="str">
        <f>VLOOKUP(B122,SAOM!B$2:M847,12,0)</f>
        <v>(38) 3624-1480</v>
      </c>
      <c r="V122" s="87" t="str">
        <f>VLOOKUP(B122,SAOM!B$2:L847,11,0)</f>
        <v>39290-000</v>
      </c>
      <c r="W122" s="18"/>
      <c r="X122" s="40" t="str">
        <f>VLOOKUP(B122,SAOM!B$2:N847,13,0)</f>
        <v>00:20:0e:10:4c:92</v>
      </c>
      <c r="Y122" s="17">
        <v>41137</v>
      </c>
      <c r="Z122" s="15" t="s">
        <v>6967</v>
      </c>
      <c r="AA122" s="19">
        <v>41137</v>
      </c>
      <c r="AB122" s="35"/>
      <c r="AC122" s="19" t="s">
        <v>4370</v>
      </c>
      <c r="AD122" s="19" t="str">
        <f>VLOOKUP(B122,SAOM!B$2:Q1148,16,0)</f>
        <v>-</v>
      </c>
      <c r="AE122" s="19" t="s">
        <v>4675</v>
      </c>
      <c r="AF122" s="19"/>
      <c r="AG122" s="144"/>
      <c r="AH122" s="36"/>
      <c r="AI122" s="20" t="s">
        <v>4675</v>
      </c>
    </row>
    <row r="123" spans="1:35" s="20" customFormat="1">
      <c r="A123" s="13">
        <v>791</v>
      </c>
      <c r="B123" s="38" t="s">
        <v>819</v>
      </c>
      <c r="C123" s="17">
        <v>40948</v>
      </c>
      <c r="D123" s="17">
        <v>40993</v>
      </c>
      <c r="E123" s="17">
        <f>VLOOKUP(B123,SAOM!B$2:D3173,3,0)</f>
        <v>40993</v>
      </c>
      <c r="F123" s="17">
        <f t="shared" si="1"/>
        <v>41008</v>
      </c>
      <c r="G123" s="17" t="s">
        <v>501</v>
      </c>
      <c r="H123" s="14" t="s">
        <v>517</v>
      </c>
      <c r="I123" s="40" t="str">
        <f>VLOOKUP(B123,SAOM!B$2:E2118,4,0)</f>
        <v>Aceito</v>
      </c>
      <c r="J123" s="14" t="s">
        <v>499</v>
      </c>
      <c r="K123" s="14" t="s">
        <v>501</v>
      </c>
      <c r="L123" s="15" t="s">
        <v>820</v>
      </c>
      <c r="M123" s="15" t="str">
        <f>VLOOKUP(L123,Coordenadas!A$2:B1375,2,0)</f>
        <v xml:space="preserve"> 20°46'53.46"S</v>
      </c>
      <c r="N123" s="15" t="str">
        <f>VLOOKUP(L123,Coordenadas!A$2:C5118,3,0)</f>
        <v xml:space="preserve"> 47° 5'37.58"O</v>
      </c>
      <c r="O123" s="40" t="str">
        <f>VLOOKUP(B123,SAOM!B$2:H1116,7,0)</f>
        <v>SES-SANO-0791</v>
      </c>
      <c r="P123" s="16">
        <v>4033</v>
      </c>
      <c r="Q123" s="17">
        <f>VLOOKUP(B123,SAOM!B$2:I1116,8,0)</f>
        <v>40963</v>
      </c>
      <c r="R123" s="17" t="str">
        <f>VLOOKUP(B123,AG_Lider!A$1:F1474,6,0)</f>
        <v>CONCLUÍDO</v>
      </c>
      <c r="S123" s="42" t="str">
        <f>VLOOKUP(B123,SAOM!B$2:J1116,9,0)</f>
        <v>IURI PIMENTA OLIVEIRA</v>
      </c>
      <c r="T123" s="17" t="str">
        <f>VLOOKUP(B123,SAOM!B$2:K1562,10,0)</f>
        <v>Rua MIGUEL MARTINS, 747 - CENTRO.</v>
      </c>
      <c r="U123" s="42" t="str">
        <f>VLOOKUP(B123,SAOM!B$2:M848,12,0)</f>
        <v>(35) 3535-1829</v>
      </c>
      <c r="V123" s="87" t="str">
        <f>VLOOKUP(B123,SAOM!B$2:L848,11,0)</f>
        <v>37960-000</v>
      </c>
      <c r="W123" s="18">
        <v>40962</v>
      </c>
      <c r="X123" s="40" t="str">
        <f>VLOOKUP(B123,SAOM!B$2:N848,13,0)</f>
        <v>00:20:0E:10:49:AF</v>
      </c>
      <c r="Y123" s="17">
        <v>40963</v>
      </c>
      <c r="Z123" s="15" t="s">
        <v>1625</v>
      </c>
      <c r="AA123" s="19">
        <v>40964</v>
      </c>
      <c r="AB123" s="35">
        <v>40984</v>
      </c>
      <c r="AC123" s="48" t="s">
        <v>749</v>
      </c>
      <c r="AD123" s="19" t="str">
        <f>VLOOKUP(B123,SAOM!B$2:Q1149,16,0)</f>
        <v>-</v>
      </c>
      <c r="AE123" s="19" t="s">
        <v>4675</v>
      </c>
      <c r="AF123" s="19"/>
      <c r="AG123" s="145"/>
      <c r="AH123" s="15"/>
      <c r="AI123" s="20" t="s">
        <v>4675</v>
      </c>
    </row>
    <row r="124" spans="1:35" s="20" customFormat="1">
      <c r="A124" s="13">
        <v>792</v>
      </c>
      <c r="B124" s="38" t="s">
        <v>821</v>
      </c>
      <c r="C124" s="17">
        <v>40948</v>
      </c>
      <c r="D124" s="17">
        <v>41098</v>
      </c>
      <c r="E124" s="17">
        <f>VLOOKUP(B124,SAOM!B$2:D3174,3,0)</f>
        <v>41098</v>
      </c>
      <c r="F124" s="17">
        <f t="shared" si="1"/>
        <v>41113</v>
      </c>
      <c r="G124" s="17">
        <v>40967</v>
      </c>
      <c r="H124" s="14" t="s">
        <v>517</v>
      </c>
      <c r="I124" s="40" t="str">
        <f>VLOOKUP(B124,SAOM!B$2:E2119,4,0)</f>
        <v>Aceito</v>
      </c>
      <c r="J124" s="14" t="s">
        <v>499</v>
      </c>
      <c r="K124" s="14" t="s">
        <v>501</v>
      </c>
      <c r="L124" s="15" t="s">
        <v>822</v>
      </c>
      <c r="M124" s="15" t="str">
        <f>VLOOKUP(L124,Coordenadas!A$2:B1376,2,0)</f>
        <v xml:space="preserve"> 21°39'52.72"S</v>
      </c>
      <c r="N124" s="15" t="str">
        <f>VLOOKUP(L124,Coordenadas!A$2:C5119,3,0)</f>
        <v xml:space="preserve"> 44°26'15.05"O</v>
      </c>
      <c r="O124" s="40" t="str">
        <f>VLOOKUP(B124,SAOM!B$2:H1117,7,0)</f>
        <v>SES-SAAS-0792</v>
      </c>
      <c r="P124" s="16">
        <v>4033</v>
      </c>
      <c r="Q124" s="17">
        <f>VLOOKUP(B124,SAOM!B$2:I1117,8,0)</f>
        <v>41163</v>
      </c>
      <c r="R124" s="17" t="str">
        <f>VLOOKUP(B124,AG_Lider!A$1:F1475,6,0)</f>
        <v>VODANET</v>
      </c>
      <c r="S124" s="42" t="str">
        <f>VLOOKUP(B124,SAOM!B$2:J1117,9,0)</f>
        <v>KELLEN JUNQUEIRA OLIVEIRA</v>
      </c>
      <c r="T124" s="17" t="str">
        <f>VLOOKUP(B124,SAOM!B$2:K1563,10,0)</f>
        <v>Rua IRMAO ILIDIO GABRIEL, 75 - COHAB.</v>
      </c>
      <c r="U124" s="42" t="str">
        <f>VLOOKUP(B124,SAOM!B$2:M849,12,0)</f>
        <v>(35) 3323-2014</v>
      </c>
      <c r="V124" s="87" t="str">
        <f>VLOOKUP(B124,SAOM!B$2:L849,11,0)</f>
        <v>37370-000</v>
      </c>
      <c r="W124" s="18"/>
      <c r="X124" s="40" t="str">
        <f>VLOOKUP(B124,SAOM!B$2:N849,13,0)</f>
        <v>00:20:0E:10:52:79</v>
      </c>
      <c r="Y124" s="17">
        <v>41163</v>
      </c>
      <c r="Z124" s="15" t="s">
        <v>7967</v>
      </c>
      <c r="AA124" s="19">
        <v>41163</v>
      </c>
      <c r="AB124" s="35"/>
      <c r="AC124" s="19" t="s">
        <v>3952</v>
      </c>
      <c r="AD124" s="19" t="str">
        <f>VLOOKUP(B124,SAOM!B$2:Q1150,16,0)</f>
        <v xml:space="preserve">Cliente não está ciente
</v>
      </c>
      <c r="AE124" s="19" t="s">
        <v>4675</v>
      </c>
      <c r="AF124" s="19"/>
      <c r="AG124" s="144"/>
      <c r="AH124" s="15"/>
      <c r="AI124" s="20" t="s">
        <v>4675</v>
      </c>
    </row>
    <row r="125" spans="1:35" s="20" customFormat="1">
      <c r="A125" s="13">
        <v>793</v>
      </c>
      <c r="B125" s="38" t="s">
        <v>823</v>
      </c>
      <c r="C125" s="17">
        <v>40948</v>
      </c>
      <c r="D125" s="17">
        <v>40993</v>
      </c>
      <c r="E125" s="17">
        <f>VLOOKUP(B125,SAOM!B$2:D3175,3,0)</f>
        <v>40993</v>
      </c>
      <c r="F125" s="17">
        <f t="shared" si="1"/>
        <v>41008</v>
      </c>
      <c r="G125" s="17">
        <v>40967</v>
      </c>
      <c r="H125" s="14" t="s">
        <v>517</v>
      </c>
      <c r="I125" s="40" t="str">
        <f>VLOOKUP(B125,SAOM!B$2:E2120,4,0)</f>
        <v>Aceito</v>
      </c>
      <c r="J125" s="14" t="s">
        <v>499</v>
      </c>
      <c r="K125" s="14" t="s">
        <v>501</v>
      </c>
      <c r="L125" s="15" t="s">
        <v>824</v>
      </c>
      <c r="M125" s="15" t="str">
        <f>VLOOKUP(L125,Coordenadas!A$2:B1377,2,0)</f>
        <v xml:space="preserve"> 21°47'44.14"S</v>
      </c>
      <c r="N125" s="15" t="str">
        <f>VLOOKUP(L125,Coordenadas!A$2:C5120,3,0)</f>
        <v xml:space="preserve"> 42°56'49.66"O</v>
      </c>
      <c r="O125" s="40" t="str">
        <f>VLOOKUP(B125,SAOM!B$2:H1118,7,0)</f>
        <v>SES-SEES-0793</v>
      </c>
      <c r="P125" s="16">
        <v>4033</v>
      </c>
      <c r="Q125" s="17">
        <f>VLOOKUP(B125,SAOM!B$2:I1118,8,0)</f>
        <v>40988</v>
      </c>
      <c r="R125" s="17" t="str">
        <f>VLOOKUP(B125,AG_Lider!A$1:F1476,6,0)</f>
        <v>CONCLUÍDO</v>
      </c>
      <c r="S125" s="42" t="str">
        <f>VLOOKUP(B125,SAOM!B$2:J1118,9,0)</f>
        <v>ANA CLARA GARCIA MARTON</v>
      </c>
      <c r="T125" s="17" t="str">
        <f>VLOOKUP(B125,SAOM!B$2:K1564,10,0)</f>
        <v>Rua ELPIDIO DE SOUZA GUERRA, 38 - CENTRO.</v>
      </c>
      <c r="U125" s="42" t="str">
        <f>VLOOKUP(B125,SAOM!B$2:M850,12,0)</f>
        <v>(32) 3287-1167</v>
      </c>
      <c r="V125" s="87" t="str">
        <f>VLOOKUP(B125,SAOM!B$2:L850,11,0)</f>
        <v>36650-000</v>
      </c>
      <c r="W125" s="18"/>
      <c r="X125" s="40" t="str">
        <f>VLOOKUP(B125,SAOM!B$2:N850,13,0)</f>
        <v>00:20:0E:10:4A:19</v>
      </c>
      <c r="Y125" s="17">
        <v>40988</v>
      </c>
      <c r="Z125" s="15" t="s">
        <v>1956</v>
      </c>
      <c r="AA125" s="19">
        <v>40988</v>
      </c>
      <c r="AB125" s="35"/>
      <c r="AC125" s="19"/>
      <c r="AD125" s="19" t="str">
        <f>VLOOKUP(B125,SAOM!B$2:Q1151,16,0)</f>
        <v>-</v>
      </c>
      <c r="AE125" s="19" t="s">
        <v>4675</v>
      </c>
      <c r="AF125" s="19"/>
      <c r="AG125" s="144"/>
      <c r="AH125" s="15"/>
      <c r="AI125" s="20" t="s">
        <v>4675</v>
      </c>
    </row>
    <row r="126" spans="1:35" s="20" customFormat="1">
      <c r="A126" s="13">
        <v>794</v>
      </c>
      <c r="B126" s="38" t="s">
        <v>825</v>
      </c>
      <c r="C126" s="17">
        <v>40948</v>
      </c>
      <c r="D126" s="17">
        <v>41104</v>
      </c>
      <c r="E126" s="17">
        <f>VLOOKUP(B126,SAOM!B$2:D3176,3,0)</f>
        <v>41104</v>
      </c>
      <c r="F126" s="17">
        <f t="shared" si="1"/>
        <v>41119</v>
      </c>
      <c r="G126" s="17">
        <v>40967</v>
      </c>
      <c r="H126" s="14" t="s">
        <v>517</v>
      </c>
      <c r="I126" s="40" t="str">
        <f>VLOOKUP(B126,SAOM!B$2:E2121,4,0)</f>
        <v>Aceito</v>
      </c>
      <c r="J126" s="14" t="s">
        <v>499</v>
      </c>
      <c r="K126" s="14" t="s">
        <v>501</v>
      </c>
      <c r="L126" s="15" t="s">
        <v>826</v>
      </c>
      <c r="M126" s="15" t="str">
        <f>VLOOKUP(L126,Coordenadas!A$2:B1378,2,0)</f>
        <v xml:space="preserve"> 20°47'34.57"S</v>
      </c>
      <c r="N126" s="15" t="str">
        <f>VLOOKUP(L126,Coordenadas!A$2:C5121,3,0)</f>
        <v xml:space="preserve"> 43°19'28.57"O</v>
      </c>
      <c r="O126" s="40" t="str">
        <f>VLOOKUP(B126,SAOM!B$2:H1119,7,0)</f>
        <v>SES-SERA-0794</v>
      </c>
      <c r="P126" s="16">
        <v>4033</v>
      </c>
      <c r="Q126" s="17">
        <f>VLOOKUP(B126,SAOM!B$2:I1119,8,0)</f>
        <v>41109</v>
      </c>
      <c r="R126" s="17" t="str">
        <f>VLOOKUP(B126,AG_Lider!A$1:F1477,6,0)</f>
        <v>VODANET</v>
      </c>
      <c r="S126" s="42" t="str">
        <f>VLOOKUP(B126,SAOM!B$2:J1119,9,0)</f>
        <v>EVERTON TRINDADE CAMPOS</v>
      </c>
      <c r="T126" s="17" t="str">
        <f>VLOOKUP(B126,SAOM!B$2:K1565,10,0)</f>
        <v>PRAÇA PADRE JOSE PEREIRA, 0 - SAO GERALDO</v>
      </c>
      <c r="U126" s="42" t="str">
        <f>VLOOKUP(B126,SAOM!B$2:M851,12,0)</f>
        <v>(31)3755-1450</v>
      </c>
      <c r="V126" s="87" t="str">
        <f>VLOOKUP(B126,SAOM!B$2:L851,11,0)</f>
        <v>36470-000</v>
      </c>
      <c r="W126" s="18"/>
      <c r="X126" s="40" t="str">
        <f>VLOOKUP(B126,SAOM!B$2:N851,13,0)</f>
        <v>00:20:0E:10:4F:6E</v>
      </c>
      <c r="Y126" s="17">
        <v>41109</v>
      </c>
      <c r="Z126" s="15" t="s">
        <v>5945</v>
      </c>
      <c r="AA126" s="19">
        <v>41109</v>
      </c>
      <c r="AB126" s="35"/>
      <c r="AC126" s="19" t="s">
        <v>4371</v>
      </c>
      <c r="AD126" s="19" t="str">
        <f>VLOOKUP(B126,SAOM!B$2:Q1152,16,0)</f>
        <v>-</v>
      </c>
      <c r="AE126" s="19" t="s">
        <v>4675</v>
      </c>
      <c r="AF126" s="19"/>
      <c r="AG126" s="144"/>
      <c r="AH126" s="15" t="s">
        <v>5787</v>
      </c>
      <c r="AI126" s="20" t="s">
        <v>4675</v>
      </c>
    </row>
    <row r="127" spans="1:35" s="20" customFormat="1">
      <c r="A127" s="13">
        <v>795</v>
      </c>
      <c r="B127" s="38" t="s">
        <v>827</v>
      </c>
      <c r="C127" s="17">
        <v>40948</v>
      </c>
      <c r="D127" s="17">
        <v>40993</v>
      </c>
      <c r="E127" s="17">
        <f>VLOOKUP(B127,SAOM!B$2:D3177,3,0)</f>
        <v>40993</v>
      </c>
      <c r="F127" s="17">
        <f t="shared" si="1"/>
        <v>41008</v>
      </c>
      <c r="G127" s="17" t="s">
        <v>501</v>
      </c>
      <c r="H127" s="14" t="s">
        <v>517</v>
      </c>
      <c r="I127" s="40" t="str">
        <f>VLOOKUP(B127,SAOM!B$2:E2122,4,0)</f>
        <v>Aceito</v>
      </c>
      <c r="J127" s="14" t="s">
        <v>499</v>
      </c>
      <c r="K127" s="14" t="s">
        <v>501</v>
      </c>
      <c r="L127" s="15" t="s">
        <v>828</v>
      </c>
      <c r="M127" s="15" t="str">
        <f>VLOOKUP(L127,Coordenadas!A$2:B1379,2,0)</f>
        <v xml:space="preserve"> 21°32'42.27"S</v>
      </c>
      <c r="N127" s="15" t="str">
        <f>VLOOKUP(L127,Coordenadas!A$2:C5122,3,0)</f>
        <v xml:space="preserve"> 46° 1'54.16"O</v>
      </c>
      <c r="O127" s="40" t="str">
        <f>VLOOKUP(B127,SAOM!B$2:H1120,7,0)</f>
        <v>SES-SEIA-0795</v>
      </c>
      <c r="P127" s="16">
        <v>4033</v>
      </c>
      <c r="Q127" s="17">
        <f>VLOOKUP(B127,SAOM!B$2:I1120,8,0)</f>
        <v>40968</v>
      </c>
      <c r="R127" s="17" t="str">
        <f>VLOOKUP(B127,AG_Lider!A$1:F1478,6,0)</f>
        <v>CONCLUÍDO</v>
      </c>
      <c r="S127" s="42" t="str">
        <f>VLOOKUP(B127,SAOM!B$2:J1120,9,0)</f>
        <v>GABRIELA DANZINGER DE SIQUEIRA</v>
      </c>
      <c r="T127" s="17" t="str">
        <f>VLOOKUP(B127,SAOM!B$2:K1566,10,0)</f>
        <v>Rua DR PLINIO COUTINHO, 0 - CENTRO.</v>
      </c>
      <c r="U127" s="42" t="str">
        <f>VLOOKUP(B127,SAOM!B$2:M852,12,0)</f>
        <v>(35) 3284-1862</v>
      </c>
      <c r="V127" s="87" t="str">
        <f>VLOOKUP(B127,SAOM!B$2:L852,11,0)</f>
        <v>37136-000</v>
      </c>
      <c r="W127" s="18"/>
      <c r="X127" s="40" t="str">
        <f>VLOOKUP(B127,SAOM!B$2:N852,13,0)</f>
        <v>00:20:0E:10:48:78</v>
      </c>
      <c r="Y127" s="17">
        <v>40968</v>
      </c>
      <c r="Z127" s="15" t="s">
        <v>1565</v>
      </c>
      <c r="AA127" s="19">
        <v>40968</v>
      </c>
      <c r="AB127" s="35">
        <v>40984</v>
      </c>
      <c r="AC127" s="48" t="s">
        <v>749</v>
      </c>
      <c r="AD127" s="19" t="str">
        <f>VLOOKUP(B127,SAOM!B$2:Q1153,16,0)</f>
        <v>-</v>
      </c>
      <c r="AE127" s="19" t="s">
        <v>4675</v>
      </c>
      <c r="AF127" s="19"/>
      <c r="AG127" s="145"/>
      <c r="AH127" s="36"/>
      <c r="AI127" s="20" t="s">
        <v>4675</v>
      </c>
    </row>
    <row r="128" spans="1:35" s="20" customFormat="1">
      <c r="A128" s="13">
        <v>796</v>
      </c>
      <c r="B128" s="38" t="s">
        <v>829</v>
      </c>
      <c r="C128" s="17">
        <v>40948</v>
      </c>
      <c r="D128" s="17">
        <v>40993</v>
      </c>
      <c r="E128" s="17">
        <f>VLOOKUP(B128,SAOM!B$2:D3178,3,0)</f>
        <v>40993</v>
      </c>
      <c r="F128" s="17">
        <f t="shared" si="1"/>
        <v>41008</v>
      </c>
      <c r="G128" s="17" t="s">
        <v>501</v>
      </c>
      <c r="H128" s="14" t="s">
        <v>517</v>
      </c>
      <c r="I128" s="40" t="str">
        <f>VLOOKUP(B128,SAOM!B$2:E2123,4,0)</f>
        <v>Aceito</v>
      </c>
      <c r="J128" s="14" t="s">
        <v>499</v>
      </c>
      <c r="K128" s="14" t="s">
        <v>501</v>
      </c>
      <c r="L128" s="15" t="s">
        <v>830</v>
      </c>
      <c r="M128" s="15" t="str">
        <f>VLOOKUP(L128,Coordenadas!A$2:B1380,2,0)</f>
        <v xml:space="preserve"> 21°47'24.77"S</v>
      </c>
      <c r="N128" s="15" t="str">
        <f>VLOOKUP(L128,Coordenadas!A$2:C5123,3,0)</f>
        <v xml:space="preserve"> 45°41'34.16"O</v>
      </c>
      <c r="O128" s="40" t="str">
        <f>VLOOKUP(B128,SAOM!B$2:H1121,7,0)</f>
        <v>SES-COIA-0796</v>
      </c>
      <c r="P128" s="16">
        <v>4033</v>
      </c>
      <c r="Q128" s="17">
        <f>VLOOKUP(B128,SAOM!B$2:I1121,8,0)</f>
        <v>40963</v>
      </c>
      <c r="R128" s="17" t="str">
        <f>VLOOKUP(B128,AG_Lider!A$1:F1479,6,0)</f>
        <v>CONCLUÍDO</v>
      </c>
      <c r="S128" s="42" t="str">
        <f>VLOOKUP(B128,SAOM!B$2:J1121,9,0)</f>
        <v>LETICIA JUNHO MOREIRA</v>
      </c>
      <c r="T128" s="17" t="str">
        <f>VLOOKUP(B128,SAOM!B$2:K1567,10,0)</f>
        <v>Avenida CONEGO FRANCISCO, 240 - CENTRO.</v>
      </c>
      <c r="U128" s="42" t="str">
        <f>VLOOKUP(B128,SAOM!B$2:M853,12,0)</f>
        <v>(35) 3244-1305</v>
      </c>
      <c r="V128" s="87" t="str">
        <f>VLOOKUP(B128,SAOM!B$2:L853,11,0)</f>
        <v>37498-000</v>
      </c>
      <c r="W128" s="18">
        <v>40962</v>
      </c>
      <c r="X128" s="40" t="str">
        <f>VLOOKUP(B128,SAOM!B$2:N853,13,0)</f>
        <v>00:20:0E:10:49:ED</v>
      </c>
      <c r="Y128" s="17">
        <v>40963</v>
      </c>
      <c r="Z128" s="15" t="s">
        <v>1727</v>
      </c>
      <c r="AA128" s="19">
        <v>40963</v>
      </c>
      <c r="AB128" s="35">
        <v>40984</v>
      </c>
      <c r="AC128" s="48" t="s">
        <v>749</v>
      </c>
      <c r="AD128" s="19" t="str">
        <f>VLOOKUP(B128,SAOM!B$2:Q1154,16,0)</f>
        <v>-</v>
      </c>
      <c r="AE128" s="19" t="s">
        <v>4675</v>
      </c>
      <c r="AF128" s="19"/>
      <c r="AG128" s="145"/>
      <c r="AH128" s="36"/>
      <c r="AI128" s="20" t="s">
        <v>4675</v>
      </c>
    </row>
    <row r="129" spans="1:35" s="20" customFormat="1">
      <c r="A129" s="13">
        <v>819</v>
      </c>
      <c r="B129" s="38" t="s">
        <v>831</v>
      </c>
      <c r="C129" s="17">
        <v>40948</v>
      </c>
      <c r="D129" s="17">
        <v>40993</v>
      </c>
      <c r="E129" s="17">
        <f>VLOOKUP(B129,SAOM!B$2:D3179,3,0)</f>
        <v>40993</v>
      </c>
      <c r="F129" s="17">
        <f t="shared" si="1"/>
        <v>41008</v>
      </c>
      <c r="G129" s="17" t="s">
        <v>501</v>
      </c>
      <c r="H129" s="14" t="s">
        <v>517</v>
      </c>
      <c r="I129" s="40" t="str">
        <f>VLOOKUP(B129,SAOM!B$2:E2124,4,0)</f>
        <v>Aceito</v>
      </c>
      <c r="J129" s="14" t="s">
        <v>499</v>
      </c>
      <c r="K129" s="14" t="s">
        <v>501</v>
      </c>
      <c r="L129" s="15" t="s">
        <v>832</v>
      </c>
      <c r="M129" s="15" t="str">
        <f>VLOOKUP(L129,Coordenadas!A$2:B1381,2,0)</f>
        <v xml:space="preserve"> 20° 4'44.08"S</v>
      </c>
      <c r="N129" s="15" t="str">
        <f>VLOOKUP(L129,Coordenadas!A$2:C5124,3,0)</f>
        <v xml:space="preserve"> 45°17'55.21"O</v>
      </c>
      <c r="O129" s="40" t="str">
        <f>VLOOKUP(B129,SAOM!B$2:H1122,7,0)</f>
        <v>SES-SATE-0819</v>
      </c>
      <c r="P129" s="16">
        <v>4033</v>
      </c>
      <c r="Q129" s="17">
        <f>VLOOKUP(B129,SAOM!B$2:I1122,8,0)</f>
        <v>40956</v>
      </c>
      <c r="R129" s="17" t="str">
        <f>VLOOKUP(B129,AG_Lider!A$1:F1480,6,0)</f>
        <v>CONCLUÍDO</v>
      </c>
      <c r="S129" s="42" t="str">
        <f>VLOOKUP(B129,SAOM!B$2:J1122,9,0)</f>
        <v>Iara Cardoso de Oliveira</v>
      </c>
      <c r="T129" s="17" t="str">
        <f>VLOOKUP(B129,SAOM!B$2:K1568,10,0)</f>
        <v>avenida Coronel Fragia, 486 - Bela Vista</v>
      </c>
      <c r="U129" s="42" t="str">
        <f>VLOOKUP(B129,SAOM!B$2:M854,12,0)</f>
        <v>(37) 3281-2347</v>
      </c>
      <c r="V129" s="87" t="str">
        <f>VLOOKUP(B129,SAOM!B$2:L854,11,0)</f>
        <v>35560-000</v>
      </c>
      <c r="W129" s="18"/>
      <c r="X129" s="40" t="str">
        <f>VLOOKUP(B129,SAOM!B$2:N854,13,0)</f>
        <v>00:20:0E:10:49:AD</v>
      </c>
      <c r="Y129" s="17">
        <v>40963</v>
      </c>
      <c r="Z129" s="15" t="s">
        <v>507</v>
      </c>
      <c r="AA129" s="19">
        <v>40963</v>
      </c>
      <c r="AB129" s="35">
        <v>40984</v>
      </c>
      <c r="AC129" s="48" t="s">
        <v>2644</v>
      </c>
      <c r="AD129" s="19" t="str">
        <f>VLOOKUP(B129,SAOM!B$2:Q1155,16,0)</f>
        <v>-</v>
      </c>
      <c r="AE129" s="19" t="s">
        <v>4675</v>
      </c>
      <c r="AF129" s="19"/>
      <c r="AG129" s="145"/>
      <c r="AH129" s="15"/>
      <c r="AI129" s="20" t="s">
        <v>4675</v>
      </c>
    </row>
    <row r="130" spans="1:35" s="20" customFormat="1">
      <c r="A130" s="13">
        <v>799</v>
      </c>
      <c r="B130" s="38" t="s">
        <v>883</v>
      </c>
      <c r="C130" s="17">
        <v>40949</v>
      </c>
      <c r="D130" s="17">
        <v>40994</v>
      </c>
      <c r="E130" s="17">
        <f>VLOOKUP(B130,SAOM!B$2:D3180,3,0)</f>
        <v>40994</v>
      </c>
      <c r="F130" s="17">
        <f t="shared" si="1"/>
        <v>41009</v>
      </c>
      <c r="G130" s="17" t="s">
        <v>501</v>
      </c>
      <c r="H130" s="14" t="s">
        <v>517</v>
      </c>
      <c r="I130" s="40" t="str">
        <f>VLOOKUP(B130,SAOM!B$2:E2125,4,0)</f>
        <v>Aceito</v>
      </c>
      <c r="J130" s="14" t="s">
        <v>499</v>
      </c>
      <c r="K130" s="14" t="s">
        <v>501</v>
      </c>
      <c r="L130" s="15" t="s">
        <v>884</v>
      </c>
      <c r="M130" s="15" t="str">
        <f>VLOOKUP(L130,Coordenadas!A$2:B1382,2,0)</f>
        <v xml:space="preserve"> 20°51'29.31"S</v>
      </c>
      <c r="N130" s="15" t="str">
        <f>VLOOKUP(L130,Coordenadas!A$2:C5125,3,0)</f>
        <v xml:space="preserve"> 42°14'57.16"O</v>
      </c>
      <c r="O130" s="40" t="str">
        <f>VLOOKUP(B130,SAOM!B$2:H1123,7,0)</f>
        <v>SES-VIAS-0799</v>
      </c>
      <c r="P130" s="16">
        <v>4033</v>
      </c>
      <c r="Q130" s="17">
        <f>VLOOKUP(B130,SAOM!B$2:I1123,8,0)</f>
        <v>40969</v>
      </c>
      <c r="R130" s="17" t="str">
        <f>VLOOKUP(B130,AG_Lider!A$1:F1481,6,0)</f>
        <v>CONCLUÍDO</v>
      </c>
      <c r="S130" s="42" t="str">
        <f>VLOOKUP(B130,SAOM!B$2:J1123,9,0)</f>
        <v>WALFRIDO CRISTIAN CASSIN DE OLIVEIRA</v>
      </c>
      <c r="T130" s="17" t="str">
        <f>VLOOKUP(B130,SAOM!B$2:K1569,10,0)</f>
        <v>Rua LILIA MOREIRA, 0 - CENTRO</v>
      </c>
      <c r="U130" s="42" t="str">
        <f>VLOOKUP(B130,SAOM!B$2:M855,12,0)</f>
        <v>(32) 3755-1068</v>
      </c>
      <c r="V130" s="87" t="str">
        <f>VLOOKUP(B130,SAOM!B$2:L855,11,0)</f>
        <v>36895-000</v>
      </c>
      <c r="W130" s="18">
        <v>40969</v>
      </c>
      <c r="X130" s="40" t="str">
        <f>VLOOKUP(B130,SAOM!B$2:N855,13,0)</f>
        <v>00:20:0E:10:52:DA</v>
      </c>
      <c r="Y130" s="17">
        <v>40969</v>
      </c>
      <c r="Z130" s="15" t="s">
        <v>1956</v>
      </c>
      <c r="AA130" s="19">
        <v>40970</v>
      </c>
      <c r="AB130" s="35"/>
      <c r="AC130" s="48"/>
      <c r="AD130" s="19" t="str">
        <f>VLOOKUP(B130,SAOM!B$2:Q1156,16,0)</f>
        <v>-</v>
      </c>
      <c r="AE130" s="19" t="s">
        <v>4675</v>
      </c>
      <c r="AF130" s="19"/>
      <c r="AG130" s="145"/>
      <c r="AH130" s="36"/>
      <c r="AI130" s="20" t="s">
        <v>4675</v>
      </c>
    </row>
    <row r="131" spans="1:35" s="20" customFormat="1">
      <c r="A131" s="13">
        <v>800</v>
      </c>
      <c r="B131" s="38" t="s">
        <v>885</v>
      </c>
      <c r="C131" s="17">
        <v>40949</v>
      </c>
      <c r="D131" s="17">
        <v>40994</v>
      </c>
      <c r="E131" s="17">
        <f>VLOOKUP(B131,SAOM!B$2:D3181,3,0)</f>
        <v>40994</v>
      </c>
      <c r="F131" s="17">
        <f t="shared" si="1"/>
        <v>41009</v>
      </c>
      <c r="G131" s="17" t="s">
        <v>501</v>
      </c>
      <c r="H131" s="14" t="s">
        <v>517</v>
      </c>
      <c r="I131" s="40" t="str">
        <f>VLOOKUP(B131,SAOM!B$2:E2126,4,0)</f>
        <v>Aceito</v>
      </c>
      <c r="J131" s="14" t="s">
        <v>499</v>
      </c>
      <c r="K131" s="14" t="s">
        <v>501</v>
      </c>
      <c r="L131" s="15" t="s">
        <v>886</v>
      </c>
      <c r="M131" s="15" t="str">
        <f>VLOOKUP(L131,Coordenadas!A$2:B1383,2,0)</f>
        <v xml:space="preserve"> 17°14'50.97"S</v>
      </c>
      <c r="N131" s="15" t="str">
        <f>VLOOKUP(L131,Coordenadas!A$2:C5126,3,0)</f>
        <v xml:space="preserve"> 40°35'38.80"O</v>
      </c>
      <c r="O131" s="40" t="str">
        <f>VLOOKUP(B131,SAOM!B$2:H1124,7,0)</f>
        <v>SES-UMBA-0800</v>
      </c>
      <c r="P131" s="16">
        <v>4035</v>
      </c>
      <c r="Q131" s="17">
        <f>VLOOKUP(B131,SAOM!B$2:I1124,8,0)</f>
        <v>40982</v>
      </c>
      <c r="R131" s="17" t="str">
        <f>VLOOKUP(B131,AG_Lider!A$1:F1482,6,0)</f>
        <v>CONCLUÍDO</v>
      </c>
      <c r="S131" s="42" t="str">
        <f>VLOOKUP(B131,SAOM!B$2:J1124,9,0)</f>
        <v>WILLIAM DAVID DE ANDRADE</v>
      </c>
      <c r="T131" s="17" t="str">
        <f>VLOOKUP(B131,SAOM!B$2:K1570,10,0)</f>
        <v>Rua APARECIDA, 140 - CENTRO</v>
      </c>
      <c r="U131" s="42" t="str">
        <f>VLOOKUP(B131,SAOM!B$2:M856,12,0)</f>
        <v>(33) 3628-1471</v>
      </c>
      <c r="V131" s="87" t="str">
        <f>VLOOKUP(B131,SAOM!B$2:L856,11,0)</f>
        <v>39878-000</v>
      </c>
      <c r="W131" s="18"/>
      <c r="X131" s="40" t="str">
        <f>VLOOKUP(B131,SAOM!B$2:N856,13,0)</f>
        <v>00:20:0E:10:4A:47</v>
      </c>
      <c r="Y131" s="17">
        <v>40982</v>
      </c>
      <c r="Z131" s="15" t="s">
        <v>1583</v>
      </c>
      <c r="AA131" s="19">
        <v>40982</v>
      </c>
      <c r="AB131" s="35"/>
      <c r="AC131" s="48"/>
      <c r="AD131" s="19" t="str">
        <f>VLOOKUP(B131,SAOM!B$2:Q1157,16,0)</f>
        <v>-</v>
      </c>
      <c r="AE131" s="19" t="s">
        <v>4675</v>
      </c>
      <c r="AF131" s="19"/>
      <c r="AG131" s="145"/>
      <c r="AH131" s="15"/>
      <c r="AI131" s="20" t="s">
        <v>4675</v>
      </c>
    </row>
    <row r="132" spans="1:35" s="20" customFormat="1">
      <c r="A132" s="13">
        <v>801</v>
      </c>
      <c r="B132" s="38" t="s">
        <v>887</v>
      </c>
      <c r="C132" s="17">
        <v>40949</v>
      </c>
      <c r="D132" s="17">
        <v>41105</v>
      </c>
      <c r="E132" s="17">
        <f>VLOOKUP(B132,SAOM!B$2:D3182,3,0)</f>
        <v>41105</v>
      </c>
      <c r="F132" s="17">
        <f t="shared" si="1"/>
        <v>41120</v>
      </c>
      <c r="G132" s="17">
        <v>40967</v>
      </c>
      <c r="H132" s="14" t="s">
        <v>517</v>
      </c>
      <c r="I132" s="40" t="str">
        <f>VLOOKUP(B132,SAOM!B$2:E2127,4,0)</f>
        <v>Aceito</v>
      </c>
      <c r="J132" s="14" t="s">
        <v>499</v>
      </c>
      <c r="K132" s="14" t="s">
        <v>501</v>
      </c>
      <c r="L132" s="15" t="s">
        <v>888</v>
      </c>
      <c r="M132" s="15" t="str">
        <f>VLOOKUP(L132,Coordenadas!A$2:B1384,2,0)</f>
        <v xml:space="preserve"> 17°59'23.15"S</v>
      </c>
      <c r="N132" s="15" t="str">
        <f>VLOOKUP(L132,Coordenadas!A$2:C5127,3,0)</f>
        <v xml:space="preserve"> 46°53'59.39"O</v>
      </c>
      <c r="O132" s="40" t="str">
        <f>VLOOKUP(B132,SAOM!B$2:H1125,7,0)</f>
        <v>SES-VATE-0801</v>
      </c>
      <c r="P132" s="16">
        <v>4033</v>
      </c>
      <c r="Q132" s="17">
        <f>VLOOKUP(B132,SAOM!B$2:I1125,8,0)</f>
        <v>41122</v>
      </c>
      <c r="R132" s="17" t="str">
        <f>VLOOKUP(B132,AG_Lider!A$1:F1483,6,0)</f>
        <v>VODANET</v>
      </c>
      <c r="S132" s="42" t="str">
        <f>VLOOKUP(B132,SAOM!B$2:J1125,9,0)</f>
        <v>LILIANNE MACHADO DE AZEVEDO</v>
      </c>
      <c r="T132" s="17" t="str">
        <f>VLOOKUP(B132,SAOM!B$2:K1571,10,0)</f>
        <v>AV CASTELO BRANCO, 170, BAIRRO INDEPENDÊNCIA</v>
      </c>
      <c r="U132" s="42" t="str">
        <f>VLOOKUP(B132,SAOM!B$2:M857,12,0)</f>
        <v>(34)3813-0173/0515</v>
      </c>
      <c r="V132" s="87" t="str">
        <f>VLOOKUP(B132,SAOM!B$2:L857,11,0)</f>
        <v>38780-000</v>
      </c>
      <c r="W132" s="18"/>
      <c r="X132" s="40" t="str">
        <f>VLOOKUP(B132,SAOM!B$2:N857,13,0)</f>
        <v>00:20:0E:10:4D:05</v>
      </c>
      <c r="Y132" s="17">
        <v>41122</v>
      </c>
      <c r="Z132" s="15" t="s">
        <v>5912</v>
      </c>
      <c r="AA132" s="45">
        <v>41122</v>
      </c>
      <c r="AB132" s="35"/>
      <c r="AC132" s="45" t="s">
        <v>4376</v>
      </c>
      <c r="AD132" s="19" t="str">
        <f>VLOOKUP(B132,SAOM!B$2:Q1158,16,0)</f>
        <v>-</v>
      </c>
      <c r="AE132" s="19" t="s">
        <v>4675</v>
      </c>
      <c r="AF132" s="19"/>
      <c r="AG132" s="144"/>
      <c r="AH132" s="36"/>
      <c r="AI132" s="20" t="s">
        <v>4675</v>
      </c>
    </row>
    <row r="133" spans="1:35" s="20" customFormat="1">
      <c r="A133" s="13">
        <v>803</v>
      </c>
      <c r="B133" s="38" t="s">
        <v>889</v>
      </c>
      <c r="C133" s="17">
        <v>40949</v>
      </c>
      <c r="D133" s="17">
        <v>40994</v>
      </c>
      <c r="E133" s="17">
        <f>VLOOKUP(B133,SAOM!B$2:D3183,3,0)</f>
        <v>40994</v>
      </c>
      <c r="F133" s="17">
        <f t="shared" ref="F133:F196" si="2">D133+15</f>
        <v>41009</v>
      </c>
      <c r="G133" s="17" t="s">
        <v>501</v>
      </c>
      <c r="H133" s="14" t="s">
        <v>517</v>
      </c>
      <c r="I133" s="40" t="str">
        <f>VLOOKUP(B133,SAOM!B$2:E2128,4,0)</f>
        <v>Aceito</v>
      </c>
      <c r="J133" s="14" t="s">
        <v>499</v>
      </c>
      <c r="K133" s="14" t="s">
        <v>501</v>
      </c>
      <c r="L133" s="15" t="s">
        <v>890</v>
      </c>
      <c r="M133" s="15" t="str">
        <f>VLOOKUP(L133,Coordenadas!A$2:B1385,2,0)</f>
        <v xml:space="preserve"> 14°57'1.91"S</v>
      </c>
      <c r="N133" s="15" t="str">
        <f>VLOOKUP(L133,Coordenadas!A$2:C5128,3,0)</f>
        <v xml:space="preserve"> 46°14'5.22"O</v>
      </c>
      <c r="O133" s="40" t="str">
        <f>VLOOKUP(B133,SAOM!B$2:H1126,7,0)</f>
        <v>SES-FOSO-0803</v>
      </c>
      <c r="P133" s="16">
        <v>4035</v>
      </c>
      <c r="Q133" s="17">
        <f>VLOOKUP(B133,SAOM!B$2:I1126,8,0)</f>
        <v>40968</v>
      </c>
      <c r="R133" s="17" t="str">
        <f>VLOOKUP(B133,AG_Lider!A$1:F1484,6,0)</f>
        <v>CONCLUÍDO</v>
      </c>
      <c r="S133" s="42" t="str">
        <f>VLOOKUP(B133,SAOM!B$2:J1126,9,0)</f>
        <v>LAURA CARLA BRITO COSTA</v>
      </c>
      <c r="T133" s="17" t="str">
        <f>VLOOKUP(B133,SAOM!B$2:K1572,10,0)</f>
        <v>Praça DA MATRIZ, 0 - CENTRO</v>
      </c>
      <c r="U133" s="42" t="str">
        <f>VLOOKUP(B133,SAOM!B$2:M858,12,0)</f>
        <v>(38) 3647-1144</v>
      </c>
      <c r="V133" s="87" t="str">
        <f>VLOOKUP(B133,SAOM!B$2:L858,11,0)</f>
        <v>38690-000</v>
      </c>
      <c r="W133" s="18">
        <v>40968</v>
      </c>
      <c r="X133" s="40" t="str">
        <f>VLOOKUP(B133,SAOM!B$2:N858,13,0)</f>
        <v>00:20:0E:10:4A:0F</v>
      </c>
      <c r="Y133" s="17">
        <v>40969</v>
      </c>
      <c r="Z133" s="15" t="s">
        <v>3135</v>
      </c>
      <c r="AA133" s="133">
        <v>40969</v>
      </c>
      <c r="AB133" s="35"/>
      <c r="AC133" s="135"/>
      <c r="AD133" s="19" t="str">
        <f>VLOOKUP(B133,SAOM!B$2:Q1159,16,0)</f>
        <v>-</v>
      </c>
      <c r="AE133" s="19" t="s">
        <v>4675</v>
      </c>
      <c r="AF133" s="19"/>
      <c r="AG133" s="145"/>
      <c r="AH133" s="15"/>
      <c r="AI133" s="20" t="s">
        <v>4675</v>
      </c>
    </row>
    <row r="134" spans="1:35" s="84" customFormat="1" ht="16.5" customHeight="1">
      <c r="A134" s="46">
        <v>804</v>
      </c>
      <c r="B134" s="38" t="s">
        <v>891</v>
      </c>
      <c r="C134" s="31">
        <v>40949</v>
      </c>
      <c r="D134" s="31">
        <v>41105</v>
      </c>
      <c r="E134" s="17">
        <f>VLOOKUP(B134,SAOM!B$2:D3184,3,0)</f>
        <v>41105</v>
      </c>
      <c r="F134" s="31">
        <f t="shared" si="2"/>
        <v>41120</v>
      </c>
      <c r="G134" s="31">
        <v>40967</v>
      </c>
      <c r="H134" s="73" t="s">
        <v>517</v>
      </c>
      <c r="I134" s="40" t="str">
        <f>VLOOKUP(B134,SAOM!B$2:E2129,4,0)</f>
        <v>Aceito</v>
      </c>
      <c r="J134" s="73" t="s">
        <v>499</v>
      </c>
      <c r="K134" s="73" t="s">
        <v>501</v>
      </c>
      <c r="L134" s="47" t="s">
        <v>892</v>
      </c>
      <c r="M134" s="15" t="str">
        <f>VLOOKUP(L134,Coordenadas!A$2:B1386,2,0)</f>
        <v xml:space="preserve"> 19°36'54.95"S</v>
      </c>
      <c r="N134" s="15" t="str">
        <f>VLOOKUP(L134,Coordenadas!A$2:C5129,3,0)</f>
        <v xml:space="preserve"> 41°38'7.18"O</v>
      </c>
      <c r="O134" s="38" t="str">
        <f>VLOOKUP(B134,SAOM!B$2:H1127,7,0)</f>
        <v>SES-PONE-0804</v>
      </c>
      <c r="P134" s="104">
        <v>4035</v>
      </c>
      <c r="Q134" s="31">
        <f>VLOOKUP(B134,SAOM!B$2:I1127,8,0)</f>
        <v>41109</v>
      </c>
      <c r="R134" s="31" t="str">
        <f>VLOOKUP(B134,AG_Lider!A$1:F1485,6,0)</f>
        <v>VODANET</v>
      </c>
      <c r="S134" s="80" t="str">
        <f>VLOOKUP(B134,SAOM!B$2:J1127,9,0)</f>
        <v>PEDRO PAULO DE ANDRADE NOGUEIRA</v>
      </c>
      <c r="T134" s="31" t="str">
        <f>VLOOKUP(B134,SAOM!B$2:K1573,10,0)</f>
        <v>PRAÇA LEÔNCIO DE OLIVEIRA, 46  - CENTRO.</v>
      </c>
      <c r="U134" s="42" t="str">
        <f>VLOOKUP(B134,SAOM!B$2:M859,12,0)</f>
        <v>(33)3316-1768</v>
      </c>
      <c r="V134" s="87" t="str">
        <f>VLOOKUP(B134,SAOM!B$2:L859,11,0)</f>
        <v>36960-000</v>
      </c>
      <c r="W134" s="81"/>
      <c r="X134" s="40" t="str">
        <f>VLOOKUP(B134,SAOM!B$2:N859,13,0)</f>
        <v>00:20:0e:10:4f:61</v>
      </c>
      <c r="Y134" s="31">
        <v>41109</v>
      </c>
      <c r="Z134" s="47" t="s">
        <v>1565</v>
      </c>
      <c r="AA134" s="82">
        <v>41114</v>
      </c>
      <c r="AB134" s="35"/>
      <c r="AC134" s="102" t="s">
        <v>5892</v>
      </c>
      <c r="AD134" s="19" t="str">
        <f>VLOOKUP(B134,SAOM!B$2:Q1160,16,0)</f>
        <v>-</v>
      </c>
      <c r="AE134" s="82" t="s">
        <v>4675</v>
      </c>
      <c r="AF134" s="82"/>
      <c r="AG134" s="149"/>
      <c r="AH134" s="47"/>
      <c r="AI134" s="84" t="s">
        <v>4675</v>
      </c>
    </row>
    <row r="135" spans="1:35" s="20" customFormat="1">
      <c r="A135" s="13">
        <v>808</v>
      </c>
      <c r="B135" s="38" t="s">
        <v>893</v>
      </c>
      <c r="C135" s="17">
        <v>40949</v>
      </c>
      <c r="D135" s="17">
        <v>40994</v>
      </c>
      <c r="E135" s="17">
        <f>VLOOKUP(B135,SAOM!B$2:D3185,3,0)</f>
        <v>40994</v>
      </c>
      <c r="F135" s="17">
        <f t="shared" si="2"/>
        <v>41009</v>
      </c>
      <c r="G135" s="17">
        <v>40967</v>
      </c>
      <c r="H135" s="14" t="s">
        <v>517</v>
      </c>
      <c r="I135" s="40" t="str">
        <f>VLOOKUP(B135,SAOM!B$2:E2130,4,0)</f>
        <v>Aceito</v>
      </c>
      <c r="J135" s="14" t="s">
        <v>499</v>
      </c>
      <c r="K135" s="14" t="s">
        <v>501</v>
      </c>
      <c r="L135" s="15" t="s">
        <v>894</v>
      </c>
      <c r="M135" s="15" t="str">
        <f>VLOOKUP(L135,Coordenadas!A$2:B1387,2,0)</f>
        <v xml:space="preserve"> 18°12'16.93"S</v>
      </c>
      <c r="N135" s="15" t="str">
        <f>VLOOKUP(L135,Coordenadas!A$2:C5130,3,0)</f>
        <v xml:space="preserve"> 45°13'57.83"O</v>
      </c>
      <c r="O135" s="40" t="str">
        <f>VLOOKUP(B135,SAOM!B$2:H1128,7,0)</f>
        <v>SES-TRAS-0808</v>
      </c>
      <c r="P135" s="16">
        <v>4033</v>
      </c>
      <c r="Q135" s="17">
        <f>VLOOKUP(B135,SAOM!B$2:I1128,8,0)</f>
        <v>40988</v>
      </c>
      <c r="R135" s="17" t="str">
        <f>VLOOKUP(B135,AG_Lider!A$1:F1486,6,0)</f>
        <v>CONCLUÍDO</v>
      </c>
      <c r="S135" s="42" t="str">
        <f>VLOOKUP(B135,SAOM!B$2:J1128,9,0)</f>
        <v>FRANCINNE APARECIDA PEDROSO</v>
      </c>
      <c r="T135" s="17" t="str">
        <f>VLOOKUP(B135,SAOM!B$2:K1574,10,0)</f>
        <v>Avenida GETULIO VARGAS, 3 - CENTRO.</v>
      </c>
      <c r="U135" s="42" t="str">
        <f>VLOOKUP(B135,SAOM!B$2:M860,12,0)</f>
        <v>(38) 3754-5281</v>
      </c>
      <c r="V135" s="87" t="str">
        <f>VLOOKUP(B135,SAOM!B$2:L860,11,0)</f>
        <v>39205-000</v>
      </c>
      <c r="W135" s="18"/>
      <c r="X135" s="40" t="str">
        <f>VLOOKUP(B135,SAOM!B$2:N860,13,0)</f>
        <v>00:20:0E:10:48:8</v>
      </c>
      <c r="Y135" s="17">
        <v>40988</v>
      </c>
      <c r="Z135" s="15" t="s">
        <v>1727</v>
      </c>
      <c r="AA135" s="19">
        <v>40988</v>
      </c>
      <c r="AB135" s="35"/>
      <c r="AC135" s="19"/>
      <c r="AD135" s="19" t="str">
        <f>VLOOKUP(B135,SAOM!B$2:Q1161,16,0)</f>
        <v>-</v>
      </c>
      <c r="AE135" s="19" t="s">
        <v>4675</v>
      </c>
      <c r="AF135" s="19"/>
      <c r="AG135" s="144"/>
      <c r="AH135" s="15"/>
      <c r="AI135" s="20" t="s">
        <v>4675</v>
      </c>
    </row>
    <row r="136" spans="1:35" s="20" customFormat="1">
      <c r="A136" s="13">
        <v>810</v>
      </c>
      <c r="B136" s="38" t="s">
        <v>895</v>
      </c>
      <c r="C136" s="17">
        <v>40949</v>
      </c>
      <c r="D136" s="17">
        <v>41105</v>
      </c>
      <c r="E136" s="17">
        <f>VLOOKUP(B136,SAOM!B$2:D3186,3,0)</f>
        <v>41105</v>
      </c>
      <c r="F136" s="17">
        <f t="shared" si="2"/>
        <v>41120</v>
      </c>
      <c r="G136" s="17">
        <v>40967</v>
      </c>
      <c r="H136" s="14" t="s">
        <v>682</v>
      </c>
      <c r="I136" s="40" t="str">
        <f>VLOOKUP(B136,SAOM!B$2:E2131,4,0)</f>
        <v>Agendado</v>
      </c>
      <c r="J136" s="14" t="s">
        <v>499</v>
      </c>
      <c r="K136" s="14" t="s">
        <v>501</v>
      </c>
      <c r="L136" s="15" t="s">
        <v>896</v>
      </c>
      <c r="M136" s="15" t="str">
        <f>VLOOKUP(L136,Coordenadas!A$2:B1388,2,0)</f>
        <v xml:space="preserve"> 21°59'33.17"S</v>
      </c>
      <c r="N136" s="15" t="str">
        <f>VLOOKUP(L136,Coordenadas!A$2:C5131,3,0)</f>
        <v xml:space="preserve"> 44°28'17.97"O</v>
      </c>
      <c r="O136" s="40" t="str">
        <f>VLOOKUP(B136,SAOM!B$2:H1129,7,0)</f>
        <v>SES-CAOS-0810</v>
      </c>
      <c r="P136" s="16">
        <v>4033</v>
      </c>
      <c r="Q136" s="17">
        <f>VLOOKUP(B136,SAOM!B$2:I1129,8,0)</f>
        <v>41148</v>
      </c>
      <c r="R136" s="17" t="str">
        <f>VLOOKUP(B136,AG_Lider!A$1:F1487,6,0)</f>
        <v>VODANET</v>
      </c>
      <c r="S136" s="42" t="str">
        <f>VLOOKUP(B136,SAOM!B$2:J1129,9,0)</f>
        <v>GLEICE FRANCISCA DE SOUZA ABRAHAO</v>
      </c>
      <c r="T136" s="17" t="str">
        <f>VLOOKUP(B136,SAOM!B$2:K1575,10,0)</f>
        <v>avenida ESDRAS THOMAZ SALVADOR, 295 - CENTRO</v>
      </c>
      <c r="U136" s="42" t="str">
        <f>VLOOKUP(B136,SAOM!B$2:M861,12,0)</f>
        <v>(35) 3345-1609</v>
      </c>
      <c r="V136" s="87" t="str">
        <f>VLOOKUP(B136,SAOM!B$2:L861,11,0)</f>
        <v>37456-000</v>
      </c>
      <c r="W136" s="18"/>
      <c r="X136" s="40" t="str">
        <f>VLOOKUP(B136,SAOM!B$2:N861,13,0)</f>
        <v>-</v>
      </c>
      <c r="Y136" s="17"/>
      <c r="Z136" s="15"/>
      <c r="AA136" s="19"/>
      <c r="AB136" s="35"/>
      <c r="AC136" s="19" t="s">
        <v>4384</v>
      </c>
      <c r="AD136" s="19" t="str">
        <f>VLOOKUP(B136,SAOM!B$2:Q1162,16,0)</f>
        <v xml:space="preserve">
</v>
      </c>
      <c r="AE136" s="19" t="s">
        <v>4675</v>
      </c>
      <c r="AF136" s="19"/>
      <c r="AG136" s="144"/>
      <c r="AH136" s="36"/>
      <c r="AI136" s="20" t="s">
        <v>4675</v>
      </c>
    </row>
    <row r="137" spans="1:35" s="20" customFormat="1">
      <c r="A137" s="13">
        <v>812</v>
      </c>
      <c r="B137" s="38" t="s">
        <v>897</v>
      </c>
      <c r="C137" s="17">
        <v>40949</v>
      </c>
      <c r="D137" s="17">
        <v>41162</v>
      </c>
      <c r="E137" s="17">
        <f>VLOOKUP(B137,SAOM!B$2:D3187,3,0)</f>
        <v>41162</v>
      </c>
      <c r="F137" s="17">
        <f t="shared" si="2"/>
        <v>41177</v>
      </c>
      <c r="G137" s="17">
        <v>40967</v>
      </c>
      <c r="H137" s="14" t="s">
        <v>7236</v>
      </c>
      <c r="I137" s="40" t="str">
        <f>VLOOKUP(B137,SAOM!B$2:E2132,4,0)</f>
        <v>Agendado</v>
      </c>
      <c r="J137" s="14" t="s">
        <v>499</v>
      </c>
      <c r="K137" s="14" t="s">
        <v>499</v>
      </c>
      <c r="L137" s="15" t="s">
        <v>898</v>
      </c>
      <c r="M137" s="15" t="str">
        <f>VLOOKUP(L137,Coordenadas!A$2:B1389,2,0)</f>
        <v xml:space="preserve"> 18°50'59.76"S</v>
      </c>
      <c r="N137" s="15" t="str">
        <f>VLOOKUP(L137,Coordenadas!A$2:C5132,3,0)</f>
        <v xml:space="preserve"> 41°56'57.60"O</v>
      </c>
      <c r="O137" s="40" t="str">
        <f>VLOOKUP(B137,SAOM!B$2:H1130,7,0)</f>
        <v>-</v>
      </c>
      <c r="P137" s="16">
        <v>4035</v>
      </c>
      <c r="Q137" s="17">
        <f>VLOOKUP(B137,SAOM!B$2:I1130,8,0)</f>
        <v>41169</v>
      </c>
      <c r="R137" s="17" t="str">
        <f>VLOOKUP(B137,AG_Lider!A$1:F1488,6,0)</f>
        <v>VODANET</v>
      </c>
      <c r="S137" s="42" t="str">
        <f>VLOOKUP(B137,SAOM!B$2:J1130,9,0)</f>
        <v>Lorena Karoline Nunes da Silva</v>
      </c>
      <c r="T137" s="17" t="str">
        <f>VLOOKUP(B137,SAOM!B$2:K1576,10,0)</f>
        <v>Rua São João, 344 - Centro</v>
      </c>
      <c r="U137" s="42" t="str">
        <f>VLOOKUP(B137,SAOM!B$2:M862,12,0)</f>
        <v>(33) 3277-7101</v>
      </c>
      <c r="V137" s="87" t="str">
        <f>VLOOKUP(B137,SAOM!B$2:L862,11,0)</f>
        <v>35020-550</v>
      </c>
      <c r="W137" s="18"/>
      <c r="X137" s="40" t="str">
        <f>VLOOKUP(B137,SAOM!B$2:N862,13,0)</f>
        <v>-</v>
      </c>
      <c r="Y137" s="17"/>
      <c r="Z137" s="15"/>
      <c r="AA137" s="19"/>
      <c r="AB137" s="35"/>
      <c r="AC137" s="19" t="s">
        <v>6974</v>
      </c>
      <c r="AD137" s="19" t="str">
        <f>VLOOKUP(B137,SAOM!B$2:Q1163,16,0)</f>
        <v xml:space="preserve">14/08/2012 09:58:13 	Ivan Santos 	Resolvida. 
Não está ciente
</v>
      </c>
      <c r="AE137" s="19" t="s">
        <v>4675</v>
      </c>
      <c r="AF137" s="19"/>
      <c r="AG137" s="144"/>
      <c r="AH137" s="36"/>
      <c r="AI137" s="20" t="s">
        <v>4675</v>
      </c>
    </row>
    <row r="138" spans="1:35" s="20" customFormat="1">
      <c r="A138" s="13">
        <v>814</v>
      </c>
      <c r="B138" s="38" t="s">
        <v>899</v>
      </c>
      <c r="C138" s="17">
        <v>40949</v>
      </c>
      <c r="D138" s="17">
        <v>40994</v>
      </c>
      <c r="E138" s="17">
        <f>VLOOKUP(B138,SAOM!B$2:D3188,3,0)</f>
        <v>40994</v>
      </c>
      <c r="F138" s="17">
        <f t="shared" si="2"/>
        <v>41009</v>
      </c>
      <c r="G138" s="17" t="s">
        <v>501</v>
      </c>
      <c r="H138" s="14" t="s">
        <v>517</v>
      </c>
      <c r="I138" s="40" t="str">
        <f>VLOOKUP(B138,SAOM!B$2:E2133,4,0)</f>
        <v>Aceito</v>
      </c>
      <c r="J138" s="14" t="s">
        <v>499</v>
      </c>
      <c r="K138" s="14" t="s">
        <v>501</v>
      </c>
      <c r="L138" s="15" t="s">
        <v>900</v>
      </c>
      <c r="M138" s="15" t="str">
        <f>VLOOKUP(L138,Coordenadas!A$2:B1390,2,0)</f>
        <v xml:space="preserve"> 20°15'12.41"S</v>
      </c>
      <c r="N138" s="15" t="str">
        <f>VLOOKUP(L138,Coordenadas!A$2:C5133,3,0)</f>
        <v xml:space="preserve"> 43°48'32.67"O</v>
      </c>
      <c r="O138" s="40" t="str">
        <f>VLOOKUP(B138,SAOM!B$2:H1131,7,0)</f>
        <v>SES-ITTO-0814</v>
      </c>
      <c r="P138" s="16">
        <v>4033</v>
      </c>
      <c r="Q138" s="17">
        <f>VLOOKUP(B138,SAOM!B$2:I1131,8,0)</f>
        <v>40956</v>
      </c>
      <c r="R138" s="17" t="str">
        <f>VLOOKUP(B138,AG_Lider!A$1:F1489,6,0)</f>
        <v>CONCLUÍDO</v>
      </c>
      <c r="S138" s="42" t="str">
        <f>VLOOKUP(B138,SAOM!B$2:J1131,9,0)</f>
        <v>Márcia Maria Gomes Ribeiro</v>
      </c>
      <c r="T138" s="17" t="str">
        <f>VLOOKUP(B138,SAOM!B$2:K1577,10,0)</f>
        <v>Rua Antônio Carlos, 292 - Boa Imagem</v>
      </c>
      <c r="U138" s="42" t="str">
        <f>VLOOKUP(B138,SAOM!B$2:M863,12,0)</f>
        <v>(31) 3561-1500</v>
      </c>
      <c r="V138" s="87" t="str">
        <f>VLOOKUP(B138,SAOM!B$2:L863,11,0)</f>
        <v>35450-000</v>
      </c>
      <c r="W138" s="18">
        <v>40955</v>
      </c>
      <c r="X138" s="40" t="str">
        <f>VLOOKUP(B138,SAOM!B$2:N863,13,0)</f>
        <v>00:20:0E:10:49:B8</v>
      </c>
      <c r="Y138" s="17">
        <v>40956</v>
      </c>
      <c r="Z138" s="15" t="s">
        <v>1625</v>
      </c>
      <c r="AA138" s="19">
        <v>40956</v>
      </c>
      <c r="AB138" s="35">
        <v>41012</v>
      </c>
      <c r="AC138" s="48" t="s">
        <v>749</v>
      </c>
      <c r="AD138" s="19" t="str">
        <f>VLOOKUP(B138,SAOM!B$2:Q1164,16,0)</f>
        <v>teste</v>
      </c>
      <c r="AE138" s="19" t="s">
        <v>4675</v>
      </c>
      <c r="AF138" s="19"/>
      <c r="AG138" s="145"/>
      <c r="AH138" s="15"/>
      <c r="AI138" s="20" t="s">
        <v>4675</v>
      </c>
    </row>
    <row r="139" spans="1:35" s="20" customFormat="1">
      <c r="A139" s="13">
        <v>816</v>
      </c>
      <c r="B139" s="38" t="s">
        <v>901</v>
      </c>
      <c r="C139" s="17">
        <v>40949</v>
      </c>
      <c r="D139" s="17">
        <v>40994</v>
      </c>
      <c r="E139" s="17">
        <f>VLOOKUP(B139,SAOM!B$2:D3189,3,0)</f>
        <v>40994</v>
      </c>
      <c r="F139" s="17">
        <f t="shared" si="2"/>
        <v>41009</v>
      </c>
      <c r="G139" s="17" t="s">
        <v>501</v>
      </c>
      <c r="H139" s="14" t="s">
        <v>517</v>
      </c>
      <c r="I139" s="40" t="str">
        <f>VLOOKUP(B139,SAOM!B$2:E2134,4,0)</f>
        <v>Aceito</v>
      </c>
      <c r="J139" s="14" t="s">
        <v>499</v>
      </c>
      <c r="K139" s="14" t="s">
        <v>501</v>
      </c>
      <c r="L139" s="15" t="s">
        <v>902</v>
      </c>
      <c r="M139" s="15" t="str">
        <f>VLOOKUP(L139,Coordenadas!A$2:B1391,2,0)</f>
        <v xml:space="preserve"> 21°14'44.65"S</v>
      </c>
      <c r="N139" s="15" t="str">
        <f>VLOOKUP(L139,Coordenadas!A$2:C5134,3,0)</f>
        <v xml:space="preserve"> 44°59'59.20"O</v>
      </c>
      <c r="O139" s="40" t="str">
        <f>VLOOKUP(B139,SAOM!B$2:H1132,7,0)</f>
        <v>SES-LAAS-0816</v>
      </c>
      <c r="P139" s="16">
        <v>4033</v>
      </c>
      <c r="Q139" s="17">
        <f>VLOOKUP(B139,SAOM!B$2:I1132,8,0)</f>
        <v>40974</v>
      </c>
      <c r="R139" s="17" t="str">
        <f>VLOOKUP(B139,AG_Lider!A$1:F1490,6,0)</f>
        <v>CONCLUÍDO</v>
      </c>
      <c r="S139" s="42" t="str">
        <f>VLOOKUP(B139,SAOM!B$2:J1132,9,0)</f>
        <v>Janine Bagni Menicucci</v>
      </c>
      <c r="T139" s="17" t="str">
        <f>VLOOKUP(B139,SAOM!B$2:K1578,10,0)</f>
        <v>Rua Lourenço Menicucci Filho, 412 - Retiro</v>
      </c>
      <c r="U139" s="42" t="str">
        <f>VLOOKUP(B139,SAOM!B$2:M864,12,0)</f>
        <v>(35) 3694-4102</v>
      </c>
      <c r="V139" s="87" t="str">
        <f>VLOOKUP(B139,SAOM!B$2:L864,11,0)</f>
        <v>37200-000</v>
      </c>
      <c r="W139" s="18">
        <v>40969</v>
      </c>
      <c r="X139" s="40" t="str">
        <f>VLOOKUP(B139,SAOM!B$2:N864,13,0)</f>
        <v>00:20:0E:10:4A:0E</v>
      </c>
      <c r="Y139" s="17">
        <v>40974</v>
      </c>
      <c r="Z139" s="15" t="s">
        <v>2432</v>
      </c>
      <c r="AA139" s="19">
        <v>40974</v>
      </c>
      <c r="AB139" s="35"/>
      <c r="AC139" s="48"/>
      <c r="AD139" s="19" t="str">
        <f>VLOOKUP(B139,SAOM!B$2:Q1165,16,0)</f>
        <v>-</v>
      </c>
      <c r="AE139" s="19" t="s">
        <v>4675</v>
      </c>
      <c r="AF139" s="19"/>
      <c r="AG139" s="145"/>
      <c r="AH139" s="15"/>
      <c r="AI139" s="20" t="s">
        <v>4675</v>
      </c>
    </row>
    <row r="140" spans="1:35" s="20" customFormat="1">
      <c r="A140" s="13">
        <v>820</v>
      </c>
      <c r="B140" s="38" t="s">
        <v>903</v>
      </c>
      <c r="C140" s="17">
        <v>40949</v>
      </c>
      <c r="D140" s="17">
        <v>40994</v>
      </c>
      <c r="E140" s="17">
        <f>VLOOKUP(B140,SAOM!B$2:D3190,3,0)</f>
        <v>40994</v>
      </c>
      <c r="F140" s="17">
        <f t="shared" si="2"/>
        <v>41009</v>
      </c>
      <c r="G140" s="17" t="s">
        <v>501</v>
      </c>
      <c r="H140" s="14" t="s">
        <v>517</v>
      </c>
      <c r="I140" s="40" t="str">
        <f>VLOOKUP(B140,SAOM!B$2:E2135,4,0)</f>
        <v>Aceito</v>
      </c>
      <c r="J140" s="14" t="s">
        <v>499</v>
      </c>
      <c r="K140" s="14" t="s">
        <v>501</v>
      </c>
      <c r="L140" s="15" t="s">
        <v>904</v>
      </c>
      <c r="M140" s="15" t="str">
        <f>VLOOKUP(L140,Coordenadas!A$2:B1392,2,0)</f>
        <v xml:space="preserve"> 21° 8'11.45"S</v>
      </c>
      <c r="N140" s="15" t="str">
        <f>VLOOKUP(L140,Coordenadas!A$2:C5135,3,0)</f>
        <v xml:space="preserve"> 44°15'42.66"O</v>
      </c>
      <c r="O140" s="40" t="str">
        <f>VLOOKUP(B140,SAOM!B$2:H1133,7,0)</f>
        <v>SES-SAEI-0820</v>
      </c>
      <c r="P140" s="16">
        <v>4033</v>
      </c>
      <c r="Q140" s="17">
        <f>VLOOKUP(B140,SAOM!B$2:I1133,8,0)</f>
        <v>40968</v>
      </c>
      <c r="R140" s="17" t="str">
        <f>VLOOKUP(B140,AG_Lider!A$1:F1491,6,0)</f>
        <v>CONCLUÍDO</v>
      </c>
      <c r="S140" s="42" t="str">
        <f>VLOOKUP(B140,SAOM!B$2:J1133,9,0)</f>
        <v>Glaydes Barroso da Silva</v>
      </c>
      <c r="T140" s="17" t="str">
        <f>VLOOKUP(B140,SAOM!B$2:K1579,10,0)</f>
        <v>avenida Leite de Castro, 1941 - Fábricas</v>
      </c>
      <c r="U140" s="42" t="str">
        <f>VLOOKUP(B140,SAOM!B$2:M865,12,0)</f>
        <v>(32) 3372-8206</v>
      </c>
      <c r="V140" s="87" t="str">
        <f>VLOOKUP(B140,SAOM!B$2:L865,11,0)</f>
        <v>36301-182</v>
      </c>
      <c r="W140" s="18">
        <v>40968</v>
      </c>
      <c r="X140" s="40" t="str">
        <f>VLOOKUP(B140,SAOM!B$2:N865,13,0)</f>
        <v>00:20:0E:10:48:59</v>
      </c>
      <c r="Y140" s="17">
        <v>40969</v>
      </c>
      <c r="Z140" s="15" t="s">
        <v>2301</v>
      </c>
      <c r="AA140" s="19">
        <v>40969</v>
      </c>
      <c r="AB140" s="35">
        <v>40984</v>
      </c>
      <c r="AC140" s="48" t="s">
        <v>2645</v>
      </c>
      <c r="AD140" s="19" t="str">
        <f>VLOOKUP(B140,SAOM!B$2:Q1166,16,0)</f>
        <v>CVV RS Cid Souza Rangel</v>
      </c>
      <c r="AE140" s="19" t="s">
        <v>4675</v>
      </c>
      <c r="AF140" s="19"/>
      <c r="AG140" s="145"/>
      <c r="AH140" s="36"/>
      <c r="AI140" s="20" t="s">
        <v>4675</v>
      </c>
    </row>
    <row r="141" spans="1:35" s="20" customFormat="1">
      <c r="A141" s="13">
        <v>821</v>
      </c>
      <c r="B141" s="38" t="s">
        <v>905</v>
      </c>
      <c r="C141" s="17">
        <v>40949</v>
      </c>
      <c r="D141" s="17">
        <v>41121</v>
      </c>
      <c r="E141" s="17">
        <f>VLOOKUP(B141,SAOM!B$2:D3191,3,0)</f>
        <v>41121</v>
      </c>
      <c r="F141" s="17">
        <f t="shared" si="2"/>
        <v>41136</v>
      </c>
      <c r="G141" s="17">
        <v>40967</v>
      </c>
      <c r="H141" s="14" t="s">
        <v>517</v>
      </c>
      <c r="I141" s="40" t="str">
        <f>VLOOKUP(B141,SAOM!B$2:E2136,4,0)</f>
        <v>Aceito</v>
      </c>
      <c r="J141" s="14" t="s">
        <v>499</v>
      </c>
      <c r="K141" s="14" t="s">
        <v>501</v>
      </c>
      <c r="L141" s="15" t="s">
        <v>906</v>
      </c>
      <c r="M141" s="15" t="str">
        <f>VLOOKUP(L141,Coordenadas!A$2:B1393,2,0)</f>
        <v xml:space="preserve"> 22° 7'3.17"S</v>
      </c>
      <c r="N141" s="15" t="str">
        <f>VLOOKUP(L141,Coordenadas!A$2:C5136,3,0)</f>
        <v xml:space="preserve"> 45° 3'6.12"O</v>
      </c>
      <c r="O141" s="40" t="str">
        <f>VLOOKUP(B141,SAOM!B$2:H1134,7,0)</f>
        <v>SES-SACO-0821</v>
      </c>
      <c r="P141" s="16">
        <v>4033</v>
      </c>
      <c r="Q141" s="17">
        <f>VLOOKUP(B141,SAOM!B$2:I1134,8,0)</f>
        <v>41136</v>
      </c>
      <c r="R141" s="17" t="str">
        <f>VLOOKUP(B141,AG_Lider!A$1:F1492,6,0)</f>
        <v>VODANET</v>
      </c>
      <c r="S141" s="42" t="str">
        <f>VLOOKUP(B141,SAOM!B$2:J1134,9,0)</f>
        <v>Therezia Raffoul Domingos Teles</v>
      </c>
      <c r="T141" s="17" t="str">
        <f>VLOOKUP(B141,SAOM!B$2:K1580,10,0)</f>
        <v>avenida Madam Schimidt, 46 - Federal</v>
      </c>
      <c r="U141" s="42" t="str">
        <f>VLOOKUP(B141,SAOM!B$2:M866,12,0)</f>
        <v>(035)3331-4555 Ramai</v>
      </c>
      <c r="V141" s="87" t="str">
        <f>VLOOKUP(B141,SAOM!B$2:L866,11,0)</f>
        <v>37470-000</v>
      </c>
      <c r="W141" s="18"/>
      <c r="X141" s="40" t="str">
        <f>VLOOKUP(B141,SAOM!B$2:N866,13,0)</f>
        <v>00:20:0e:10:4c:cd</v>
      </c>
      <c r="Y141" s="17">
        <v>41136</v>
      </c>
      <c r="Z141" s="15" t="s">
        <v>6891</v>
      </c>
      <c r="AA141" s="45">
        <v>41137</v>
      </c>
      <c r="AB141" s="35"/>
      <c r="AC141" s="15" t="s">
        <v>5537</v>
      </c>
      <c r="AD141" s="19" t="str">
        <f>VLOOKUP(B141,SAOM!B$2:Q1167,16,0)</f>
        <v>(035)3331-4555 Ramais: 701, 702,703)
Telefone ocupado</v>
      </c>
      <c r="AE141" s="19" t="s">
        <v>4675</v>
      </c>
      <c r="AF141" s="130"/>
      <c r="AG141" s="146"/>
      <c r="AH141" s="15"/>
      <c r="AI141" s="20" t="s">
        <v>4675</v>
      </c>
    </row>
    <row r="142" spans="1:35" s="20" customFormat="1">
      <c r="A142" s="13">
        <v>822</v>
      </c>
      <c r="B142" s="38" t="s">
        <v>907</v>
      </c>
      <c r="C142" s="17">
        <v>40949</v>
      </c>
      <c r="D142" s="17">
        <v>41158</v>
      </c>
      <c r="E142" s="17">
        <f>VLOOKUP(B142,SAOM!B$2:D3192,3,0)</f>
        <v>41158</v>
      </c>
      <c r="F142" s="17">
        <f t="shared" si="2"/>
        <v>41173</v>
      </c>
      <c r="G142" s="17">
        <v>40967</v>
      </c>
      <c r="H142" s="14" t="s">
        <v>517</v>
      </c>
      <c r="I142" s="40" t="str">
        <f>VLOOKUP(B142,SAOM!B$2:E2137,4,0)</f>
        <v>Aceito</v>
      </c>
      <c r="J142" s="14" t="s">
        <v>499</v>
      </c>
      <c r="K142" s="14" t="s">
        <v>501</v>
      </c>
      <c r="L142" s="15" t="s">
        <v>908</v>
      </c>
      <c r="M142" s="15" t="str">
        <f>VLOOKUP(L142,Coordenadas!A$2:B1394,2,0)</f>
        <v xml:space="preserve"> 20°45'16.52"S</v>
      </c>
      <c r="N142" s="15" t="str">
        <f>VLOOKUP(L142,Coordenadas!A$2:C5137,3,0)</f>
        <v xml:space="preserve"> 42°52'57.09"O</v>
      </c>
      <c r="O142" s="40" t="str">
        <f>VLOOKUP(B142,SAOM!B$2:H1135,7,0)</f>
        <v>SES-VISA-0822</v>
      </c>
      <c r="P142" s="16">
        <v>4033</v>
      </c>
      <c r="Q142" s="17">
        <f>VLOOKUP(B142,SAOM!B$2:I1135,8,0)</f>
        <v>41164</v>
      </c>
      <c r="R142" s="17" t="str">
        <f>VLOOKUP(B142,AG_Lider!A$1:F1493,6,0)</f>
        <v>VODANET</v>
      </c>
      <c r="S142" s="42" t="str">
        <f>VLOOKUP(B142,SAOM!B$2:J1135,9,0)</f>
        <v>Clarice</v>
      </c>
      <c r="T142" s="17" t="str">
        <f>VLOOKUP(B142,SAOM!B$2:K1581,10,0)</f>
        <v>Rua José dos Santos, 180 - Centro</v>
      </c>
      <c r="U142" s="42" t="str">
        <f>VLOOKUP(B142,SAOM!B$2:M867,12,0)</f>
        <v>(31) 3885-1804</v>
      </c>
      <c r="V142" s="87" t="str">
        <f>VLOOKUP(B142,SAOM!B$2:L867,11,0)</f>
        <v>36570-000</v>
      </c>
      <c r="W142" s="18"/>
      <c r="X142" s="40" t="str">
        <f>VLOOKUP(B142,SAOM!B$2:N867,13,0)</f>
        <v>00:20:0E:10:4C:67</v>
      </c>
      <c r="Y142" s="17">
        <v>41171</v>
      </c>
      <c r="Z142" s="15" t="s">
        <v>5536</v>
      </c>
      <c r="AA142" s="133">
        <v>41171</v>
      </c>
      <c r="AB142" s="35"/>
      <c r="AC142" s="30" t="s">
        <v>6656</v>
      </c>
      <c r="AD142" s="19" t="str">
        <f>VLOOKUP(B142,SAOM!B$2:Q1168,16,0)</f>
        <v>cintiamlouzada@yahoo.com.br
Não está ciente</v>
      </c>
      <c r="AE142" s="19" t="s">
        <v>4675</v>
      </c>
      <c r="AF142" s="19"/>
      <c r="AG142" s="144"/>
      <c r="AH142" s="15"/>
      <c r="AI142" s="20" t="s">
        <v>4675</v>
      </c>
    </row>
    <row r="143" spans="1:35" s="20" customFormat="1">
      <c r="A143" s="13">
        <v>823</v>
      </c>
      <c r="B143" s="38" t="s">
        <v>909</v>
      </c>
      <c r="C143" s="17">
        <v>40949</v>
      </c>
      <c r="D143" s="17">
        <v>40994</v>
      </c>
      <c r="E143" s="17">
        <f>VLOOKUP(B143,SAOM!B$2:D3193,3,0)</f>
        <v>40994</v>
      </c>
      <c r="F143" s="17">
        <f t="shared" si="2"/>
        <v>41009</v>
      </c>
      <c r="G143" s="17" t="s">
        <v>501</v>
      </c>
      <c r="H143" s="14" t="s">
        <v>517</v>
      </c>
      <c r="I143" s="40" t="str">
        <f>VLOOKUP(B143,SAOM!B$2:E2138,4,0)</f>
        <v>Aceito</v>
      </c>
      <c r="J143" s="14" t="s">
        <v>499</v>
      </c>
      <c r="K143" s="14" t="s">
        <v>501</v>
      </c>
      <c r="L143" s="15" t="s">
        <v>910</v>
      </c>
      <c r="M143" s="15" t="str">
        <f>VLOOKUP(L143,Coordenadas!A$2:B1395,2,0)</f>
        <v xml:space="preserve"> 21°45'29.19"S</v>
      </c>
      <c r="N143" s="15" t="str">
        <f>VLOOKUP(L143,Coordenadas!A$2:C5138,3,0)</f>
        <v xml:space="preserve"> 45°32'26.71"O</v>
      </c>
      <c r="O143" s="40" t="str">
        <f>VLOOKUP(B143,SAOM!B$2:H1136,7,0)</f>
        <v>SES-MOLO-0823</v>
      </c>
      <c r="P143" s="16">
        <v>4033</v>
      </c>
      <c r="Q143" s="17">
        <f>VLOOKUP(B143,SAOM!B$2:I1136,8,0)</f>
        <v>40970</v>
      </c>
      <c r="R143" s="17" t="str">
        <f>VLOOKUP(B143,AG_Lider!A$1:F1494,6,0)</f>
        <v>CONCLUÍDO</v>
      </c>
      <c r="S143" s="42" t="str">
        <f>VLOOKUP(B143,SAOM!B$2:J1136,9,0)</f>
        <v>Daiane de Campos Lessa</v>
      </c>
      <c r="T143" s="17" t="str">
        <f>VLOOKUP(B143,SAOM!B$2:K1582,10,0)</f>
        <v>Rua Italo Totti, 1 - Centro</v>
      </c>
      <c r="U143" s="42" t="str">
        <f>VLOOKUP(B143,SAOM!B$2:M868,12,0)</f>
        <v>(35) 3263-2288</v>
      </c>
      <c r="V143" s="87" t="str">
        <f>VLOOKUP(B143,SAOM!B$2:L868,11,0)</f>
        <v>37405-000</v>
      </c>
      <c r="W143" s="18">
        <v>40969</v>
      </c>
      <c r="X143" s="40" t="str">
        <f>VLOOKUP(B143,SAOM!B$2:N868,13,0)</f>
        <v>00:20:0E:10:49:AC</v>
      </c>
      <c r="Y143" s="17">
        <v>40970</v>
      </c>
      <c r="Z143" s="15" t="s">
        <v>1625</v>
      </c>
      <c r="AA143" s="19">
        <v>40970</v>
      </c>
      <c r="AB143" s="35"/>
      <c r="AC143" s="48"/>
      <c r="AD143" s="19" t="str">
        <f>VLOOKUP(B143,SAOM!B$2:Q1169,16,0)</f>
        <v>-</v>
      </c>
      <c r="AE143" s="19" t="s">
        <v>4675</v>
      </c>
      <c r="AF143" s="19"/>
      <c r="AG143" s="145"/>
      <c r="AH143" s="15"/>
      <c r="AI143" s="20" t="s">
        <v>4675</v>
      </c>
    </row>
    <row r="144" spans="1:35" s="20" customFormat="1">
      <c r="A144" s="13">
        <v>824</v>
      </c>
      <c r="B144" s="38" t="s">
        <v>911</v>
      </c>
      <c r="C144" s="17">
        <v>40949</v>
      </c>
      <c r="D144" s="17">
        <v>41105</v>
      </c>
      <c r="E144" s="17">
        <f>VLOOKUP(B144,SAOM!B$2:D3194,3,0)</f>
        <v>41105</v>
      </c>
      <c r="F144" s="17">
        <f t="shared" si="2"/>
        <v>41120</v>
      </c>
      <c r="G144" s="17">
        <v>40967</v>
      </c>
      <c r="H144" s="14" t="s">
        <v>517</v>
      </c>
      <c r="I144" s="40" t="str">
        <f>VLOOKUP(B144,SAOM!B$2:E2139,4,0)</f>
        <v>Aceito</v>
      </c>
      <c r="J144" s="14" t="s">
        <v>499</v>
      </c>
      <c r="K144" s="14" t="s">
        <v>501</v>
      </c>
      <c r="L144" s="15" t="s">
        <v>912</v>
      </c>
      <c r="M144" s="15" t="str">
        <f>VLOOKUP(L144,Coordenadas!A$2:B1396,2,0)</f>
        <v xml:space="preserve"> 21° 6'4.00"S</v>
      </c>
      <c r="N144" s="15" t="str">
        <f>VLOOKUP(L144,Coordenadas!A$2:C5139,3,0)</f>
        <v xml:space="preserve"> 45° 5'20.84"O</v>
      </c>
      <c r="O144" s="40" t="str">
        <f>VLOOKUP(B144,SAOM!B$2:H1137,7,0)</f>
        <v>SES-PEES-0824</v>
      </c>
      <c r="P144" s="16">
        <v>4033</v>
      </c>
      <c r="Q144" s="17">
        <f>VLOOKUP(B144,SAOM!B$2:I1137,8,0)</f>
        <v>41109</v>
      </c>
      <c r="R144" s="17" t="str">
        <f>VLOOKUP(B144,AG_Lider!A$1:F1495,6,0)</f>
        <v>VODANET</v>
      </c>
      <c r="S144" s="42" t="str">
        <f>VLOOKUP(B144,SAOM!B$2:J1137,9,0)</f>
        <v>Rodrigo Pereira Alvarenga</v>
      </c>
      <c r="T144" s="17" t="str">
        <f>VLOOKUP(B144,SAOM!B$2:K1583,10,0)</f>
        <v>Rua Dulce Oliveira, 66 - Vista Alegre</v>
      </c>
      <c r="U144" s="42" t="str">
        <f>VLOOKUP(B144,SAOM!B$2:M869,12,0)</f>
        <v>(35)3864-7246</v>
      </c>
      <c r="V144" s="87" t="str">
        <f>VLOOKUP(B144,SAOM!B$2:L869,11,0)</f>
        <v>37260-000</v>
      </c>
      <c r="W144" s="18"/>
      <c r="X144" s="40" t="str">
        <f>VLOOKUP(B144,SAOM!B$2:N869,13,0)</f>
        <v>00:20:0e:10:4f:3f</v>
      </c>
      <c r="Y144" s="17">
        <v>41110</v>
      </c>
      <c r="Z144" s="15" t="s">
        <v>5565</v>
      </c>
      <c r="AA144" s="19">
        <v>41110</v>
      </c>
      <c r="AB144" s="35"/>
      <c r="AC144" s="19" t="s">
        <v>4354</v>
      </c>
      <c r="AD144" s="19" t="str">
        <f>VLOOKUP(B144,SAOM!B$2:Q1170,16,0)</f>
        <v xml:space="preserve">
</v>
      </c>
      <c r="AE144" s="19" t="s">
        <v>4675</v>
      </c>
      <c r="AF144" s="19"/>
      <c r="AG144" s="144"/>
      <c r="AH144" s="97" t="s">
        <v>5799</v>
      </c>
      <c r="AI144" s="20" t="s">
        <v>4675</v>
      </c>
    </row>
    <row r="145" spans="1:35" s="20" customFormat="1">
      <c r="A145" s="13">
        <v>825</v>
      </c>
      <c r="B145" s="38" t="s">
        <v>913</v>
      </c>
      <c r="C145" s="17">
        <v>40949</v>
      </c>
      <c r="D145" s="17">
        <v>41105</v>
      </c>
      <c r="E145" s="17">
        <f>VLOOKUP(B145,SAOM!B$2:D3195,3,0)</f>
        <v>41105</v>
      </c>
      <c r="F145" s="17">
        <f t="shared" si="2"/>
        <v>41120</v>
      </c>
      <c r="G145" s="17">
        <v>40967</v>
      </c>
      <c r="H145" s="14" t="s">
        <v>517</v>
      </c>
      <c r="I145" s="40" t="str">
        <f>VLOOKUP(B145,SAOM!B$2:E2140,4,0)</f>
        <v>Aceito</v>
      </c>
      <c r="J145" s="14" t="s">
        <v>499</v>
      </c>
      <c r="K145" s="14" t="s">
        <v>501</v>
      </c>
      <c r="L145" s="15" t="s">
        <v>914</v>
      </c>
      <c r="M145" s="15" t="str">
        <f>VLOOKUP(L145,Coordenadas!A$2:B1397,2,0)</f>
        <v xml:space="preserve"> 21°11'29.51"S</v>
      </c>
      <c r="N145" s="15" t="str">
        <f>VLOOKUP(L145,Coordenadas!A$2:C5140,3,0)</f>
        <v xml:space="preserve"> 45° 3'44.94"O</v>
      </c>
      <c r="O145" s="40" t="str">
        <f>VLOOKUP(B145,SAOM!B$2:H1138,7,0)</f>
        <v>SES-RIHO-0825</v>
      </c>
      <c r="P145" s="16">
        <v>4033</v>
      </c>
      <c r="Q145" s="17">
        <f>VLOOKUP(B145,SAOM!B$2:I1138,8,0)</f>
        <v>41169</v>
      </c>
      <c r="R145" s="17" t="str">
        <f>VLOOKUP(B145,AG_Lider!A$1:F1496,6,0)</f>
        <v>VODANET</v>
      </c>
      <c r="S145" s="42" t="str">
        <f>VLOOKUP(B145,SAOM!B$2:J1138,9,0)</f>
        <v>Juliana Oliveira da Sé Moreira</v>
      </c>
      <c r="T145" s="17" t="str">
        <f>VLOOKUP(B145,SAOM!B$2:K1584,10,0)</f>
        <v xml:space="preserve">	Rua Miguel Rodrigues Patto, 371  - Bela Vista</v>
      </c>
      <c r="U145" s="42" t="str">
        <f>VLOOKUP(B145,SAOM!B$2:M870,12,0)</f>
        <v>(35)3867-1144</v>
      </c>
      <c r="V145" s="87" t="str">
        <f>VLOOKUP(B145,SAOM!B$2:L870,11,0)</f>
        <v>37264-000</v>
      </c>
      <c r="W145" s="18"/>
      <c r="X145" s="40" t="str">
        <f>VLOOKUP(B145,SAOM!B$2:N870,13,0)</f>
        <v>00:20:0e:10:4b:02</v>
      </c>
      <c r="Y145" s="17">
        <v>41180</v>
      </c>
      <c r="Z145" s="15" t="s">
        <v>2301</v>
      </c>
      <c r="AA145" s="19">
        <v>41180</v>
      </c>
      <c r="AB145" s="35"/>
      <c r="AC145" s="19" t="s">
        <v>4357</v>
      </c>
      <c r="AD145" s="19" t="str">
        <f>VLOOKUP(B145,SAOM!B$2:Q1171,16,0)</f>
        <v>-</v>
      </c>
      <c r="AE145" s="19" t="s">
        <v>4675</v>
      </c>
      <c r="AF145" s="19"/>
      <c r="AG145" s="144"/>
      <c r="AH145" s="15"/>
      <c r="AI145" s="20" t="s">
        <v>4675</v>
      </c>
    </row>
    <row r="146" spans="1:35" s="20" customFormat="1">
      <c r="A146" s="13">
        <v>826</v>
      </c>
      <c r="B146" s="38" t="s">
        <v>915</v>
      </c>
      <c r="C146" s="17">
        <v>40949</v>
      </c>
      <c r="D146" s="17">
        <v>41105</v>
      </c>
      <c r="E146" s="17">
        <f>VLOOKUP(B146,SAOM!B$2:D3196,3,0)</f>
        <v>41105</v>
      </c>
      <c r="F146" s="17">
        <f t="shared" si="2"/>
        <v>41120</v>
      </c>
      <c r="G146" s="17">
        <v>40967</v>
      </c>
      <c r="H146" s="14" t="s">
        <v>517</v>
      </c>
      <c r="I146" s="40" t="str">
        <f>VLOOKUP(B146,SAOM!B$2:E2141,4,0)</f>
        <v>Aceito</v>
      </c>
      <c r="J146" s="14" t="s">
        <v>499</v>
      </c>
      <c r="K146" s="14" t="s">
        <v>501</v>
      </c>
      <c r="L146" s="15" t="s">
        <v>916</v>
      </c>
      <c r="M146" s="15" t="str">
        <f>VLOOKUP(L146,Coordenadas!A$2:B1398,2,0)</f>
        <v xml:space="preserve"> 21°15'13.30"S</v>
      </c>
      <c r="N146" s="15" t="str">
        <f>VLOOKUP(L146,Coordenadas!A$2:C5141,3,0)</f>
        <v xml:space="preserve"> 45°30'45.16"O</v>
      </c>
      <c r="O146" s="40" t="str">
        <f>VLOOKUP(B146,SAOM!B$2:H1139,7,0)</f>
        <v>SES-SAEM-0826</v>
      </c>
      <c r="P146" s="16">
        <v>4033</v>
      </c>
      <c r="Q146" s="17">
        <f>VLOOKUP(B146,SAOM!B$2:I1139,8,0)</f>
        <v>41107</v>
      </c>
      <c r="R146" s="17" t="str">
        <f>VLOOKUP(B146,AG_Lider!A$1:F1497,6,0)</f>
        <v>VODANET</v>
      </c>
      <c r="S146" s="42" t="str">
        <f>VLOOKUP(B146,SAOM!B$2:J1139,9,0)</f>
        <v>Marta Verônica Varegas</v>
      </c>
      <c r="T146" s="17" t="str">
        <f>VLOOKUP(B146,SAOM!B$2:K1585,10,0)</f>
        <v>Rua Coronel Lucas, 317 - Centro</v>
      </c>
      <c r="U146" s="42" t="str">
        <f>VLOOKUP(B146,SAOM!B$2:M871,12,0)</f>
        <v>(35) 3858-1638</v>
      </c>
      <c r="V146" s="87" t="str">
        <f>VLOOKUP(B146,SAOM!B$2:L871,11,0)</f>
        <v>37190-000</v>
      </c>
      <c r="W146" s="18"/>
      <c r="X146" s="40" t="str">
        <f>VLOOKUP(B146,SAOM!B$2:N871,13,0)</f>
        <v>00:20:0E:10:51:C3</v>
      </c>
      <c r="Y146" s="17">
        <v>41107</v>
      </c>
      <c r="Z146" s="15" t="s">
        <v>1552</v>
      </c>
      <c r="AA146" s="19">
        <v>41107</v>
      </c>
      <c r="AB146" s="35"/>
      <c r="AC146" s="19" t="s">
        <v>4363</v>
      </c>
      <c r="AD146" s="19" t="str">
        <f>VLOOKUP(B146,SAOM!B$2:Q1172,16,0)</f>
        <v xml:space="preserve">
</v>
      </c>
      <c r="AE146" s="19" t="s">
        <v>4675</v>
      </c>
      <c r="AF146" s="19"/>
      <c r="AG146" s="144"/>
      <c r="AH146" s="15" t="s">
        <v>5719</v>
      </c>
      <c r="AI146" s="20" t="s">
        <v>4675</v>
      </c>
    </row>
    <row r="147" spans="1:35" s="20" customFormat="1">
      <c r="A147" s="13">
        <v>827</v>
      </c>
      <c r="B147" s="38" t="s">
        <v>917</v>
      </c>
      <c r="C147" s="17">
        <v>40949</v>
      </c>
      <c r="D147" s="17">
        <v>41086</v>
      </c>
      <c r="E147" s="17">
        <f>VLOOKUP(B147,SAOM!B$2:D3197,3,0)</f>
        <v>41086</v>
      </c>
      <c r="F147" s="17">
        <f t="shared" si="2"/>
        <v>41101</v>
      </c>
      <c r="G147" s="17">
        <v>40967</v>
      </c>
      <c r="H147" s="14" t="s">
        <v>517</v>
      </c>
      <c r="I147" s="40" t="str">
        <f>VLOOKUP(B147,SAOM!B$2:E2142,4,0)</f>
        <v>Aceito</v>
      </c>
      <c r="J147" s="14" t="s">
        <v>499</v>
      </c>
      <c r="K147" s="14" t="s">
        <v>501</v>
      </c>
      <c r="L147" s="15" t="s">
        <v>918</v>
      </c>
      <c r="M147" s="15" t="str">
        <f>VLOOKUP(L147,Coordenadas!A$2:B1399,2,0)</f>
        <v xml:space="preserve"> 21°34'6.92"S</v>
      </c>
      <c r="N147" s="15" t="str">
        <f>VLOOKUP(L147,Coordenadas!A$2:C5142,3,0)</f>
        <v xml:space="preserve"> 45° 5'10.71"O</v>
      </c>
      <c r="O147" s="40" t="str">
        <f>VLOOKUP(B147,SAOM!B$2:H1140,7,0)</f>
        <v>SES-SADE-0827</v>
      </c>
      <c r="P147" s="16">
        <v>4033</v>
      </c>
      <c r="Q147" s="17">
        <f>VLOOKUP(B147,SAOM!B$2:I1140,8,0)</f>
        <v>41094</v>
      </c>
      <c r="R147" s="17" t="str">
        <f>VLOOKUP(B147,AG_Lider!A$1:F1498,6,0)</f>
        <v>VODANET</v>
      </c>
      <c r="S147" s="42" t="str">
        <f>VLOOKUP(B147,SAOM!B$2:J1140,9,0)</f>
        <v>Geisme Nagela Vilela Terra</v>
      </c>
      <c r="T147" s="17" t="str">
        <f>VLOOKUP(B147,SAOM!B$2:K1586,10,0)</f>
        <v>avenida Miguel Nassar, 112 - Centro</v>
      </c>
      <c r="U147" s="42" t="str">
        <f>VLOOKUP(B147,SAOM!B$2:M872,12,0)</f>
        <v>(35) 3236-1213</v>
      </c>
      <c r="V147" s="87" t="str">
        <f>VLOOKUP(B147,SAOM!B$2:L872,11,0)</f>
        <v>37414-000</v>
      </c>
      <c r="W147" s="18"/>
      <c r="X147" s="40" t="str">
        <f>VLOOKUP(B147,SAOM!B$2:N872,13,0)</f>
        <v>00:20:0e:10:52:3d</v>
      </c>
      <c r="Y147" s="17">
        <v>41094</v>
      </c>
      <c r="Z147" s="15" t="s">
        <v>1956</v>
      </c>
      <c r="AA147" s="19">
        <v>41094</v>
      </c>
      <c r="AB147" s="35"/>
      <c r="AC147" s="19" t="s">
        <v>3889</v>
      </c>
      <c r="AD147" s="19" t="str">
        <f>VLOOKUP(B147,SAOM!B$2:Q1173,16,0)</f>
        <v xml:space="preserve">Já informado ao cliente sobre o processo. / Cliente não está ciente
</v>
      </c>
      <c r="AE147" s="19" t="s">
        <v>4675</v>
      </c>
      <c r="AF147" s="19"/>
      <c r="AG147" s="144"/>
      <c r="AH147" s="15"/>
      <c r="AI147" s="20" t="s">
        <v>4675</v>
      </c>
    </row>
    <row r="148" spans="1:35" s="20" customFormat="1">
      <c r="A148" s="13">
        <v>829</v>
      </c>
      <c r="B148" s="38" t="s">
        <v>919</v>
      </c>
      <c r="C148" s="17">
        <v>40949</v>
      </c>
      <c r="D148" s="17">
        <v>41105</v>
      </c>
      <c r="E148" s="17">
        <f>VLOOKUP(B148,SAOM!B$2:D3198,3,0)</f>
        <v>41105</v>
      </c>
      <c r="F148" s="17">
        <f t="shared" si="2"/>
        <v>41120</v>
      </c>
      <c r="G148" s="17">
        <v>40967</v>
      </c>
      <c r="H148" s="14" t="s">
        <v>682</v>
      </c>
      <c r="I148" s="40" t="str">
        <f>VLOOKUP(B148,SAOM!B$2:E2143,4,0)</f>
        <v>Agendado</v>
      </c>
      <c r="J148" s="14" t="s">
        <v>499</v>
      </c>
      <c r="K148" s="14" t="s">
        <v>501</v>
      </c>
      <c r="L148" s="15" t="s">
        <v>920</v>
      </c>
      <c r="M148" s="15" t="str">
        <f>VLOOKUP(L148,Coordenadas!A$2:B1400,2,0)</f>
        <v xml:space="preserve"> 21°43'24.89"S</v>
      </c>
      <c r="N148" s="15" t="str">
        <f>VLOOKUP(L148,Coordenadas!A$2:C5143,3,0)</f>
        <v xml:space="preserve"> 44°58'53.51"O</v>
      </c>
      <c r="O148" s="40" t="str">
        <f>VLOOKUP(B148,SAOM!B$2:H1141,7,0)</f>
        <v>SES-SAAS-0829</v>
      </c>
      <c r="P148" s="16">
        <v>4033</v>
      </c>
      <c r="Q148" s="17">
        <f>VLOOKUP(B148,SAOM!B$2:I1141,8,0)</f>
        <v>41152</v>
      </c>
      <c r="R148" s="17" t="str">
        <f>VLOOKUP(B148,AG_Lider!A$1:F1499,6,0)</f>
        <v>VODANET</v>
      </c>
      <c r="S148" s="42" t="str">
        <f>VLOOKUP(B148,SAOM!B$2:J1141,9,0)</f>
        <v>Ivan José da Rocha</v>
      </c>
      <c r="T148" s="17" t="str">
        <f>VLOOKUP(B148,SAOM!B$2:K1587,10,0)</f>
        <v>Rua Plinio Pedro martins, 460 - Centro</v>
      </c>
      <c r="U148" s="42" t="str">
        <f>VLOOKUP(B148,SAOM!B$2:M873,12,0)</f>
        <v>(35) 3237-1580</v>
      </c>
      <c r="V148" s="87" t="str">
        <f>VLOOKUP(B148,SAOM!B$2:L873,11,0)</f>
        <v>37418-000</v>
      </c>
      <c r="W148" s="18"/>
      <c r="X148" s="40" t="str">
        <f>VLOOKUP(B148,SAOM!B$2:N873,13,0)</f>
        <v>-</v>
      </c>
      <c r="Y148" s="17"/>
      <c r="Z148" s="15"/>
      <c r="AA148" s="19"/>
      <c r="AB148" s="35"/>
      <c r="AC148" s="19" t="s">
        <v>4365</v>
      </c>
      <c r="AD148" s="19" t="str">
        <f>VLOOKUP(B148,SAOM!B$2:Q1174,16,0)</f>
        <v>-</v>
      </c>
      <c r="AE148" s="19" t="s">
        <v>4675</v>
      </c>
      <c r="AF148" s="19"/>
      <c r="AG148" s="144"/>
      <c r="AH148" s="36"/>
      <c r="AI148" s="20" t="s">
        <v>4675</v>
      </c>
    </row>
    <row r="149" spans="1:35" s="20" customFormat="1">
      <c r="A149" s="13">
        <v>831</v>
      </c>
      <c r="B149" s="38" t="s">
        <v>921</v>
      </c>
      <c r="C149" s="17">
        <v>40949</v>
      </c>
      <c r="D149" s="17">
        <v>40994</v>
      </c>
      <c r="E149" s="17">
        <f>VLOOKUP(B149,SAOM!B$2:D3199,3,0)</f>
        <v>40994</v>
      </c>
      <c r="F149" s="17">
        <f t="shared" si="2"/>
        <v>41009</v>
      </c>
      <c r="G149" s="17" t="s">
        <v>501</v>
      </c>
      <c r="H149" s="14" t="s">
        <v>517</v>
      </c>
      <c r="I149" s="40" t="str">
        <f>VLOOKUP(B149,SAOM!B$2:E2144,4,0)</f>
        <v>Aceito</v>
      </c>
      <c r="J149" s="14" t="s">
        <v>499</v>
      </c>
      <c r="K149" s="14" t="s">
        <v>501</v>
      </c>
      <c r="L149" s="15" t="s">
        <v>922</v>
      </c>
      <c r="M149" s="15" t="str">
        <f>VLOOKUP(L149,Coordenadas!A$2:B1401,2,0)</f>
        <v xml:space="preserve"> 19°56'26.29"S</v>
      </c>
      <c r="N149" s="15" t="str">
        <f>VLOOKUP(L149,Coordenadas!A$2:C5144,3,0)</f>
        <v xml:space="preserve"> 45°11'23.46"O</v>
      </c>
      <c r="O149" s="40" t="str">
        <f>VLOOKUP(B149,SAOM!B$2:H1142,7,0)</f>
        <v>SES-AROS-0831</v>
      </c>
      <c r="P149" s="16">
        <v>4033</v>
      </c>
      <c r="Q149" s="17">
        <f>VLOOKUP(B149,SAOM!B$2:I1142,8,0)</f>
        <v>40966</v>
      </c>
      <c r="R149" s="17" t="str">
        <f>VLOOKUP(B149,AG_Lider!A$1:F1500,6,0)</f>
        <v>CONCLUÍDO</v>
      </c>
      <c r="S149" s="42" t="str">
        <f>VLOOKUP(B149,SAOM!B$2:J1142,9,0)</f>
        <v>Flavia Kelly Domingas Silva</v>
      </c>
      <c r="T149" s="17" t="str">
        <f>VLOOKUP(B149,SAOM!B$2:K1588,10,0)</f>
        <v>Rua Juiz de Fora, 1533 - Centro</v>
      </c>
      <c r="U149" s="42" t="str">
        <f>VLOOKUP(B149,SAOM!B$2:M874,12,0)</f>
        <v>(37) 3288-1163</v>
      </c>
      <c r="V149" s="87" t="str">
        <f>VLOOKUP(B149,SAOM!B$2:L874,11,0)</f>
        <v>35603-000</v>
      </c>
      <c r="W149" s="18">
        <v>40962</v>
      </c>
      <c r="X149" s="40" t="str">
        <f>VLOOKUP(B149,SAOM!B$2:N874,13,0)</f>
        <v>00:20:0E:10:49:02</v>
      </c>
      <c r="Y149" s="17">
        <v>40963</v>
      </c>
      <c r="Z149" s="15" t="s">
        <v>3969</v>
      </c>
      <c r="AA149" s="19">
        <v>40966</v>
      </c>
      <c r="AB149" s="35">
        <v>40984</v>
      </c>
      <c r="AC149" s="48" t="s">
        <v>2646</v>
      </c>
      <c r="AD149" s="19" t="str">
        <f>VLOOKUP(B149,SAOM!B$2:Q1175,16,0)</f>
        <v>-</v>
      </c>
      <c r="AE149" s="19" t="s">
        <v>4675</v>
      </c>
      <c r="AF149" s="19"/>
      <c r="AG149" s="145"/>
      <c r="AH149" s="15"/>
      <c r="AI149" s="20" t="s">
        <v>4675</v>
      </c>
    </row>
    <row r="150" spans="1:35" s="20" customFormat="1">
      <c r="A150" s="13">
        <v>842</v>
      </c>
      <c r="B150" s="38" t="s">
        <v>986</v>
      </c>
      <c r="C150" s="17">
        <v>40952</v>
      </c>
      <c r="D150" s="17">
        <v>41108</v>
      </c>
      <c r="E150" s="17">
        <f>VLOOKUP(B150,SAOM!B$2:D3200,3,0)</f>
        <v>41108</v>
      </c>
      <c r="F150" s="17">
        <f t="shared" si="2"/>
        <v>41123</v>
      </c>
      <c r="G150" s="17">
        <v>40967</v>
      </c>
      <c r="H150" s="14" t="s">
        <v>517</v>
      </c>
      <c r="I150" s="40" t="str">
        <f>VLOOKUP(B150,SAOM!B$2:E2145,4,0)</f>
        <v>Aceito</v>
      </c>
      <c r="J150" s="14" t="s">
        <v>499</v>
      </c>
      <c r="K150" s="14" t="s">
        <v>501</v>
      </c>
      <c r="L150" s="15" t="s">
        <v>1005</v>
      </c>
      <c r="M150" s="15" t="str">
        <f>VLOOKUP(L150,Coordenadas!A$2:B1402,2,0)</f>
        <v xml:space="preserve"> 19°12'3.52"S</v>
      </c>
      <c r="N150" s="15" t="str">
        <f>VLOOKUP(L150,Coordenadas!A$2:C5145,3,0)</f>
        <v xml:space="preserve"> 45°57'41.36"O</v>
      </c>
      <c r="O150" s="40" t="str">
        <f>VLOOKUP(B150,SAOM!B$2:H1143,7,0)</f>
        <v>SES-MANA-0842</v>
      </c>
      <c r="P150" s="16">
        <v>4033</v>
      </c>
      <c r="Q150" s="17">
        <f>VLOOKUP(B150,SAOM!B$2:I1143,8,0)</f>
        <v>41117</v>
      </c>
      <c r="R150" s="17" t="str">
        <f>VLOOKUP(B150,AG_Lider!A$1:F1501,6,0)</f>
        <v>VODANET</v>
      </c>
      <c r="S150" s="42" t="str">
        <f>VLOOKUP(B150,SAOM!B$2:J1143,9,0)</f>
        <v>BRUNO GARCIA ALVES</v>
      </c>
      <c r="T150" s="17" t="str">
        <f>VLOOKUP(B150,SAOM!B$2:K1589,10,0)</f>
        <v>RUA: VEREADOR PEDRO MARTINS XAVIER, 97, Bairro Moacir Flavio</v>
      </c>
      <c r="U150" s="42" t="str">
        <f>VLOOKUP(B150,SAOM!B$2:M875,12,0)</f>
        <v xml:space="preserve"> (34)3674-1338  </v>
      </c>
      <c r="V150" s="87" t="str">
        <f>VLOOKUP(B150,SAOM!B$2:L875,11,0)</f>
        <v>38870-000</v>
      </c>
      <c r="W150" s="18"/>
      <c r="X150" s="40" t="str">
        <f>VLOOKUP(B150,SAOM!B$2:N875,13,0)</f>
        <v>00:20:0E:10:4F:39</v>
      </c>
      <c r="Y150" s="17">
        <v>41117</v>
      </c>
      <c r="Z150" s="15" t="s">
        <v>5912</v>
      </c>
      <c r="AA150" s="19">
        <v>41117</v>
      </c>
      <c r="AB150" s="35"/>
      <c r="AC150" s="19" t="s">
        <v>4347</v>
      </c>
      <c r="AD150" s="19" t="str">
        <f>VLOOKUP(B150,SAOM!B$2:Q1176,16,0)</f>
        <v>-</v>
      </c>
      <c r="AE150" s="19" t="s">
        <v>4675</v>
      </c>
      <c r="AF150" s="19"/>
      <c r="AG150" s="144"/>
      <c r="AH150" s="15"/>
      <c r="AI150" s="20" t="s">
        <v>4675</v>
      </c>
    </row>
    <row r="151" spans="1:35" s="20" customFormat="1">
      <c r="A151" s="13">
        <v>849</v>
      </c>
      <c r="B151" s="38" t="s">
        <v>987</v>
      </c>
      <c r="C151" s="17">
        <v>40952</v>
      </c>
      <c r="D151" s="17">
        <v>40997</v>
      </c>
      <c r="E151" s="17">
        <f>VLOOKUP(B151,SAOM!B$2:D3201,3,0)</f>
        <v>40997</v>
      </c>
      <c r="F151" s="17">
        <f t="shared" si="2"/>
        <v>41012</v>
      </c>
      <c r="G151" s="17" t="s">
        <v>501</v>
      </c>
      <c r="H151" s="14" t="s">
        <v>517</v>
      </c>
      <c r="I151" s="40" t="str">
        <f>VLOOKUP(B151,SAOM!B$2:E2146,4,0)</f>
        <v>Aceito</v>
      </c>
      <c r="J151" s="14" t="s">
        <v>499</v>
      </c>
      <c r="K151" s="14" t="s">
        <v>501</v>
      </c>
      <c r="L151" s="15" t="s">
        <v>1006</v>
      </c>
      <c r="M151" s="15" t="str">
        <f>VLOOKUP(L151,Coordenadas!A$2:B1403,2,0)</f>
        <v xml:space="preserve"> 18°45'58.15"S</v>
      </c>
      <c r="N151" s="15" t="str">
        <f>VLOOKUP(L151,Coordenadas!A$2:C5146,3,0)</f>
        <v xml:space="preserve"> 45°30'40.37"O</v>
      </c>
      <c r="O151" s="40" t="str">
        <f>VLOOKUP(B151,SAOM!B$2:H1144,7,0)</f>
        <v>SES-BIAS-0849</v>
      </c>
      <c r="P151" s="16">
        <v>4033</v>
      </c>
      <c r="Q151" s="17">
        <f>VLOOKUP(B151,SAOM!B$2:I1144,8,0)</f>
        <v>40969</v>
      </c>
      <c r="R151" s="17" t="str">
        <f>VLOOKUP(B151,AG_Lider!A$1:F1502,6,0)</f>
        <v>CONCLUÍDO</v>
      </c>
      <c r="S151" s="42" t="str">
        <f>VLOOKUP(B151,SAOM!B$2:J1144,9,0)</f>
        <v>JOB FELICIANO NETO</v>
      </c>
      <c r="T151" s="17" t="str">
        <f>VLOOKUP(B151,SAOM!B$2:K1590,10,0)</f>
        <v>Rua SANTA CATARINA, 0 - CENTRO</v>
      </c>
      <c r="U151" s="42" t="str">
        <f>VLOOKUP(B151,SAOM!B$2:M876,12,0)</f>
        <v>(37) 3546-1173</v>
      </c>
      <c r="V151" s="87" t="str">
        <f>VLOOKUP(B151,SAOM!B$2:L876,11,0)</f>
        <v>35621-000</v>
      </c>
      <c r="W151" s="18">
        <v>40969</v>
      </c>
      <c r="X151" s="40" t="str">
        <f>VLOOKUP(B151,SAOM!B$2:N876,13,0)</f>
        <v>00:20:0E:10:48:B9</v>
      </c>
      <c r="Y151" s="17">
        <v>40969</v>
      </c>
      <c r="Z151" s="15" t="s">
        <v>1625</v>
      </c>
      <c r="AA151" s="19">
        <v>40970</v>
      </c>
      <c r="AB151" s="35"/>
      <c r="AC151" s="48"/>
      <c r="AD151" s="19" t="str">
        <f>VLOOKUP(B151,SAOM!B$2:Q1177,16,0)</f>
        <v>-</v>
      </c>
      <c r="AE151" s="19" t="s">
        <v>4675</v>
      </c>
      <c r="AF151" s="19"/>
      <c r="AG151" s="145"/>
      <c r="AH151" s="15"/>
      <c r="AI151" s="20" t="s">
        <v>4675</v>
      </c>
    </row>
    <row r="152" spans="1:35" s="20" customFormat="1">
      <c r="A152" s="13">
        <v>863</v>
      </c>
      <c r="B152" s="38" t="s">
        <v>989</v>
      </c>
      <c r="C152" s="17">
        <v>40952</v>
      </c>
      <c r="D152" s="17">
        <v>41091</v>
      </c>
      <c r="E152" s="17">
        <f>VLOOKUP(B152,SAOM!B$2:D3202,3,0)</f>
        <v>41096</v>
      </c>
      <c r="F152" s="17">
        <f t="shared" si="2"/>
        <v>41106</v>
      </c>
      <c r="G152" s="17">
        <v>40967</v>
      </c>
      <c r="H152" s="14" t="s">
        <v>517</v>
      </c>
      <c r="I152" s="40" t="str">
        <f>VLOOKUP(B152,SAOM!B$2:E2147,4,0)</f>
        <v>Aceito</v>
      </c>
      <c r="J152" s="14" t="s">
        <v>499</v>
      </c>
      <c r="K152" s="14" t="s">
        <v>501</v>
      </c>
      <c r="L152" s="15" t="s">
        <v>1008</v>
      </c>
      <c r="M152" s="15" t="str">
        <f>VLOOKUP(L152,Coordenadas!A$2:B1404,2,0)</f>
        <v xml:space="preserve"> 20°17'19.29"S</v>
      </c>
      <c r="N152" s="15" t="str">
        <f>VLOOKUP(L152,Coordenadas!A$2:C5147,3,0)</f>
        <v xml:space="preserve"> 45°54'7.32"O</v>
      </c>
      <c r="O152" s="40" t="str">
        <f>VLOOKUP(B152,SAOM!B$2:H1146,7,0)</f>
        <v>SES-DOIS-0863</v>
      </c>
      <c r="P152" s="16">
        <v>4033</v>
      </c>
      <c r="Q152" s="17">
        <f>VLOOKUP(B152,SAOM!B$2:I1146,8,0)</f>
        <v>41116</v>
      </c>
      <c r="R152" s="17" t="str">
        <f>VLOOKUP(B152,AG_Lider!A$1:F1504,6,0)</f>
        <v>VODANET</v>
      </c>
      <c r="S152" s="42" t="str">
        <f>VLOOKUP(B152,SAOM!B$2:J1146,9,0)</f>
        <v>DANILO LIMA E CASTRO</v>
      </c>
      <c r="T152" s="17" t="str">
        <f>VLOOKUP(B152,SAOM!B$2:K1592,10,0)</f>
        <v>praça NOSSA SENHORA DAS DORES, 0 - CENTRO</v>
      </c>
      <c r="U152" s="42" t="str">
        <f>VLOOKUP(B152,SAOM!B$2:M877,12,0)</f>
        <v>(37) 3355-1360</v>
      </c>
      <c r="V152" s="87" t="str">
        <f>VLOOKUP(B152,SAOM!B$2:L877,11,0)</f>
        <v>37926-000</v>
      </c>
      <c r="W152" s="18"/>
      <c r="X152" s="40" t="str">
        <f>VLOOKUP(B152,SAOM!B$2:N877,13,0)</f>
        <v>00:20:0E:10:4A:EB</v>
      </c>
      <c r="Y152" s="17">
        <v>41116</v>
      </c>
      <c r="Z152" s="15" t="s">
        <v>5609</v>
      </c>
      <c r="AA152" s="19">
        <v>41116</v>
      </c>
      <c r="AB152" s="35"/>
      <c r="AC152" s="19" t="s">
        <v>3965</v>
      </c>
      <c r="AD152" s="19" t="str">
        <f>VLOOKUP(B152,SAOM!B$2:Q1178,16,0)</f>
        <v xml:space="preserve">6/6 - Cliente ciente / Cliente não está ciente
</v>
      </c>
      <c r="AE152" s="19">
        <v>41136</v>
      </c>
      <c r="AF152" s="19"/>
      <c r="AG152" s="144" t="s">
        <v>6964</v>
      </c>
      <c r="AH152" s="15"/>
      <c r="AI152" s="20" t="s">
        <v>4675</v>
      </c>
    </row>
    <row r="153" spans="1:35" s="20" customFormat="1">
      <c r="A153" s="13">
        <v>834</v>
      </c>
      <c r="B153" s="38" t="s">
        <v>990</v>
      </c>
      <c r="C153" s="17">
        <v>40952</v>
      </c>
      <c r="D153" s="17">
        <v>41108</v>
      </c>
      <c r="E153" s="17">
        <f>VLOOKUP(B153,SAOM!B$2:D3203,3,0)</f>
        <v>41108</v>
      </c>
      <c r="F153" s="17">
        <f t="shared" si="2"/>
        <v>41123</v>
      </c>
      <c r="G153" s="17">
        <v>40967</v>
      </c>
      <c r="H153" s="14" t="s">
        <v>517</v>
      </c>
      <c r="I153" s="40" t="str">
        <f>VLOOKUP(B153,SAOM!B$2:E2148,4,0)</f>
        <v>Aceito</v>
      </c>
      <c r="J153" s="14" t="s">
        <v>499</v>
      </c>
      <c r="K153" s="14" t="s">
        <v>501</v>
      </c>
      <c r="L153" s="15" t="s">
        <v>1009</v>
      </c>
      <c r="M153" s="15" t="str">
        <f>VLOOKUP(L153,Coordenadas!A$2:B1405,2,0)</f>
        <v xml:space="preserve"> 21°11'48.02"S</v>
      </c>
      <c r="N153" s="15" t="str">
        <f>VLOOKUP(L153,Coordenadas!A$2:C5148,3,0)</f>
        <v xml:space="preserve"> 42°52'29.95"O</v>
      </c>
      <c r="O153" s="40" t="str">
        <f>VLOOKUP(B153,SAOM!B$2:H1147,7,0)</f>
        <v>SES-RORO-0834</v>
      </c>
      <c r="P153" s="16">
        <v>4033</v>
      </c>
      <c r="Q153" s="17">
        <f>VLOOKUP(B153,SAOM!B$2:I1147,8,0)</f>
        <v>41152</v>
      </c>
      <c r="R153" s="17" t="str">
        <f>VLOOKUP(B153,AG_Lider!A$1:F1505,6,0)</f>
        <v>VODANET</v>
      </c>
      <c r="S153" s="42" t="str">
        <f>VLOOKUP(B153,SAOM!B$2:J1147,9,0)</f>
        <v>MARILIA BERTOLATO RIBEIRO</v>
      </c>
      <c r="T153" s="17" t="str">
        <f>VLOOKUP(B153,SAOM!B$2:K1593,10,0)</f>
        <v>Rua CARLOS GRAVINA MARTINS, 25 - ROSÁRIO</v>
      </c>
      <c r="U153" s="42" t="str">
        <f>VLOOKUP(B153,SAOM!B$2:M878,12,0)</f>
        <v>(32) 3577-1335</v>
      </c>
      <c r="V153" s="87" t="str">
        <f>VLOOKUP(B153,SAOM!B$2:L878,11,0)</f>
        <v>36510-000</v>
      </c>
      <c r="W153" s="18"/>
      <c r="X153" s="40" t="str">
        <f>VLOOKUP(B153,SAOM!B$2:N878,13,0)</f>
        <v>00:20:0e:10:4f:be</v>
      </c>
      <c r="Y153" s="17">
        <v>41129</v>
      </c>
      <c r="Z153" s="15" t="s">
        <v>6497</v>
      </c>
      <c r="AA153" s="45">
        <v>41134</v>
      </c>
      <c r="AB153" s="35"/>
      <c r="AC153" s="45" t="s">
        <v>4359</v>
      </c>
      <c r="AD153" s="19" t="str">
        <f>VLOOKUP(B153,SAOM!B$2:Q1179,16,0)</f>
        <v xml:space="preserve">
</v>
      </c>
      <c r="AE153" s="19" t="s">
        <v>4675</v>
      </c>
      <c r="AF153" s="19"/>
      <c r="AG153" s="144"/>
      <c r="AH153" s="15"/>
      <c r="AI153" s="20" t="s">
        <v>4675</v>
      </c>
    </row>
    <row r="154" spans="1:35" s="20" customFormat="1">
      <c r="A154" s="13">
        <v>843</v>
      </c>
      <c r="B154" s="38" t="s">
        <v>991</v>
      </c>
      <c r="C154" s="17">
        <v>40952</v>
      </c>
      <c r="D154" s="17">
        <v>40997</v>
      </c>
      <c r="E154" s="17">
        <f>VLOOKUP(B154,SAOM!B$2:D3204,3,0)</f>
        <v>40997</v>
      </c>
      <c r="F154" s="17">
        <f t="shared" si="2"/>
        <v>41012</v>
      </c>
      <c r="G154" s="17">
        <v>40976</v>
      </c>
      <c r="H154" s="14" t="s">
        <v>1509</v>
      </c>
      <c r="I154" s="40" t="str">
        <f>VLOOKUP(B154,SAOM!B$2:E2149,4,0)</f>
        <v>Paralisado</v>
      </c>
      <c r="J154" s="14" t="s">
        <v>501</v>
      </c>
      <c r="K154" s="14" t="s">
        <v>506</v>
      </c>
      <c r="L154" s="15" t="s">
        <v>169</v>
      </c>
      <c r="M154" s="15" t="str">
        <f>VLOOKUP(L154,Coordenadas!A$2:B1406,2,0)</f>
        <v xml:space="preserve"> 21°45'47.22"S</v>
      </c>
      <c r="N154" s="15" t="str">
        <f>VLOOKUP(L154,Coordenadas!A$2:C5149,3,0)</f>
        <v xml:space="preserve"> 43°20'39.90"O</v>
      </c>
      <c r="O154" s="40" t="str">
        <f>VLOOKUP(B154,SAOM!B$2:H1148,7,0)</f>
        <v>SES-JURA-0843</v>
      </c>
      <c r="P154" s="16">
        <v>4033</v>
      </c>
      <c r="Q154" s="17">
        <f>VLOOKUP(B154,SAOM!B$2:I1148,8,0)</f>
        <v>40995</v>
      </c>
      <c r="R154" s="17" t="str">
        <f>VLOOKUP(B154,AG_Lider!A$1:F1506,6,0)</f>
        <v>VODANET</v>
      </c>
      <c r="S154" s="42" t="str">
        <f>VLOOKUP(B154,SAOM!B$2:J1148,9,0)</f>
        <v>Bruno Pereira</v>
      </c>
      <c r="T154" s="17" t="str">
        <f>VLOOKUP(B154,SAOM!B$2:K1594,10,0)</f>
        <v>Avenida Barão do Rio Branco, 249 Transportes SRS-JF - Manoel Honório.</v>
      </c>
      <c r="U154" s="42" t="str">
        <f>VLOOKUP(B154,SAOM!B$2:M879,12,0)</f>
        <v>(32) 3274-5361</v>
      </c>
      <c r="V154" s="87" t="str">
        <f>VLOOKUP(B154,SAOM!B$2:L879,11,0)</f>
        <v>36045-010</v>
      </c>
      <c r="W154" s="18"/>
      <c r="X154" s="40" t="str">
        <f>VLOOKUP(B154,SAOM!B$2:N879,13,0)</f>
        <v>-</v>
      </c>
      <c r="Y154" s="17"/>
      <c r="Z154" s="15"/>
      <c r="AA154" s="133"/>
      <c r="AB154" s="35"/>
      <c r="AC154" s="135" t="s">
        <v>5372</v>
      </c>
      <c r="AD154" s="19" t="str">
        <f>VLOOKUP(B154,SAOM!B$2:Q1180,16,0)</f>
        <v>5/7 - Cancelado por não haver possibilidade de instalação e mudança do local para outro endereço.
Link para atender o Transporte de Juiz de Fora.
Não é possível instalar antena na loalidade.</v>
      </c>
      <c r="AE154" s="19" t="s">
        <v>4675</v>
      </c>
      <c r="AF154" s="19"/>
      <c r="AG154" s="145"/>
      <c r="AH154" s="15"/>
      <c r="AI154" s="20" t="s">
        <v>4675</v>
      </c>
    </row>
    <row r="155" spans="1:35" s="20" customFormat="1">
      <c r="A155" s="13">
        <v>851</v>
      </c>
      <c r="B155" s="38" t="s">
        <v>992</v>
      </c>
      <c r="C155" s="17">
        <v>40952</v>
      </c>
      <c r="D155" s="17">
        <v>40997</v>
      </c>
      <c r="E155" s="17">
        <f>VLOOKUP(B155,SAOM!B$2:D3205,3,0)</f>
        <v>40997</v>
      </c>
      <c r="F155" s="17">
        <f t="shared" si="2"/>
        <v>41012</v>
      </c>
      <c r="G155" s="17" t="s">
        <v>501</v>
      </c>
      <c r="H155" s="14" t="s">
        <v>517</v>
      </c>
      <c r="I155" s="40" t="str">
        <f>VLOOKUP(B155,SAOM!B$2:E2150,4,0)</f>
        <v>Aceito</v>
      </c>
      <c r="J155" s="14" t="s">
        <v>499</v>
      </c>
      <c r="K155" s="14" t="s">
        <v>501</v>
      </c>
      <c r="L155" s="15" t="s">
        <v>1010</v>
      </c>
      <c r="M155" s="15" t="str">
        <f>VLOOKUP(L155,Coordenadas!A$2:B1407,2,0)</f>
        <v xml:space="preserve"> 19°31'30.85"S</v>
      </c>
      <c r="N155" s="15" t="str">
        <f>VLOOKUP(L155,Coordenadas!A$2:C5150,3,0)</f>
        <v xml:space="preserve"> 44°26'51.92"O</v>
      </c>
      <c r="O155" s="40" t="str">
        <f>VLOOKUP(B155,SAOM!B$2:H1149,7,0)</f>
        <v>SES-CATA-0851</v>
      </c>
      <c r="P155" s="16">
        <v>4033</v>
      </c>
      <c r="Q155" s="17">
        <f>VLOOKUP(B155,SAOM!B$2:I1149,8,0)</f>
        <v>40955</v>
      </c>
      <c r="R155" s="17" t="str">
        <f>VLOOKUP(B155,AG_Lider!A$1:F1507,6,0)</f>
        <v>CONCLUÍDO</v>
      </c>
      <c r="S155" s="42" t="str">
        <f>VLOOKUP(B155,SAOM!B$2:J1149,9,0)</f>
        <v>RODRIGO AVILA MAFUZ</v>
      </c>
      <c r="T155" s="17" t="str">
        <f>VLOOKUP(B155,SAOM!B$2:K1595,10,0)</f>
        <v>Avenida NOSSA SENHORA APARECIDA, 270 - CENTRO</v>
      </c>
      <c r="U155" s="42" t="str">
        <f>VLOOKUP(B155,SAOM!B$2:M880,12,0)</f>
        <v>(31) 3716-1780</v>
      </c>
      <c r="V155" s="87" t="str">
        <f>VLOOKUP(B155,SAOM!B$2:L880,11,0)</f>
        <v>35765-000</v>
      </c>
      <c r="W155" s="18">
        <v>40955</v>
      </c>
      <c r="X155" s="40" t="str">
        <f>VLOOKUP(B155,SAOM!B$2:N880,13,0)</f>
        <v>00:20:0E:10:49:EE</v>
      </c>
      <c r="Y155" s="17">
        <v>40956</v>
      </c>
      <c r="Z155" s="15" t="s">
        <v>1176</v>
      </c>
      <c r="AA155" s="19">
        <v>40956</v>
      </c>
      <c r="AB155" s="35">
        <v>40984</v>
      </c>
      <c r="AC155" s="48" t="s">
        <v>749</v>
      </c>
      <c r="AD155" s="19" t="str">
        <f>VLOOKUP(B155,SAOM!B$2:Q1181,16,0)</f>
        <v>-</v>
      </c>
      <c r="AE155" s="19" t="s">
        <v>4675</v>
      </c>
      <c r="AF155" s="19"/>
      <c r="AG155" s="145"/>
      <c r="AH155" s="36"/>
      <c r="AI155" s="20" t="s">
        <v>4675</v>
      </c>
    </row>
    <row r="156" spans="1:35" s="20" customFormat="1">
      <c r="A156" s="13">
        <v>857</v>
      </c>
      <c r="B156" s="38" t="s">
        <v>993</v>
      </c>
      <c r="C156" s="17">
        <v>40952</v>
      </c>
      <c r="D156" s="17">
        <v>41108</v>
      </c>
      <c r="E156" s="17">
        <f>VLOOKUP(B156,SAOM!B$2:D3206,3,0)</f>
        <v>41108</v>
      </c>
      <c r="F156" s="17">
        <f t="shared" si="2"/>
        <v>41123</v>
      </c>
      <c r="G156" s="17">
        <v>40967</v>
      </c>
      <c r="H156" s="14" t="s">
        <v>517</v>
      </c>
      <c r="I156" s="40" t="str">
        <f>VLOOKUP(B156,SAOM!B$2:E2151,4,0)</f>
        <v>Aceito</v>
      </c>
      <c r="J156" s="14" t="s">
        <v>499</v>
      </c>
      <c r="K156" s="14" t="s">
        <v>501</v>
      </c>
      <c r="L156" s="15" t="s">
        <v>1011</v>
      </c>
      <c r="M156" s="15" t="str">
        <f>VLOOKUP(L156,Coordenadas!A$2:B1408,2,0)</f>
        <v xml:space="preserve"> 19° 8'52.38"S</v>
      </c>
      <c r="N156" s="15" t="str">
        <f>VLOOKUP(L156,Coordenadas!A$2:C5151,3,0)</f>
        <v xml:space="preserve"> 45°43'1.19"O</v>
      </c>
      <c r="O156" s="40" t="str">
        <f>VLOOKUP(B156,SAOM!B$2:H1150,7,0)</f>
        <v>SES-CETE-0857</v>
      </c>
      <c r="P156" s="16">
        <v>4033</v>
      </c>
      <c r="Q156" s="17">
        <f>VLOOKUP(B156,SAOM!B$2:I1150,8,0)</f>
        <v>41116</v>
      </c>
      <c r="R156" s="17" t="str">
        <f>VLOOKUP(B156,AG_Lider!A$1:F1508,6,0)</f>
        <v>VODANET</v>
      </c>
      <c r="S156" s="42" t="str">
        <f>VLOOKUP(B156,SAOM!B$2:J1150,9,0)</f>
        <v>PAULA JUNIA ALVES</v>
      </c>
      <c r="T156" s="17" t="str">
        <f>VLOOKUP(B156,SAOM!B$2:K1596,10,0)</f>
        <v>Avenida CORONEL FRANCISCO FRANCISCO GUIMARAES, 268 - CENTRO</v>
      </c>
      <c r="U156" s="42" t="str">
        <f>VLOOKUP(B156,SAOM!B$2:M881,12,0)</f>
        <v>(37)3544-1144</v>
      </c>
      <c r="V156" s="87" t="str">
        <f>VLOOKUP(B156,SAOM!B$2:L881,11,0)</f>
        <v>35624-000</v>
      </c>
      <c r="W156" s="18"/>
      <c r="X156" s="40" t="str">
        <f>VLOOKUP(B156,SAOM!B$2:N881,13,0)</f>
        <v>00:20:0E:10:4F:8F</v>
      </c>
      <c r="Y156" s="17">
        <v>41116</v>
      </c>
      <c r="Z156" s="15" t="s">
        <v>5912</v>
      </c>
      <c r="AA156" s="19">
        <v>41116</v>
      </c>
      <c r="AB156" s="35"/>
      <c r="AC156" s="19" t="s">
        <v>4288</v>
      </c>
      <c r="AD156" s="19" t="str">
        <f>VLOOKUP(B156,SAOM!B$2:Q1182,16,0)</f>
        <v>-</v>
      </c>
      <c r="AE156" s="19" t="s">
        <v>4675</v>
      </c>
      <c r="AF156" s="19"/>
      <c r="AG156" s="144"/>
      <c r="AH156" s="15"/>
      <c r="AI156" s="20" t="s">
        <v>4675</v>
      </c>
    </row>
    <row r="157" spans="1:35" s="20" customFormat="1">
      <c r="A157" s="13">
        <v>865</v>
      </c>
      <c r="B157" s="38" t="s">
        <v>994</v>
      </c>
      <c r="C157" s="17">
        <v>40952</v>
      </c>
      <c r="D157" s="17">
        <v>41108</v>
      </c>
      <c r="E157" s="17">
        <f>VLOOKUP(B157,SAOM!B$2:D3207,3,0)</f>
        <v>41108</v>
      </c>
      <c r="F157" s="17">
        <f t="shared" si="2"/>
        <v>41123</v>
      </c>
      <c r="G157" s="17">
        <v>40967</v>
      </c>
      <c r="H157" s="14" t="s">
        <v>517</v>
      </c>
      <c r="I157" s="40" t="str">
        <f>VLOOKUP(B157,SAOM!B$2:E2152,4,0)</f>
        <v>Aceito</v>
      </c>
      <c r="J157" s="14" t="s">
        <v>499</v>
      </c>
      <c r="K157" s="14" t="s">
        <v>501</v>
      </c>
      <c r="L157" s="15" t="s">
        <v>1012</v>
      </c>
      <c r="M157" s="15" t="str">
        <f>VLOOKUP(L157,Coordenadas!A$2:B1409,2,0)</f>
        <v xml:space="preserve"> 19°21'2.92"S</v>
      </c>
      <c r="N157" s="15" t="str">
        <f>VLOOKUP(L157,Coordenadas!A$2:C5152,3,0)</f>
        <v xml:space="preserve"> 44° 4'20.85"O</v>
      </c>
      <c r="O157" s="40" t="str">
        <f>VLOOKUP(B157,SAOM!B$2:H1151,7,0)</f>
        <v>SES-FUIA-0865</v>
      </c>
      <c r="P157" s="16">
        <v>4033</v>
      </c>
      <c r="Q157" s="17">
        <f>VLOOKUP(B157,SAOM!B$2:I1151,8,0)</f>
        <v>41108</v>
      </c>
      <c r="R157" s="17" t="str">
        <f>VLOOKUP(B157,AG_Lider!A$1:F1509,6,0)</f>
        <v>VODANET</v>
      </c>
      <c r="S157" s="42" t="str">
        <f>VLOOKUP(B157,SAOM!B$2:J1151,9,0)</f>
        <v>EULADIA DE OLIVEIRA FREITAS</v>
      </c>
      <c r="T157" s="17" t="str">
        <f>VLOOKUP(B157,SAOM!B$2:K1597,10,0)</f>
        <v>RUA ANTÔNIO TORRES FERNANDES,35</v>
      </c>
      <c r="U157" s="42" t="str">
        <f>VLOOKUP(B157,SAOM!B$2:M882,12,0)</f>
        <v xml:space="preserve"> (31)8229-6687</v>
      </c>
      <c r="V157" s="87" t="str">
        <f>VLOOKUP(B157,SAOM!B$2:L882,11,0)</f>
        <v>35709-000</v>
      </c>
      <c r="W157" s="18"/>
      <c r="X157" s="40" t="str">
        <f>VLOOKUP(B157,SAOM!B$2:N882,13,0)</f>
        <v>00:20:0E:10:4D:06</v>
      </c>
      <c r="Y157" s="17">
        <v>41108</v>
      </c>
      <c r="Z157" s="15" t="s">
        <v>2729</v>
      </c>
      <c r="AA157" s="19">
        <v>41108</v>
      </c>
      <c r="AB157" s="35"/>
      <c r="AC157" s="19" t="s">
        <v>4332</v>
      </c>
      <c r="AD157" s="19" t="str">
        <f>VLOOKUP(B157,SAOM!B$2:Q1183,16,0)</f>
        <v xml:space="preserve">
</v>
      </c>
      <c r="AE157" s="19" t="s">
        <v>4675</v>
      </c>
      <c r="AF157" s="19"/>
      <c r="AG157" s="144"/>
      <c r="AH157" s="36" t="s">
        <v>5772</v>
      </c>
      <c r="AI157" s="20" t="s">
        <v>4675</v>
      </c>
    </row>
    <row r="158" spans="1:35" s="20" customFormat="1">
      <c r="A158" s="13">
        <v>836</v>
      </c>
      <c r="B158" s="38" t="s">
        <v>995</v>
      </c>
      <c r="C158" s="17">
        <v>40952</v>
      </c>
      <c r="D158" s="17">
        <v>40997</v>
      </c>
      <c r="E158" s="17">
        <f>VLOOKUP(B158,SAOM!B$2:D3208,3,0)</f>
        <v>40997</v>
      </c>
      <c r="F158" s="17">
        <f t="shared" si="2"/>
        <v>41012</v>
      </c>
      <c r="G158" s="17" t="s">
        <v>501</v>
      </c>
      <c r="H158" s="14" t="s">
        <v>517</v>
      </c>
      <c r="I158" s="40" t="str">
        <f>VLOOKUP(B158,SAOM!B$2:E2153,4,0)</f>
        <v>Aceito</v>
      </c>
      <c r="J158" s="14" t="s">
        <v>499</v>
      </c>
      <c r="K158" s="14" t="s">
        <v>501</v>
      </c>
      <c r="L158" s="15" t="s">
        <v>1013</v>
      </c>
      <c r="M158" s="15" t="str">
        <f>VLOOKUP(L158,Coordenadas!A$2:B1410,2,0)</f>
        <v xml:space="preserve"> 20°46'18.54"S</v>
      </c>
      <c r="N158" s="15" t="str">
        <f>VLOOKUP(L158,Coordenadas!A$2:C5153,3,0)</f>
        <v xml:space="preserve"> 43°11'30.03"O</v>
      </c>
      <c r="O158" s="40" t="str">
        <f>VLOOKUP(B158,SAOM!B$2:H1152,7,0)</f>
        <v>SES-PRES-0836</v>
      </c>
      <c r="P158" s="16">
        <v>4033</v>
      </c>
      <c r="Q158" s="17">
        <f>VLOOKUP(B158,SAOM!B$2:I1152,8,0)</f>
        <v>40974</v>
      </c>
      <c r="R158" s="17" t="str">
        <f>VLOOKUP(B158,AG_Lider!A$1:F1510,6,0)</f>
        <v>CONCLUÍDO</v>
      </c>
      <c r="S158" s="42" t="str">
        <f>VLOOKUP(B158,SAOM!B$2:J1152,9,0)</f>
        <v>CRISTINA CARNEIRO FARIA</v>
      </c>
      <c r="T158" s="17" t="str">
        <f>VLOOKUP(B158,SAOM!B$2:K1598,10,0)</f>
        <v>Rua TAQUARASSU, 7 - CENTRO</v>
      </c>
      <c r="U158" s="42" t="str">
        <f>VLOOKUP(B158,SAOM!B$2:M883,12,0)</f>
        <v>(32) 3538-1200</v>
      </c>
      <c r="V158" s="87" t="str">
        <f>VLOOKUP(B158,SAOM!B$2:L883,11,0)</f>
        <v>36475-000</v>
      </c>
      <c r="W158" s="18">
        <v>40969</v>
      </c>
      <c r="X158" s="40" t="str">
        <f>VLOOKUP(B158,SAOM!B$2:N883,13,0)</f>
        <v>00:20:0E:10:4A:33</v>
      </c>
      <c r="Y158" s="17">
        <v>40974</v>
      </c>
      <c r="Z158" s="15" t="s">
        <v>1562</v>
      </c>
      <c r="AA158" s="19">
        <v>40974</v>
      </c>
      <c r="AB158" s="35"/>
      <c r="AC158" s="48"/>
      <c r="AD158" s="19" t="str">
        <f>VLOOKUP(B158,SAOM!B$2:Q1184,16,0)</f>
        <v>-</v>
      </c>
      <c r="AE158" s="19" t="s">
        <v>4675</v>
      </c>
      <c r="AF158" s="19"/>
      <c r="AG158" s="145"/>
      <c r="AH158" s="36"/>
      <c r="AI158" s="20" t="s">
        <v>4675</v>
      </c>
    </row>
    <row r="159" spans="1:35" s="20" customFormat="1" ht="17.25" customHeight="1">
      <c r="A159" s="13">
        <v>845</v>
      </c>
      <c r="B159" s="38" t="s">
        <v>996</v>
      </c>
      <c r="C159" s="17">
        <v>40952</v>
      </c>
      <c r="D159" s="17">
        <v>41108</v>
      </c>
      <c r="E159" s="17">
        <f>VLOOKUP(B159,SAOM!B$2:D3209,3,0)</f>
        <v>41108</v>
      </c>
      <c r="F159" s="17">
        <f t="shared" si="2"/>
        <v>41123</v>
      </c>
      <c r="G159" s="17">
        <v>40967</v>
      </c>
      <c r="H159" s="14" t="s">
        <v>517</v>
      </c>
      <c r="I159" s="40" t="str">
        <f>VLOOKUP(B159,SAOM!B$2:E2154,4,0)</f>
        <v>Aceito</v>
      </c>
      <c r="J159" s="14" t="s">
        <v>499</v>
      </c>
      <c r="K159" s="14" t="s">
        <v>501</v>
      </c>
      <c r="L159" s="15" t="s">
        <v>1014</v>
      </c>
      <c r="M159" s="15" t="str">
        <f>VLOOKUP(L159,Coordenadas!A$2:B1411,2,0)</f>
        <v xml:space="preserve"> 21°21'42.33"S</v>
      </c>
      <c r="N159" s="15" t="str">
        <f>VLOOKUP(L159,Coordenadas!A$2:C5154,3,0)</f>
        <v xml:space="preserve"> 42°28'17.84"O</v>
      </c>
      <c r="O159" s="40" t="str">
        <f>VLOOKUP(B159,SAOM!B$2:H1153,7,0)</f>
        <v>SES-LAAL-0845</v>
      </c>
      <c r="P159" s="16">
        <v>4033</v>
      </c>
      <c r="Q159" s="17">
        <f>VLOOKUP(B159,SAOM!B$2:I1153,8,0)</f>
        <v>41116</v>
      </c>
      <c r="R159" s="17" t="str">
        <f>VLOOKUP(B159,AG_Lider!A$1:F1511,6,0)</f>
        <v>VODANET</v>
      </c>
      <c r="S159" s="42" t="str">
        <f>VLOOKUP(B159,SAOM!B$2:J1153,9,0)</f>
        <v>AUGUSTO JOSE DE PAULA MARCHITO</v>
      </c>
      <c r="T159" s="17" t="str">
        <f>VLOOKUP(B159,SAOM!B$2:K1599,10,0)</f>
        <v xml:space="preserve">	RUA SEBASTIAO SOARES DA SILVEIRA, S/N - CENTRO</v>
      </c>
      <c r="U159" s="42" t="str">
        <f>VLOOKUP(B159,SAOM!B$2:M884,12,0)</f>
        <v>(32) 3424-1516</v>
      </c>
      <c r="V159" s="87" t="str">
        <f>VLOOKUP(B159,SAOM!B$2:L884,11,0)</f>
        <v>36760-000</v>
      </c>
      <c r="W159" s="18"/>
      <c r="X159" s="40" t="str">
        <f>VLOOKUP(B159,SAOM!B$2:N884,13,0)</f>
        <v>00:20:0E:10:4A:D7</v>
      </c>
      <c r="Y159" s="17">
        <v>41136</v>
      </c>
      <c r="Z159" s="15" t="s">
        <v>5948</v>
      </c>
      <c r="AA159" s="19">
        <v>41172</v>
      </c>
      <c r="AB159" s="35"/>
      <c r="AC159" s="157" t="s">
        <v>7230</v>
      </c>
      <c r="AD159" s="19" t="str">
        <f>VLOOKUP(B159,SAOM!B$2:Q1185,16,0)</f>
        <v>-</v>
      </c>
      <c r="AE159" s="19" t="s">
        <v>4675</v>
      </c>
      <c r="AF159" s="19"/>
      <c r="AG159" s="144"/>
      <c r="AH159" s="15"/>
      <c r="AI159" s="20" t="s">
        <v>4675</v>
      </c>
    </row>
    <row r="160" spans="1:35" s="20" customFormat="1">
      <c r="A160" s="13">
        <v>853</v>
      </c>
      <c r="B160" s="38" t="s">
        <v>997</v>
      </c>
      <c r="C160" s="17">
        <v>40952</v>
      </c>
      <c r="D160" s="17">
        <v>40997</v>
      </c>
      <c r="E160" s="17">
        <f>VLOOKUP(B160,SAOM!B$2:D3210,3,0)</f>
        <v>40997</v>
      </c>
      <c r="F160" s="17">
        <f t="shared" si="2"/>
        <v>41012</v>
      </c>
      <c r="G160" s="17" t="s">
        <v>501</v>
      </c>
      <c r="H160" s="14" t="s">
        <v>517</v>
      </c>
      <c r="I160" s="40" t="str">
        <f>VLOOKUP(B160,SAOM!B$2:E2155,4,0)</f>
        <v>Aceito</v>
      </c>
      <c r="J160" s="14" t="s">
        <v>499</v>
      </c>
      <c r="K160" s="14" t="s">
        <v>501</v>
      </c>
      <c r="L160" s="15" t="s">
        <v>165</v>
      </c>
      <c r="M160" s="15" t="str">
        <f>VLOOKUP(L160,Coordenadas!A$2:B1412,2,0)</f>
        <v xml:space="preserve"> 20°51'56.59"S</v>
      </c>
      <c r="N160" s="15" t="str">
        <f>VLOOKUP(L160,Coordenadas!A$2:C5155,3,0)</f>
        <v xml:space="preserve"> 45°16'23.53"O</v>
      </c>
      <c r="O160" s="40" t="str">
        <f>VLOOKUP(B160,SAOM!B$2:H1154,7,0)</f>
        <v>SES-CALO-0853</v>
      </c>
      <c r="P160" s="16">
        <v>4033</v>
      </c>
      <c r="Q160" s="17">
        <f>VLOOKUP(B160,SAOM!B$2:I1154,8,0)</f>
        <v>40970</v>
      </c>
      <c r="R160" s="17" t="str">
        <f>VLOOKUP(B160,AG_Lider!A$1:F1512,6,0)</f>
        <v>CONCLUÍDO</v>
      </c>
      <c r="S160" s="42" t="str">
        <f>VLOOKUP(B160,SAOM!B$2:J1154,9,0)</f>
        <v>CHRISTIAN ALBERNAZ PIMENTA</v>
      </c>
      <c r="T160" s="17" t="str">
        <f>VLOOKUP(B160,SAOM!B$2:K1600,10,0)</f>
        <v>Rua EXPEDICIONÁRIO BOAVIDIR MASSOTE, 0 - CENTRO</v>
      </c>
      <c r="U160" s="42" t="str">
        <f>VLOOKUP(B160,SAOM!B$2:M885,12,0)</f>
        <v>(35) 3832-6000</v>
      </c>
      <c r="V160" s="87" t="str">
        <f>VLOOKUP(B160,SAOM!B$2:L885,11,0)</f>
        <v>37270-000</v>
      </c>
      <c r="W160" s="18">
        <v>40969</v>
      </c>
      <c r="X160" s="40" t="str">
        <f>VLOOKUP(B160,SAOM!B$2:N885,13,0)</f>
        <v>00:20:0E:10:4A:09</v>
      </c>
      <c r="Y160" s="17">
        <v>40970</v>
      </c>
      <c r="Z160" s="15" t="s">
        <v>1369</v>
      </c>
      <c r="AA160" s="19">
        <v>40970</v>
      </c>
      <c r="AB160" s="35"/>
      <c r="AC160" s="48"/>
      <c r="AD160" s="19" t="str">
        <f>VLOOKUP(B160,SAOM!B$2:Q1186,16,0)</f>
        <v>-</v>
      </c>
      <c r="AE160" s="19" t="s">
        <v>4675</v>
      </c>
      <c r="AF160" s="19"/>
      <c r="AG160" s="145"/>
      <c r="AH160" s="15"/>
      <c r="AI160" s="20" t="s">
        <v>4675</v>
      </c>
    </row>
    <row r="161" spans="1:35" s="20" customFormat="1">
      <c r="A161" s="13">
        <v>859</v>
      </c>
      <c r="B161" s="38" t="s">
        <v>998</v>
      </c>
      <c r="C161" s="17">
        <v>40952</v>
      </c>
      <c r="D161" s="17">
        <v>40997</v>
      </c>
      <c r="E161" s="17">
        <f>VLOOKUP(B161,SAOM!B$2:D3211,3,0)</f>
        <v>40997</v>
      </c>
      <c r="F161" s="17">
        <f t="shared" si="2"/>
        <v>41012</v>
      </c>
      <c r="G161" s="17" t="s">
        <v>501</v>
      </c>
      <c r="H161" s="14" t="s">
        <v>517</v>
      </c>
      <c r="I161" s="40" t="str">
        <f>VLOOKUP(B161,SAOM!B$2:E2156,4,0)</f>
        <v>Aceito</v>
      </c>
      <c r="J161" s="14" t="s">
        <v>499</v>
      </c>
      <c r="K161" s="14" t="s">
        <v>501</v>
      </c>
      <c r="L161" s="15" t="s">
        <v>1015</v>
      </c>
      <c r="M161" s="15" t="str">
        <f>VLOOKUP(L161,Coordenadas!A$2:B1413,2,0)</f>
        <v xml:space="preserve"> 20°51'57.02"S</v>
      </c>
      <c r="N161" s="15" t="str">
        <f>VLOOKUP(L161,Coordenadas!A$2:C5156,3,0)</f>
        <v xml:space="preserve"> 45°16'23.52"O</v>
      </c>
      <c r="O161" s="40" t="str">
        <f>VLOOKUP(B161,SAOM!B$2:H1155,7,0)</f>
        <v>SES-DEOS-0859</v>
      </c>
      <c r="P161" s="16">
        <v>4033</v>
      </c>
      <c r="Q161" s="17">
        <f>VLOOKUP(B161,SAOM!B$2:I1155,8,0)</f>
        <v>40969</v>
      </c>
      <c r="R161" s="17" t="str">
        <f>VLOOKUP(B161,AG_Lider!A$1:F1513,6,0)</f>
        <v>CONCLUÍDO</v>
      </c>
      <c r="S161" s="42" t="str">
        <f>VLOOKUP(B161,SAOM!B$2:J1155,9,0)</f>
        <v>JULIANO TEIXEIRA SILVA</v>
      </c>
      <c r="T161" s="17" t="str">
        <f>VLOOKUP(B161,SAOM!B$2:K1601,10,0)</f>
        <v>Rua BRASILINO JOSE DE ANDRADE , 65 - CENTRO</v>
      </c>
      <c r="U161" s="42" t="str">
        <f>VLOOKUP(B161,SAOM!B$2:M886,12,0)</f>
        <v>(31) 3736-1397</v>
      </c>
      <c r="V161" s="87" t="str">
        <f>VLOOKUP(B161,SAOM!B$2:L886,11,0)</f>
        <v>35494-000</v>
      </c>
      <c r="W161" s="18">
        <v>40969</v>
      </c>
      <c r="X161" s="40" t="str">
        <f>VLOOKUP(B161,SAOM!B$2:N886,13,0)</f>
        <v>00:20:0E:10:4A:23</v>
      </c>
      <c r="Y161" s="17">
        <v>40969</v>
      </c>
      <c r="Z161" s="15" t="s">
        <v>2301</v>
      </c>
      <c r="AA161" s="19">
        <v>40970</v>
      </c>
      <c r="AB161" s="35"/>
      <c r="AC161" s="48"/>
      <c r="AD161" s="19" t="str">
        <f>VLOOKUP(B161,SAOM!B$2:Q1187,16,0)</f>
        <v>-</v>
      </c>
      <c r="AE161" s="19" t="s">
        <v>4675</v>
      </c>
      <c r="AF161" s="19"/>
      <c r="AG161" s="145"/>
      <c r="AH161" s="15"/>
      <c r="AI161" s="20" t="s">
        <v>4675</v>
      </c>
    </row>
    <row r="162" spans="1:35" s="20" customFormat="1">
      <c r="A162" s="13">
        <v>869</v>
      </c>
      <c r="B162" s="38" t="s">
        <v>999</v>
      </c>
      <c r="C162" s="17">
        <v>40952</v>
      </c>
      <c r="D162" s="17">
        <v>40997</v>
      </c>
      <c r="E162" s="17">
        <f>VLOOKUP(B162,SAOM!B$2:D3212,3,0)</f>
        <v>40997</v>
      </c>
      <c r="F162" s="17">
        <f t="shared" si="2"/>
        <v>41012</v>
      </c>
      <c r="G162" s="17">
        <v>40967</v>
      </c>
      <c r="H162" s="14" t="s">
        <v>517</v>
      </c>
      <c r="I162" s="40" t="str">
        <f>VLOOKUP(B162,SAOM!B$2:E2157,4,0)</f>
        <v>Aceito</v>
      </c>
      <c r="J162" s="14" t="s">
        <v>499</v>
      </c>
      <c r="K162" s="14" t="s">
        <v>501</v>
      </c>
      <c r="L162" s="15" t="s">
        <v>1016</v>
      </c>
      <c r="M162" s="15" t="str">
        <f>VLOOKUP(L162,Coordenadas!A$2:B1414,2,0)</f>
        <v xml:space="preserve"> 19°25'1.52"S</v>
      </c>
      <c r="N162" s="15" t="str">
        <f>VLOOKUP(L162,Coordenadas!A$2:C5157,3,0)</f>
        <v xml:space="preserve"> 43°19'0.75"O</v>
      </c>
      <c r="O162" s="40" t="str">
        <f>VLOOKUP(B162,SAOM!B$2:H1156,7,0)</f>
        <v>SES-ITRO-0869</v>
      </c>
      <c r="P162" s="16">
        <v>4033</v>
      </c>
      <c r="Q162" s="17">
        <f>VLOOKUP(B162,SAOM!B$2:I1156,8,0)</f>
        <v>40996</v>
      </c>
      <c r="R162" s="17" t="str">
        <f>VLOOKUP(B162,AG_Lider!A$1:F1514,6,0)</f>
        <v>CONCLUÍDO</v>
      </c>
      <c r="S162" s="42" t="str">
        <f>VLOOKUP(B162,SAOM!B$2:J1156,9,0)</f>
        <v>MATEUS FERNANDES FERREIRA</v>
      </c>
      <c r="T162" s="17" t="str">
        <f>VLOOKUP(B162,SAOM!B$2:K1602,10,0)</f>
        <v>Rua OLIVER CANDIDO GOMES, 100 - CENTRO</v>
      </c>
      <c r="U162" s="42" t="str">
        <f>VLOOKUP(B162,SAOM!B$2:M887,12,0)</f>
        <v>(31) 3836-5182</v>
      </c>
      <c r="V162" s="87" t="str">
        <f>VLOOKUP(B162,SAOM!B$2:L887,11,0)</f>
        <v>35820-000</v>
      </c>
      <c r="W162" s="18"/>
      <c r="X162" s="40" t="str">
        <f>VLOOKUP(B162,SAOM!B$2:N887,13,0)</f>
        <v>00:20:0E:10:48:FF</v>
      </c>
      <c r="Y162" s="17">
        <v>40996</v>
      </c>
      <c r="Z162" s="15" t="s">
        <v>2432</v>
      </c>
      <c r="AA162" s="19">
        <v>41002</v>
      </c>
      <c r="AB162" s="35"/>
      <c r="AC162" s="19"/>
      <c r="AD162" s="19" t="str">
        <f>VLOOKUP(B162,SAOM!B$2:Q1188,16,0)</f>
        <v>-</v>
      </c>
      <c r="AE162" s="19" t="s">
        <v>4675</v>
      </c>
      <c r="AF162" s="19"/>
      <c r="AG162" s="144"/>
      <c r="AH162" s="36"/>
      <c r="AI162" s="20" t="s">
        <v>4675</v>
      </c>
    </row>
    <row r="163" spans="1:35" s="20" customFormat="1">
      <c r="A163" s="13">
        <v>867</v>
      </c>
      <c r="B163" s="38" t="s">
        <v>1000</v>
      </c>
      <c r="C163" s="17">
        <v>40952</v>
      </c>
      <c r="D163" s="17">
        <v>40997</v>
      </c>
      <c r="E163" s="17">
        <f>VLOOKUP(B163,SAOM!B$2:D3213,3,0)</f>
        <v>40997</v>
      </c>
      <c r="F163" s="17">
        <f t="shared" si="2"/>
        <v>41012</v>
      </c>
      <c r="G163" s="17" t="s">
        <v>501</v>
      </c>
      <c r="H163" s="14" t="s">
        <v>517</v>
      </c>
      <c r="I163" s="40" t="str">
        <f>VLOOKUP(B163,SAOM!B$2:E2158,4,0)</f>
        <v>Aceito</v>
      </c>
      <c r="J163" s="14" t="s">
        <v>499</v>
      </c>
      <c r="K163" s="14" t="s">
        <v>501</v>
      </c>
      <c r="L163" s="15" t="s">
        <v>3418</v>
      </c>
      <c r="M163" s="15" t="str">
        <f>VLOOKUP(L163,Coordenadas!A$2:B1415,2,0)</f>
        <v xml:space="preserve"> 19°29'3.98"S</v>
      </c>
      <c r="N163" s="15" t="str">
        <f>VLOOKUP(L163,Coordenadas!A$2:C5158,3,0)</f>
        <v xml:space="preserve"> 46°32'51.13"O</v>
      </c>
      <c r="O163" s="40" t="str">
        <f>VLOOKUP(B163,SAOM!B$2:H1157,7,0)</f>
        <v>SES-IBIA-0867</v>
      </c>
      <c r="P163" s="16">
        <v>4033</v>
      </c>
      <c r="Q163" s="17">
        <f>VLOOKUP(B163,SAOM!B$2:I1157,8,0)</f>
        <v>40968</v>
      </c>
      <c r="R163" s="17" t="str">
        <f>VLOOKUP(B163,AG_Lider!A$1:F1515,6,0)</f>
        <v>CONCLUÍDO</v>
      </c>
      <c r="S163" s="42" t="str">
        <f>VLOOKUP(B163,SAOM!B$2:J1157,9,0)</f>
        <v>PRISCILA CRISTINA LOURENÇO RODRIGUES</v>
      </c>
      <c r="T163" s="17" t="str">
        <f>VLOOKUP(B163,SAOM!B$2:K1603,10,0)</f>
        <v>Rua 20, 112 - CENTRO</v>
      </c>
      <c r="U163" s="42" t="str">
        <f>VLOOKUP(B163,SAOM!B$2:M888,12,0)</f>
        <v>(34) 3631-4940</v>
      </c>
      <c r="V163" s="87" t="str">
        <f>VLOOKUP(B163,SAOM!B$2:L888,11,0)</f>
        <v>38950-000</v>
      </c>
      <c r="W163" s="18">
        <v>40965</v>
      </c>
      <c r="X163" s="40" t="str">
        <f>VLOOKUP(B163,SAOM!B$2:N888,13,0)</f>
        <v>00:20:0E:10:49:D8</v>
      </c>
      <c r="Y163" s="17">
        <v>40966</v>
      </c>
      <c r="Z163" s="15" t="s">
        <v>1727</v>
      </c>
      <c r="AA163" s="19">
        <v>40968</v>
      </c>
      <c r="AB163" s="35">
        <v>40984</v>
      </c>
      <c r="AC163" s="48" t="s">
        <v>749</v>
      </c>
      <c r="AD163" s="19" t="str">
        <f>VLOOKUP(B163,SAOM!B$2:Q1189,16,0)</f>
        <v>-</v>
      </c>
      <c r="AE163" s="19" t="s">
        <v>4675</v>
      </c>
      <c r="AF163" s="19"/>
      <c r="AG163" s="145"/>
      <c r="AH163" s="15"/>
      <c r="AI163" s="20" t="s">
        <v>4675</v>
      </c>
    </row>
    <row r="164" spans="1:35" s="84" customFormat="1" ht="16.5" customHeight="1">
      <c r="A164" s="46">
        <v>839</v>
      </c>
      <c r="B164" s="38" t="s">
        <v>1001</v>
      </c>
      <c r="C164" s="31">
        <v>40952</v>
      </c>
      <c r="D164" s="31">
        <v>41108</v>
      </c>
      <c r="E164" s="17">
        <f>VLOOKUP(B164,SAOM!B$2:D3214,3,0)</f>
        <v>41108</v>
      </c>
      <c r="F164" s="31">
        <f t="shared" si="2"/>
        <v>41123</v>
      </c>
      <c r="G164" s="31">
        <v>40967</v>
      </c>
      <c r="H164" s="73" t="s">
        <v>517</v>
      </c>
      <c r="I164" s="40" t="str">
        <f>VLOOKUP(B164,SAOM!B$2:E2159,4,0)</f>
        <v>Aceito</v>
      </c>
      <c r="J164" s="73" t="s">
        <v>499</v>
      </c>
      <c r="K164" s="73" t="s">
        <v>501</v>
      </c>
      <c r="L164" s="47" t="s">
        <v>1018</v>
      </c>
      <c r="M164" s="15" t="str">
        <f>VLOOKUP(L164,Coordenadas!A$2:B1416,2,0)</f>
        <v xml:space="preserve"> 20°15'36.50"S</v>
      </c>
      <c r="N164" s="15" t="str">
        <f>VLOOKUP(L164,Coordenadas!A$2:C5159,3,0)</f>
        <v xml:space="preserve"> 45°12'48.24"O</v>
      </c>
      <c r="O164" s="38" t="str">
        <f>VLOOKUP(B164,SAOM!B$2:H1158,7,0)</f>
        <v>SES-PEIA-0839</v>
      </c>
      <c r="P164" s="104">
        <v>4033</v>
      </c>
      <c r="Q164" s="31">
        <f>VLOOKUP(B164,SAOM!B$2:I1158,8,0)</f>
        <v>41115</v>
      </c>
      <c r="R164" s="31" t="str">
        <f>VLOOKUP(B164,AG_Lider!A$1:F1516,6,0)</f>
        <v>VODANET</v>
      </c>
      <c r="S164" s="80" t="str">
        <f>VLOOKUP(B164,SAOM!B$2:J1158,9,0)</f>
        <v>ROBERTA SILVA ANDRADE</v>
      </c>
      <c r="T164" s="31" t="str">
        <f>VLOOKUP(B164,SAOM!B$2:K1604,10,0)</f>
        <v>RUA RIO DE JANEIRO, 51</v>
      </c>
      <c r="U164" s="42" t="str">
        <f>VLOOKUP(B164,SAOM!B$2:M889,12,0)</f>
        <v>(37)3344-1139</v>
      </c>
      <c r="V164" s="87" t="str">
        <f>VLOOKUP(B164,SAOM!B$2:L889,11,0)</f>
        <v>35565-000</v>
      </c>
      <c r="W164" s="81"/>
      <c r="X164" s="40" t="str">
        <f>VLOOKUP(B164,SAOM!B$2:N889,13,0)</f>
        <v>00:20:0E:10:4F:34</v>
      </c>
      <c r="Y164" s="31">
        <v>41114</v>
      </c>
      <c r="Z164" s="47" t="s">
        <v>5565</v>
      </c>
      <c r="AA164" s="82">
        <v>41114</v>
      </c>
      <c r="AB164" s="35"/>
      <c r="AC164" s="102" t="s">
        <v>5890</v>
      </c>
      <c r="AD164" s="19" t="str">
        <f>VLOOKUP(B164,SAOM!B$2:Q1190,16,0)</f>
        <v>-</v>
      </c>
      <c r="AE164" s="82" t="s">
        <v>4675</v>
      </c>
      <c r="AF164" s="82"/>
      <c r="AG164" s="149"/>
      <c r="AH164" s="47"/>
      <c r="AI164" s="84" t="s">
        <v>4675</v>
      </c>
    </row>
    <row r="165" spans="1:35" s="20" customFormat="1">
      <c r="A165" s="13">
        <v>848</v>
      </c>
      <c r="B165" s="38" t="s">
        <v>1002</v>
      </c>
      <c r="C165" s="17">
        <v>40952</v>
      </c>
      <c r="D165" s="17">
        <v>40997</v>
      </c>
      <c r="E165" s="17">
        <f>VLOOKUP(B165,SAOM!B$2:D3215,3,0)</f>
        <v>40997</v>
      </c>
      <c r="F165" s="17">
        <f t="shared" si="2"/>
        <v>41012</v>
      </c>
      <c r="G165" s="17" t="s">
        <v>501</v>
      </c>
      <c r="H165" s="14" t="s">
        <v>517</v>
      </c>
      <c r="I165" s="40" t="str">
        <f>VLOOKUP(B165,SAOM!B$2:E2160,4,0)</f>
        <v>Aceito</v>
      </c>
      <c r="J165" s="14" t="s">
        <v>499</v>
      </c>
      <c r="K165" s="14" t="s">
        <v>501</v>
      </c>
      <c r="L165" s="15" t="s">
        <v>1019</v>
      </c>
      <c r="M165" s="15" t="str">
        <f>VLOOKUP(L165,Coordenadas!A$2:B1417,2,0)</f>
        <v xml:space="preserve"> 20° 8'42.93"S</v>
      </c>
      <c r="N165" s="15" t="str">
        <f>VLOOKUP(L165,Coordenadas!A$2:C5160,3,0)</f>
        <v xml:space="preserve"> 45°30'7.07"O</v>
      </c>
      <c r="O165" s="40" t="str">
        <f>VLOOKUP(B165,SAOM!B$2:H1159,7,0)</f>
        <v>SES-JABA-0848</v>
      </c>
      <c r="P165" s="16">
        <v>4033</v>
      </c>
      <c r="Q165" s="17">
        <f>VLOOKUP(B165,SAOM!B$2:I1159,8,0)</f>
        <v>40974</v>
      </c>
      <c r="R165" s="17" t="str">
        <f>VLOOKUP(B165,AG_Lider!A$1:F1517,6,0)</f>
        <v>CONCLUÍDO</v>
      </c>
      <c r="S165" s="42" t="str">
        <f>VLOOKUP(B165,SAOM!B$2:J1159,9,0)</f>
        <v>CHARLES AGEU DOS SANTOS</v>
      </c>
      <c r="T165" s="17" t="str">
        <f>VLOOKUP(B165,SAOM!B$2:K1605,10,0)</f>
        <v>Rua ANTENOR FLORUNCIO DIAS, 0 - SAO JOSE I</v>
      </c>
      <c r="U165" s="42" t="str">
        <f>VLOOKUP(B165,SAOM!B$2:M890,12,0)</f>
        <v>(37) 3354-1119</v>
      </c>
      <c r="V165" s="87" t="str">
        <f>VLOOKUP(B165,SAOM!B$2:L890,11,0)</f>
        <v>35580-000</v>
      </c>
      <c r="W165" s="18">
        <v>40969</v>
      </c>
      <c r="X165" s="40" t="str">
        <f>VLOOKUP(B165,SAOM!B$2:N890,13,0)</f>
        <v>00:20:0E:10:49:EC</v>
      </c>
      <c r="Y165" s="17">
        <v>40974</v>
      </c>
      <c r="Z165" s="15" t="s">
        <v>1565</v>
      </c>
      <c r="AA165" s="19">
        <v>40974</v>
      </c>
      <c r="AB165" s="35"/>
      <c r="AC165" s="48"/>
      <c r="AD165" s="19" t="str">
        <f>VLOOKUP(B165,SAOM!B$2:Q1191,16,0)</f>
        <v>o Mac 00200e104a51 foi alterado pois o modem não estava ligando</v>
      </c>
      <c r="AE165" s="19" t="s">
        <v>4675</v>
      </c>
      <c r="AF165" s="19"/>
      <c r="AG165" s="145"/>
      <c r="AH165" s="36"/>
      <c r="AI165" s="20" t="s">
        <v>4675</v>
      </c>
    </row>
    <row r="166" spans="1:35" s="20" customFormat="1">
      <c r="A166" s="13">
        <v>861</v>
      </c>
      <c r="B166" s="38" t="s">
        <v>1003</v>
      </c>
      <c r="C166" s="17">
        <v>40952</v>
      </c>
      <c r="D166" s="17">
        <v>41086</v>
      </c>
      <c r="E166" s="17">
        <f>VLOOKUP(B166,SAOM!B$2:D3216,3,0)</f>
        <v>41089</v>
      </c>
      <c r="F166" s="17">
        <f t="shared" si="2"/>
        <v>41101</v>
      </c>
      <c r="G166" s="17">
        <v>40967</v>
      </c>
      <c r="H166" s="14" t="s">
        <v>517</v>
      </c>
      <c r="I166" s="40" t="str">
        <f>VLOOKUP(B166,SAOM!B$2:E2161,4,0)</f>
        <v>Aceito</v>
      </c>
      <c r="J166" s="14" t="s">
        <v>499</v>
      </c>
      <c r="K166" s="14" t="s">
        <v>501</v>
      </c>
      <c r="L166" s="15" t="s">
        <v>1020</v>
      </c>
      <c r="M166" s="15" t="str">
        <f>VLOOKUP(L166,Coordenadas!A$2:B1418,2,0)</f>
        <v xml:space="preserve"> 20° 8'51.97"S</v>
      </c>
      <c r="N166" s="15" t="str">
        <f>VLOOKUP(L166,Coordenadas!A$2:C5161,3,0)</f>
        <v xml:space="preserve"> 42°57'15.70"O</v>
      </c>
      <c r="O166" s="40" t="str">
        <f>VLOOKUP(B166,SAOM!B$2:H1160,7,0)</f>
        <v>SES-DOIO-0861</v>
      </c>
      <c r="P166" s="16">
        <v>4033</v>
      </c>
      <c r="Q166" s="17">
        <f>VLOOKUP(B166,SAOM!B$2:I1160,8,0)</f>
        <v>41079</v>
      </c>
      <c r="R166" s="17" t="str">
        <f>VLOOKUP(B166,AG_Lider!A$1:F1518,6,0)</f>
        <v>VODANET</v>
      </c>
      <c r="S166" s="42" t="str">
        <f>VLOOKUP(B166,SAOM!B$2:J1160,9,0)</f>
        <v>WALDILENE BARCELLOS CUNHA</v>
      </c>
      <c r="T166" s="17" t="str">
        <f>VLOOKUP(B166,SAOM!B$2:K1606,10,0)</f>
        <v>Rua GERALDINO LESSA, 0 - CENTRO</v>
      </c>
      <c r="U166" s="42" t="str">
        <f>VLOOKUP(B166,SAOM!B$2:M891,12,0)</f>
        <v>(31) 3857-1874</v>
      </c>
      <c r="V166" s="87" t="str">
        <f>VLOOKUP(B166,SAOM!B$2:L891,11,0)</f>
        <v>35440-000</v>
      </c>
      <c r="W166" s="18"/>
      <c r="X166" s="40" t="str">
        <f>VLOOKUP(B166,SAOM!B$2:N891,13,0)</f>
        <v>00:20:0e:10:51:c7</v>
      </c>
      <c r="Y166" s="17">
        <v>41079</v>
      </c>
      <c r="Z166" s="15" t="s">
        <v>2301</v>
      </c>
      <c r="AA166" s="19">
        <v>41079</v>
      </c>
      <c r="AB166" s="35">
        <f>VLOOKUP(B166,[1]VODANET!$B$5:$AB$1019,27,0)</f>
        <v>41143</v>
      </c>
      <c r="AC166" s="19" t="s">
        <v>3889</v>
      </c>
      <c r="AD166" s="19" t="str">
        <f>VLOOKUP(B166,SAOM!B$2:Q1192,16,0)</f>
        <v xml:space="preserve">já informado ao cliente sobre o processo.  / Cliente não está ciente
</v>
      </c>
      <c r="AE166" s="19" t="s">
        <v>4675</v>
      </c>
      <c r="AF166" s="19"/>
      <c r="AG166" s="144"/>
      <c r="AH166" s="36" t="s">
        <v>4276</v>
      </c>
      <c r="AI166" s="20" t="s">
        <v>4675</v>
      </c>
    </row>
    <row r="167" spans="1:35" s="20" customFormat="1">
      <c r="A167" s="13">
        <v>832</v>
      </c>
      <c r="B167" s="38" t="s">
        <v>1004</v>
      </c>
      <c r="C167" s="17">
        <v>40952</v>
      </c>
      <c r="D167" s="17">
        <v>41108</v>
      </c>
      <c r="E167" s="17">
        <f>VLOOKUP(B167,SAOM!B$2:D3217,3,0)</f>
        <v>41108</v>
      </c>
      <c r="F167" s="17">
        <f t="shared" si="2"/>
        <v>41123</v>
      </c>
      <c r="G167" s="17">
        <v>40967</v>
      </c>
      <c r="H167" s="14" t="s">
        <v>517</v>
      </c>
      <c r="I167" s="40" t="str">
        <f>VLOOKUP(B167,SAOM!B$2:E2162,4,0)</f>
        <v>Aceito</v>
      </c>
      <c r="J167" s="14" t="s">
        <v>499</v>
      </c>
      <c r="K167" s="14" t="s">
        <v>501</v>
      </c>
      <c r="L167" s="15" t="s">
        <v>1021</v>
      </c>
      <c r="M167" s="15" t="str">
        <f>VLOOKUP(L167,Coordenadas!A$2:B1419,2,0)</f>
        <v xml:space="preserve"> 20° 8'51.97"S</v>
      </c>
      <c r="N167" s="15" t="str">
        <f>VLOOKUP(L167,Coordenadas!A$2:C5162,3,0)</f>
        <v xml:space="preserve"> 42°57'15.70"O</v>
      </c>
      <c r="O167" s="40" t="str">
        <f>VLOOKUP(B167,SAOM!B$2:H1161,7,0)</f>
        <v>SES-SAES-0832</v>
      </c>
      <c r="P167" s="16">
        <v>4033</v>
      </c>
      <c r="Q167" s="17">
        <f>VLOOKUP(B167,SAOM!B$2:I1161,8,0)</f>
        <v>41130</v>
      </c>
      <c r="R167" s="17" t="str">
        <f>VLOOKUP(B167,AG_Lider!A$1:F1519,6,0)</f>
        <v>VODANET</v>
      </c>
      <c r="S167" s="42" t="str">
        <f>VLOOKUP(B167,SAOM!B$2:J1161,9,0)</f>
        <v>FLAVIO DINIZ ALMEIDA</v>
      </c>
      <c r="T167" s="17" t="str">
        <f>VLOOKUP(B167,SAOM!B$2:K1607,10,0)</f>
        <v>Praça AUGUSTINHO ALVES DE ARAUJO, 26 - CENTRO.</v>
      </c>
      <c r="U167" s="42" t="str">
        <f>VLOOKUP(B167,SAOM!B$2:M892,12,0)</f>
        <v>(32) 3425-1310</v>
      </c>
      <c r="V167" s="87" t="str">
        <f>VLOOKUP(B167,SAOM!B$2:L892,11,0)</f>
        <v>36795-000</v>
      </c>
      <c r="W167" s="18"/>
      <c r="X167" s="40" t="str">
        <f>VLOOKUP(B167,SAOM!B$2:N892,13,0)</f>
        <v>00:20:0e:10:4f:62</v>
      </c>
      <c r="Y167" s="17">
        <v>41130</v>
      </c>
      <c r="Z167" s="15" t="s">
        <v>6497</v>
      </c>
      <c r="AA167" s="45">
        <v>41131</v>
      </c>
      <c r="AB167" s="35"/>
      <c r="AC167" s="45" t="s">
        <v>4364</v>
      </c>
      <c r="AD167" s="19" t="str">
        <f>VLOOKUP(B167,SAOM!B$2:Q1193,16,0)</f>
        <v xml:space="preserve">
</v>
      </c>
      <c r="AE167" s="19" t="s">
        <v>4675</v>
      </c>
      <c r="AF167" s="19"/>
      <c r="AG167" s="144"/>
      <c r="AH167" s="15"/>
      <c r="AI167" s="20" t="s">
        <v>4675</v>
      </c>
    </row>
    <row r="168" spans="1:35" s="20" customFormat="1">
      <c r="A168" s="13">
        <v>870</v>
      </c>
      <c r="B168" s="38" t="s">
        <v>1518</v>
      </c>
      <c r="C168" s="17">
        <v>40954</v>
      </c>
      <c r="D168" s="17">
        <v>40999</v>
      </c>
      <c r="E168" s="17">
        <f>VLOOKUP(B168,SAOM!B$2:D3218,3,0)</f>
        <v>40999</v>
      </c>
      <c r="F168" s="17">
        <f t="shared" si="2"/>
        <v>41014</v>
      </c>
      <c r="G168" s="17" t="s">
        <v>501</v>
      </c>
      <c r="H168" s="14" t="s">
        <v>517</v>
      </c>
      <c r="I168" s="40" t="str">
        <f>VLOOKUP(B168,SAOM!B$2:E2163,4,0)</f>
        <v>Aceito</v>
      </c>
      <c r="J168" s="14" t="s">
        <v>684</v>
      </c>
      <c r="K168" s="14" t="s">
        <v>501</v>
      </c>
      <c r="L168" s="15" t="s">
        <v>1060</v>
      </c>
      <c r="M168" s="15" t="str">
        <f>VLOOKUP(L168,Coordenadas!A$2:B1420,2,0)</f>
        <v xml:space="preserve"> 20°12'33.24"S</v>
      </c>
      <c r="N168" s="15" t="str">
        <f>VLOOKUP(L168,Coordenadas!A$2:C5163,3,0)</f>
        <v xml:space="preserve"> 44°23'27.29"O</v>
      </c>
      <c r="O168" s="40" t="str">
        <f>VLOOKUP(B168,SAOM!B$2:H1162,7,0)</f>
        <v>SES-ITCU-0870</v>
      </c>
      <c r="P168" s="16">
        <v>4033</v>
      </c>
      <c r="Q168" s="17">
        <f>VLOOKUP(B168,SAOM!B$2:I1162,8,0)</f>
        <v>40989</v>
      </c>
      <c r="R168" s="17" t="e">
        <f>VLOOKUP(B168,AG_Lider!A$1:F1520,6,0)</f>
        <v>#N/A</v>
      </c>
      <c r="S168" s="42" t="str">
        <f>VLOOKUP(B168,SAOM!B$2:J1162,9,0)</f>
        <v>LIVIA LOPES MOREIRA</v>
      </c>
      <c r="T168" s="17" t="str">
        <f>VLOOKUP(B168,SAOM!B$2:K1608,10,0)</f>
        <v>avenida JOSE FRANCISCO DA SILVA, 0 - CENTRO</v>
      </c>
      <c r="U168" s="42" t="str">
        <f>VLOOKUP(B168,SAOM!B$2:M893,12,0)</f>
        <v>(31) 3572-1255</v>
      </c>
      <c r="V168" s="87" t="str">
        <f>VLOOKUP(B168,SAOM!B$2:L893,11,0)</f>
        <v>35685-000</v>
      </c>
      <c r="W168" s="18"/>
      <c r="X168" s="40" t="str">
        <f>VLOOKUP(B168,SAOM!B$2:N893,13,0)</f>
        <v>00:20:0E:10:48:FA</v>
      </c>
      <c r="Y168" s="17">
        <v>40989</v>
      </c>
      <c r="Z168" s="15" t="s">
        <v>4275</v>
      </c>
      <c r="AA168" s="133">
        <v>40989</v>
      </c>
      <c r="AB168" s="35"/>
      <c r="AC168" s="135"/>
      <c r="AD168" s="19" t="str">
        <f>VLOOKUP(B168,SAOM!B$2:Q1194,16,0)</f>
        <v>-</v>
      </c>
      <c r="AE168" s="19" t="s">
        <v>4675</v>
      </c>
      <c r="AF168" s="19"/>
      <c r="AG168" s="145"/>
      <c r="AH168" s="15"/>
      <c r="AI168" s="20" t="s">
        <v>4675</v>
      </c>
    </row>
    <row r="169" spans="1:35" s="20" customFormat="1">
      <c r="A169" s="13">
        <v>846</v>
      </c>
      <c r="B169" s="38" t="s">
        <v>1519</v>
      </c>
      <c r="C169" s="17">
        <v>40954</v>
      </c>
      <c r="D169" s="17">
        <v>40999</v>
      </c>
      <c r="E169" s="17">
        <f>VLOOKUP(B169,SAOM!B$2:D3219,3,0)</f>
        <v>40999</v>
      </c>
      <c r="F169" s="17">
        <f t="shared" si="2"/>
        <v>41014</v>
      </c>
      <c r="G169" s="17" t="s">
        <v>501</v>
      </c>
      <c r="H169" s="14" t="s">
        <v>517</v>
      </c>
      <c r="I169" s="40" t="str">
        <f>VLOOKUP(B169,SAOM!B$2:E2164,4,0)</f>
        <v>Aceito</v>
      </c>
      <c r="J169" s="14" t="s">
        <v>684</v>
      </c>
      <c r="K169" s="14" t="s">
        <v>501</v>
      </c>
      <c r="L169" s="15" t="s">
        <v>2039</v>
      </c>
      <c r="M169" s="15" t="str">
        <f>VLOOKUP(L169,Coordenadas!A$2:B1421,2,0)</f>
        <v xml:space="preserve"> 20°54'59.74"S</v>
      </c>
      <c r="N169" s="15" t="str">
        <f>VLOOKUP(L169,Coordenadas!A$2:C5164,3,0)</f>
        <v xml:space="preserve"> 44° 4'32.17"O</v>
      </c>
      <c r="O169" s="40" t="str">
        <f>VLOOKUP(B169,SAOM!B$2:H1163,7,0)</f>
        <v>SES-LADA-0846</v>
      </c>
      <c r="P169" s="16">
        <v>4033</v>
      </c>
      <c r="Q169" s="17">
        <f>VLOOKUP(B169,SAOM!B$2:I1163,8,0)</f>
        <v>40973</v>
      </c>
      <c r="R169" s="17" t="e">
        <f>VLOOKUP(B169,AG_Lider!A$1:F1521,6,0)</f>
        <v>#N/A</v>
      </c>
      <c r="S169" s="42" t="str">
        <f>VLOOKUP(B169,SAOM!B$2:J1163,9,0)</f>
        <v>JANAINA RESENDE DE SOUSA</v>
      </c>
      <c r="T169" s="17" t="str">
        <f>VLOOKUP(B169,SAOM!B$2:K1609,10,0)</f>
        <v>praça AMARO LOPES, 606 - CENTRO</v>
      </c>
      <c r="U169" s="42" t="str">
        <f>VLOOKUP(B169,SAOM!B$2:M894,12,0)</f>
        <v>(32) 3363-2090</v>
      </c>
      <c r="V169" s="87" t="str">
        <f>VLOOKUP(B169,SAOM!B$2:L894,11,0)</f>
        <v>36345-000</v>
      </c>
      <c r="W169" s="18">
        <v>40969</v>
      </c>
      <c r="X169" s="40" t="str">
        <f>VLOOKUP(B169,SAOM!B$2:N894,13,0)</f>
        <v>00:20:0E:10:48:9C</v>
      </c>
      <c r="Y169" s="17">
        <v>40973</v>
      </c>
      <c r="Z169" s="15" t="s">
        <v>4275</v>
      </c>
      <c r="AA169" s="19">
        <v>40973</v>
      </c>
      <c r="AB169" s="35"/>
      <c r="AC169" s="48"/>
      <c r="AD169" s="19" t="str">
        <f>VLOOKUP(B169,SAOM!B$2:Q1195,16,0)</f>
        <v>-</v>
      </c>
      <c r="AE169" s="19" t="s">
        <v>4675</v>
      </c>
      <c r="AF169" s="19"/>
      <c r="AG169" s="145"/>
      <c r="AH169" s="15"/>
      <c r="AI169" s="20" t="s">
        <v>4675</v>
      </c>
    </row>
    <row r="170" spans="1:35" s="20" customFormat="1">
      <c r="A170" s="13">
        <v>866</v>
      </c>
      <c r="B170" s="38" t="s">
        <v>1383</v>
      </c>
      <c r="C170" s="17">
        <v>40954</v>
      </c>
      <c r="D170" s="17">
        <v>40999</v>
      </c>
      <c r="E170" s="17">
        <f>VLOOKUP(B170,SAOM!B$2:D3220,3,0)</f>
        <v>40999</v>
      </c>
      <c r="F170" s="17">
        <f t="shared" si="2"/>
        <v>41014</v>
      </c>
      <c r="G170" s="17" t="s">
        <v>501</v>
      </c>
      <c r="H170" s="14" t="s">
        <v>517</v>
      </c>
      <c r="I170" s="40" t="str">
        <f>VLOOKUP(B170,SAOM!B$2:E2165,4,0)</f>
        <v>Aceito</v>
      </c>
      <c r="J170" s="14" t="s">
        <v>499</v>
      </c>
      <c r="K170" s="14" t="s">
        <v>501</v>
      </c>
      <c r="L170" s="15" t="s">
        <v>1062</v>
      </c>
      <c r="M170" s="15" t="str">
        <f>VLOOKUP(L170,Coordenadas!A$2:B1422,2,0)</f>
        <v xml:space="preserve"> 21° 9'18.71"S</v>
      </c>
      <c r="N170" s="15" t="str">
        <f>VLOOKUP(L170,Coordenadas!A$2:C5165,3,0)</f>
        <v xml:space="preserve"> 42°47'54.19"O</v>
      </c>
      <c r="O170" s="40" t="str">
        <f>VLOOKUP(B170,SAOM!B$2:H1165,7,0)</f>
        <v>SES-GUAL-0866</v>
      </c>
      <c r="P170" s="16">
        <v>4033</v>
      </c>
      <c r="Q170" s="17">
        <f>VLOOKUP(B170,SAOM!B$2:I1165,8,0)</f>
        <v>40967</v>
      </c>
      <c r="R170" s="17" t="str">
        <f>VLOOKUP(B170,AG_Lider!A$1:F1523,6,0)</f>
        <v>CONCLUÍDO</v>
      </c>
      <c r="S170" s="42" t="str">
        <f>VLOOKUP(B170,SAOM!B$2:J1165,9,0)</f>
        <v>JACIANE COELHO GONÇALVES</v>
      </c>
      <c r="T170" s="17" t="str">
        <f>VLOOKUP(B170,SAOM!B$2:K1611,10,0)</f>
        <v>avenida PADRE GINCRONIO, 0 - CENTRO</v>
      </c>
      <c r="U170" s="42" t="str">
        <f>VLOOKUP(B170,SAOM!B$2:M895,12,0)</f>
        <v>(32) 8425-0970</v>
      </c>
      <c r="V170" s="87" t="str">
        <f>VLOOKUP(B170,SAOM!B$2:L895,11,0)</f>
        <v>36515-000</v>
      </c>
      <c r="W170" s="18"/>
      <c r="X170" s="40" t="str">
        <f>VLOOKUP(B170,SAOM!B$2:N895,13,0)</f>
        <v>00:20:0E:10:4A:3A</v>
      </c>
      <c r="Y170" s="17">
        <v>40966</v>
      </c>
      <c r="Z170" s="15" t="s">
        <v>1956</v>
      </c>
      <c r="AA170" s="19">
        <v>40967</v>
      </c>
      <c r="AB170" s="35">
        <v>40984</v>
      </c>
      <c r="AC170" s="48" t="s">
        <v>2646</v>
      </c>
      <c r="AD170" s="19" t="str">
        <f>VLOOKUP(B170,SAOM!B$2:Q1196,16,0)</f>
        <v>-</v>
      </c>
      <c r="AE170" s="19" t="s">
        <v>4675</v>
      </c>
      <c r="AF170" s="19"/>
      <c r="AG170" s="145"/>
      <c r="AH170" s="15"/>
      <c r="AI170" s="20" t="s">
        <v>4675</v>
      </c>
    </row>
    <row r="171" spans="1:35" s="20" customFormat="1">
      <c r="A171" s="13">
        <v>837</v>
      </c>
      <c r="B171" s="38" t="s">
        <v>1475</v>
      </c>
      <c r="C171" s="17">
        <v>40954</v>
      </c>
      <c r="D171" s="17">
        <v>41077</v>
      </c>
      <c r="E171" s="17">
        <f>VLOOKUP(B171,SAOM!B$2:D3221,3,0)</f>
        <v>41077</v>
      </c>
      <c r="F171" s="17">
        <f t="shared" si="2"/>
        <v>41092</v>
      </c>
      <c r="G171" s="17">
        <v>41015</v>
      </c>
      <c r="H171" s="14" t="s">
        <v>517</v>
      </c>
      <c r="I171" s="40" t="str">
        <f>VLOOKUP(B171,SAOM!B$2:E2166,4,0)</f>
        <v>Aceito</v>
      </c>
      <c r="J171" s="14" t="s">
        <v>499</v>
      </c>
      <c r="K171" s="14" t="s">
        <v>499</v>
      </c>
      <c r="L171" s="15" t="s">
        <v>1063</v>
      </c>
      <c r="M171" s="15" t="str">
        <f>VLOOKUP(L171,Coordenadas!A$2:B1423,2,0)</f>
        <v xml:space="preserve"> 21°14'18.95"S</v>
      </c>
      <c r="N171" s="15" t="str">
        <f>VLOOKUP(L171,Coordenadas!A$2:C5166,3,0)</f>
        <v xml:space="preserve"> 42°13'56.64"O</v>
      </c>
      <c r="O171" s="40" t="str">
        <f>VLOOKUP(B171,SAOM!B$2:H1166,7,0)</f>
        <v>SES-BATO-0837</v>
      </c>
      <c r="P171" s="16">
        <v>4033</v>
      </c>
      <c r="Q171" s="17">
        <f>VLOOKUP(B171,SAOM!B$2:I1166,8,0)</f>
        <v>41142</v>
      </c>
      <c r="R171" s="17" t="str">
        <f>VLOOKUP(B171,AG_Lider!A$1:F1524,6,0)</f>
        <v>VODANET</v>
      </c>
      <c r="S171" s="42" t="str">
        <f>VLOOKUP(B171,SAOM!B$2:J1166,9,0)</f>
        <v>Eduarda Furlani Ribeiro</v>
      </c>
      <c r="T171" s="17" t="str">
        <f>VLOOKUP(B171,SAOM!B$2:K1612,10,0)</f>
        <v>Rua Antonio Nunes, 0 - Centro</v>
      </c>
      <c r="U171" s="42" t="str">
        <f>VLOOKUP(B171,SAOM!B$2:M896,12,0)</f>
        <v>(32) 3727-1134</v>
      </c>
      <c r="V171" s="87" t="str">
        <f>VLOOKUP(B171,SAOM!B$2:L896,11,0)</f>
        <v>36870-000</v>
      </c>
      <c r="W171" s="18"/>
      <c r="X171" s="40" t="str">
        <f>VLOOKUP(B171,SAOM!B$2:N896,13,0)</f>
        <v>00:20:0E:10:4A:CB</v>
      </c>
      <c r="Y171" s="17">
        <v>41150</v>
      </c>
      <c r="Z171" s="15" t="s">
        <v>5948</v>
      </c>
      <c r="AA171" s="19">
        <v>41172</v>
      </c>
      <c r="AB171" s="35"/>
      <c r="AC171" s="48" t="s">
        <v>4281</v>
      </c>
      <c r="AD171" s="19" t="str">
        <f>VLOOKUP(B171,SAOM!B$2:Q1197,16,0)</f>
        <v xml:space="preserve">Endereço incorreto. RUA ANTÔNIO JOSE GONÇALVES 871,CENTRO
</v>
      </c>
      <c r="AE171" s="19" t="s">
        <v>4675</v>
      </c>
      <c r="AF171" s="19"/>
      <c r="AG171" s="145"/>
      <c r="AH171" s="15"/>
      <c r="AI171" s="20" t="s">
        <v>4675</v>
      </c>
    </row>
    <row r="172" spans="1:35" s="20" customFormat="1">
      <c r="A172" s="13">
        <v>868</v>
      </c>
      <c r="B172" s="38" t="s">
        <v>1474</v>
      </c>
      <c r="C172" s="17">
        <v>40954</v>
      </c>
      <c r="D172" s="17">
        <v>41108</v>
      </c>
      <c r="E172" s="17">
        <f>VLOOKUP(B172,SAOM!B$2:D3222,3,0)</f>
        <v>41100</v>
      </c>
      <c r="F172" s="17">
        <f t="shared" si="2"/>
        <v>41123</v>
      </c>
      <c r="G172" s="17">
        <v>40977</v>
      </c>
      <c r="H172" s="14" t="s">
        <v>752</v>
      </c>
      <c r="I172" s="40" t="str">
        <f>VLOOKUP(B172,SAOM!B$2:E2167,4,0)</f>
        <v>A agendar</v>
      </c>
      <c r="J172" s="14" t="s">
        <v>499</v>
      </c>
      <c r="K172" s="14" t="s">
        <v>501</v>
      </c>
      <c r="L172" s="15" t="s">
        <v>1064</v>
      </c>
      <c r="M172" s="15" t="str">
        <f>VLOOKUP(L172,Coordenadas!A$2:B1424,2,0)</f>
        <v xml:space="preserve"> 15°28'37.88"S</v>
      </c>
      <c r="N172" s="15" t="str">
        <f>VLOOKUP(L172,Coordenadas!A$2:C5167,3,0)</f>
        <v xml:space="preserve"> 42°12'8.90"O</v>
      </c>
      <c r="O172" s="40" t="str">
        <f>VLOOKUP(B172,SAOM!B$2:H1167,7,0)</f>
        <v>-</v>
      </c>
      <c r="P172" s="16">
        <v>4035</v>
      </c>
      <c r="Q172" s="17" t="str">
        <f>VLOOKUP(B172,SAOM!B$2:I1167,8,0)</f>
        <v>-</v>
      </c>
      <c r="R172" s="17" t="str">
        <f>VLOOKUP(B172,AG_Lider!A$1:F1525,6,0)</f>
        <v>VODANET</v>
      </c>
      <c r="S172" s="42" t="str">
        <f>VLOOKUP(B172,SAOM!B$2:J1167,9,0)</f>
        <v>MAYRA DARLANE CAPUCHINO DE OLIVEIRA</v>
      </c>
      <c r="T172" s="17" t="str">
        <f>VLOOKUP(B172,SAOM!B$2:K1613,10,0)</f>
        <v>avenida B, 0 - CENTRO</v>
      </c>
      <c r="U172" s="42" t="str">
        <f>VLOOKUP(B172,SAOM!B$2:M897,12,0)</f>
        <v>(38) 3824-9221 -</v>
      </c>
      <c r="V172" s="87" t="str">
        <f>VLOOKUP(B172,SAOM!B$2:L897,11,0)</f>
        <v>39536-000</v>
      </c>
      <c r="W172" s="18"/>
      <c r="X172" s="40" t="str">
        <f>VLOOKUP(B172,SAOM!B$2:N897,13,0)</f>
        <v>-</v>
      </c>
      <c r="Y172" s="17"/>
      <c r="Z172" s="15"/>
      <c r="AA172" s="19"/>
      <c r="AB172" s="35"/>
      <c r="AC172" s="48" t="s">
        <v>5326</v>
      </c>
      <c r="AD172" s="19" t="str">
        <f>VLOOKUP(B172,SAOM!B$2:Q1198,16,0)</f>
        <v xml:space="preserve">
</v>
      </c>
      <c r="AE172" s="19" t="s">
        <v>4675</v>
      </c>
      <c r="AF172" s="19"/>
      <c r="AG172" s="145"/>
      <c r="AH172" s="15"/>
      <c r="AI172" s="20" t="s">
        <v>4675</v>
      </c>
    </row>
    <row r="173" spans="1:35" s="20" customFormat="1">
      <c r="A173" s="13">
        <v>844</v>
      </c>
      <c r="B173" s="38" t="s">
        <v>1473</v>
      </c>
      <c r="C173" s="17">
        <v>40954</v>
      </c>
      <c r="D173" s="17">
        <v>40999</v>
      </c>
      <c r="E173" s="17">
        <f>VLOOKUP(B173,SAOM!B$2:D3223,3,0)</f>
        <v>40999</v>
      </c>
      <c r="F173" s="17">
        <f t="shared" si="2"/>
        <v>41014</v>
      </c>
      <c r="G173" s="17" t="s">
        <v>501</v>
      </c>
      <c r="H173" s="14" t="s">
        <v>517</v>
      </c>
      <c r="I173" s="40" t="str">
        <f>VLOOKUP(B173,SAOM!B$2:E2168,4,0)</f>
        <v>Aceito</v>
      </c>
      <c r="J173" s="14" t="s">
        <v>499</v>
      </c>
      <c r="K173" s="14" t="s">
        <v>501</v>
      </c>
      <c r="L173" s="15" t="s">
        <v>1377</v>
      </c>
      <c r="M173" s="15" t="str">
        <f>VLOOKUP(L173,Coordenadas!A$2:B1425,2,0)</f>
        <v xml:space="preserve"> 17°50'32.66"S</v>
      </c>
      <c r="N173" s="15" t="str">
        <f>VLOOKUP(L173,Coordenadas!A$2:C5168,3,0)</f>
        <v xml:space="preserve"> 42° 4'21.78"O</v>
      </c>
      <c r="O173" s="40" t="str">
        <f>VLOOKUP(B173,SAOM!B$2:H1168,7,0)</f>
        <v>SES-MATA-0844</v>
      </c>
      <c r="P173" s="16">
        <v>4035</v>
      </c>
      <c r="Q173" s="17">
        <f>VLOOKUP(B173,SAOM!B$2:I1168,8,0)</f>
        <v>41012</v>
      </c>
      <c r="R173" s="17" t="str">
        <f>VLOOKUP(B173,AG_Lider!A$1:F1526,6,0)</f>
        <v>CONCLUÍDO</v>
      </c>
      <c r="S173" s="42" t="str">
        <f>VLOOKUP(B173,SAOM!B$2:J1168,9,0)</f>
        <v>GABRIELA CAMARGOS FONSECA</v>
      </c>
      <c r="T173" s="17" t="str">
        <f>VLOOKUP(B173,SAOM!B$2:K1614,10,0)</f>
        <v>praça PIO XXII, 0 - CENTRO</v>
      </c>
      <c r="U173" s="42" t="str">
        <f>VLOOKUP(B173,SAOM!B$2:M898,12,0)</f>
        <v>(33) 3514-1629</v>
      </c>
      <c r="V173" s="87" t="str">
        <f>VLOOKUP(B173,SAOM!B$2:L898,11,0)</f>
        <v>39690-000</v>
      </c>
      <c r="W173" s="18"/>
      <c r="X173" s="40" t="str">
        <f>VLOOKUP(B173,SAOM!B$2:N898,13,0)</f>
        <v>00:20:0e:10:48:84</v>
      </c>
      <c r="Y173" s="17">
        <v>41012</v>
      </c>
      <c r="Z173" s="15" t="s">
        <v>2228</v>
      </c>
      <c r="AA173" s="19">
        <v>41012</v>
      </c>
      <c r="AB173" s="35">
        <f>VLOOKUP(B173,[1]VODANET!$B$5:$AB$1019,27,0)</f>
        <v>41058</v>
      </c>
      <c r="AC173" s="48"/>
      <c r="AD173" s="19" t="str">
        <f>VLOOKUP(B173,SAOM!B$2:Q1199,16,0)</f>
        <v>-</v>
      </c>
      <c r="AE173" s="19" t="s">
        <v>4675</v>
      </c>
      <c r="AF173" s="19"/>
      <c r="AG173" s="145"/>
      <c r="AH173" s="15"/>
      <c r="AI173" s="20" t="s">
        <v>4675</v>
      </c>
    </row>
    <row r="174" spans="1:35" s="20" customFormat="1">
      <c r="A174" s="13">
        <v>833</v>
      </c>
      <c r="B174" s="38" t="s">
        <v>1081</v>
      </c>
      <c r="C174" s="17">
        <v>40953</v>
      </c>
      <c r="D174" s="17">
        <v>41086</v>
      </c>
      <c r="E174" s="17">
        <f>VLOOKUP(B174,SAOM!B$2:D3224,3,0)</f>
        <v>41090</v>
      </c>
      <c r="F174" s="17">
        <f t="shared" si="2"/>
        <v>41101</v>
      </c>
      <c r="G174" s="17">
        <v>41089</v>
      </c>
      <c r="H174" s="14" t="s">
        <v>517</v>
      </c>
      <c r="I174" s="40" t="str">
        <f>VLOOKUP(B174,SAOM!B$2:E2169,4,0)</f>
        <v>Aceito</v>
      </c>
      <c r="J174" s="14" t="s">
        <v>499</v>
      </c>
      <c r="K174" s="14" t="s">
        <v>501</v>
      </c>
      <c r="L174" s="15" t="s">
        <v>1080</v>
      </c>
      <c r="M174" s="15" t="str">
        <f>VLOOKUP(L174,Coordenadas!A$2:B1426,2,0)</f>
        <v xml:space="preserve"> 16° 0'57.57"S</v>
      </c>
      <c r="N174" s="15" t="str">
        <f>VLOOKUP(L174,Coordenadas!A$2:C5169,3,0)</f>
        <v xml:space="preserve"> 39°56'53.17"O</v>
      </c>
      <c r="O174" s="40" t="str">
        <f>VLOOKUP(B174,SAOM!B$2:H1169,7,0)</f>
        <v>SES-SASA-0833</v>
      </c>
      <c r="P174" s="16">
        <v>4035</v>
      </c>
      <c r="Q174" s="17">
        <f>VLOOKUP(B174,SAOM!B$2:I1169,8,0)</f>
        <v>41114</v>
      </c>
      <c r="R174" s="17" t="str">
        <f>VLOOKUP(B174,AG_Lider!A$1:F1527,6,0)</f>
        <v>VODANET</v>
      </c>
      <c r="S174" s="42" t="str">
        <f>VLOOKUP(B174,SAOM!B$2:J1169,9,0)</f>
        <v>JANMILE ANGELA PIMENTA</v>
      </c>
      <c r="T174" s="17" t="str">
        <f>VLOOKUP(B174,SAOM!B$2:K1615,10,0)</f>
        <v>Rua Porto Velho, 54 - Barro Preto</v>
      </c>
      <c r="U174" s="42" t="str">
        <f>VLOOKUP(B174,SAOM!B$2:M899,12,0)</f>
        <v>(33) 3725-1474</v>
      </c>
      <c r="V174" s="87" t="str">
        <f>VLOOKUP(B174,SAOM!B$2:L899,11,0)</f>
        <v>39925-000</v>
      </c>
      <c r="W174" s="18"/>
      <c r="X174" s="40" t="str">
        <f>VLOOKUP(B174,SAOM!B$2:N899,13,0)</f>
        <v>00:20:0e:10:48:d6</v>
      </c>
      <c r="Y174" s="17">
        <v>41114</v>
      </c>
      <c r="Z174" s="15" t="s">
        <v>5900</v>
      </c>
      <c r="AA174" s="19">
        <v>41114</v>
      </c>
      <c r="AB174" s="35"/>
      <c r="AC174" s="19" t="s">
        <v>5548</v>
      </c>
      <c r="AD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E174" s="19" t="s">
        <v>4675</v>
      </c>
      <c r="AF174" s="19"/>
      <c r="AG174" s="144"/>
      <c r="AH174" s="15"/>
      <c r="AI174" s="20" t="s">
        <v>4675</v>
      </c>
    </row>
    <row r="175" spans="1:35" s="20" customFormat="1">
      <c r="A175" s="13">
        <v>835</v>
      </c>
      <c r="B175" s="38" t="s">
        <v>1084</v>
      </c>
      <c r="C175" s="17">
        <v>40953</v>
      </c>
      <c r="D175" s="17">
        <v>40998</v>
      </c>
      <c r="E175" s="17">
        <f>VLOOKUP(B175,SAOM!B$2:D3225,3,0)</f>
        <v>40998</v>
      </c>
      <c r="F175" s="17">
        <f t="shared" si="2"/>
        <v>41013</v>
      </c>
      <c r="G175" s="17">
        <v>40990</v>
      </c>
      <c r="H175" s="14" t="s">
        <v>7229</v>
      </c>
      <c r="I175" s="40" t="str">
        <f>VLOOKUP(B175,SAOM!B$2:E2170,4,0)</f>
        <v>Paralisado</v>
      </c>
      <c r="J175" s="14" t="s">
        <v>684</v>
      </c>
      <c r="K175" s="14" t="s">
        <v>506</v>
      </c>
      <c r="L175" s="15" t="s">
        <v>1085</v>
      </c>
      <c r="M175" s="15" t="str">
        <f>VLOOKUP(L175,Coordenadas!A$2:B1427,2,0)</f>
        <v xml:space="preserve"> 20° 5'7.86"S</v>
      </c>
      <c r="N175" s="15" t="str">
        <f>VLOOKUP(L175,Coordenadas!A$2:C5170,3,0)</f>
        <v xml:space="preserve"> 43°47'23.16"O</v>
      </c>
      <c r="O175" s="40" t="str">
        <f>VLOOKUP(B175,SAOM!B$2:H1170,7,0)</f>
        <v>SES-RIMA-0835</v>
      </c>
      <c r="P175" s="16">
        <v>4033</v>
      </c>
      <c r="Q175" s="17">
        <f>VLOOKUP(B175,SAOM!B$2:I1170,8,0)</f>
        <v>40975</v>
      </c>
      <c r="R175" s="17" t="e">
        <f>VLOOKUP(B175,AG_Lider!A$1:F1528,6,0)</f>
        <v>#N/A</v>
      </c>
      <c r="S175" s="42" t="str">
        <f>VLOOKUP(B175,SAOM!B$2:J1170,9,0)</f>
        <v>GEOVANI GERALDO RESENDE</v>
      </c>
      <c r="T175" s="17" t="str">
        <f>VLOOKUP(B175,SAOM!B$2:K1616,10,0)</f>
        <v>Rua ANINHA MARÇAL, 282 - CENTRO</v>
      </c>
      <c r="U175" s="42" t="str">
        <f>VLOOKUP(B175,SAOM!B$2:M900,12,0)</f>
        <v>(31) 3545-1236</v>
      </c>
      <c r="V175" s="87" t="str">
        <f>VLOOKUP(B175,SAOM!B$2:L900,11,0)</f>
        <v>34300-300</v>
      </c>
      <c r="W175" s="18"/>
      <c r="X175" s="40" t="str">
        <f>VLOOKUP(B175,SAOM!B$2:N900,13,0)</f>
        <v>-</v>
      </c>
      <c r="Y175" s="17"/>
      <c r="Z175" s="15"/>
      <c r="AA175" s="19"/>
      <c r="AB175" s="35"/>
      <c r="AC175" s="48" t="s">
        <v>2253</v>
      </c>
      <c r="AD175" s="19" t="str">
        <f>VLOOKUP(B175,SAOM!B$2:Q1201,16,0)</f>
        <v xml:space="preserve">NÃO TEM VISADA PARA A INSTALAÇÃO, PROPRIETARIO IRA POAR A ARVORE.
</v>
      </c>
      <c r="AE175" s="19" t="s">
        <v>4675</v>
      </c>
      <c r="AF175" s="19"/>
      <c r="AG175" s="145"/>
      <c r="AH175" s="15"/>
      <c r="AI175" s="20" t="s">
        <v>4675</v>
      </c>
    </row>
    <row r="176" spans="1:35" s="20" customFormat="1">
      <c r="A176" s="13">
        <v>838</v>
      </c>
      <c r="B176" s="38" t="s">
        <v>1089</v>
      </c>
      <c r="C176" s="17">
        <v>40953</v>
      </c>
      <c r="D176" s="17">
        <v>41109</v>
      </c>
      <c r="E176" s="17">
        <f>VLOOKUP(B176,SAOM!B$2:D3226,3,0)</f>
        <v>41109</v>
      </c>
      <c r="F176" s="17">
        <f t="shared" si="2"/>
        <v>41124</v>
      </c>
      <c r="G176" s="17">
        <v>40967</v>
      </c>
      <c r="H176" s="14" t="s">
        <v>752</v>
      </c>
      <c r="I176" s="40" t="str">
        <f>VLOOKUP(B176,SAOM!B$2:E2171,4,0)</f>
        <v>Agendado</v>
      </c>
      <c r="J176" s="14" t="s">
        <v>499</v>
      </c>
      <c r="K176" s="14" t="s">
        <v>501</v>
      </c>
      <c r="L176" s="15" t="s">
        <v>1090</v>
      </c>
      <c r="M176" s="15" t="str">
        <f>VLOOKUP(L176,Coordenadas!A$2:B1428,2,0)</f>
        <v xml:space="preserve"> 19°21'18.60"S</v>
      </c>
      <c r="N176" s="15" t="str">
        <f>VLOOKUP(L176,Coordenadas!A$2:C5171,3,0)</f>
        <v xml:space="preserve"> 47°16'57.84"O</v>
      </c>
      <c r="O176" s="40" t="str">
        <f>VLOOKUP(B176,SAOM!B$2:H1171,7,0)</f>
        <v>-</v>
      </c>
      <c r="P176" s="16">
        <v>4033</v>
      </c>
      <c r="Q176" s="17">
        <f>VLOOKUP(B176,SAOM!B$2:I1171,8,0)</f>
        <v>41166</v>
      </c>
      <c r="R176" s="17" t="str">
        <f>VLOOKUP(B176,AG_Lider!A$1:F1529,6,0)</f>
        <v>VODANET</v>
      </c>
      <c r="S176" s="42" t="str">
        <f>VLOOKUP(B176,SAOM!B$2:J1171,9,0)</f>
        <v>DANIEL CESAR RESENDE</v>
      </c>
      <c r="T176" s="17" t="str">
        <f>VLOOKUP(B176,SAOM!B$2:K1617,10,0)</f>
        <v>Rua VIRGILIO MACHADO DE CASTRO, 0 - DIVINEIA</v>
      </c>
      <c r="U176" s="42" t="str">
        <f>VLOOKUP(B176,SAOM!B$2:M901,12,0)</f>
        <v>(34) 3663-1718</v>
      </c>
      <c r="V176" s="87" t="str">
        <f>VLOOKUP(B176,SAOM!B$2:L901,11,0)</f>
        <v>38170-000</v>
      </c>
      <c r="W176" s="18"/>
      <c r="X176" s="40" t="str">
        <f>VLOOKUP(B176,SAOM!B$2:N901,13,0)</f>
        <v>-</v>
      </c>
      <c r="Y176" s="17"/>
      <c r="Z176" s="15"/>
      <c r="AA176" s="19"/>
      <c r="AB176" s="35"/>
      <c r="AC176" s="19" t="s">
        <v>4353</v>
      </c>
      <c r="AD176" s="19" t="str">
        <f>VLOOKUP(B176,SAOM!B$2:Q1202,16,0)</f>
        <v xml:space="preserve">
</v>
      </c>
      <c r="AE176" s="19" t="s">
        <v>4675</v>
      </c>
      <c r="AF176" s="19"/>
      <c r="AG176" s="144"/>
      <c r="AH176" s="15"/>
      <c r="AI176" s="20" t="s">
        <v>4675</v>
      </c>
    </row>
    <row r="177" spans="1:35" s="20" customFormat="1">
      <c r="A177" s="13">
        <v>840</v>
      </c>
      <c r="B177" s="38" t="s">
        <v>1094</v>
      </c>
      <c r="C177" s="17">
        <v>40953</v>
      </c>
      <c r="D177" s="17">
        <v>40998</v>
      </c>
      <c r="E177" s="17">
        <f>VLOOKUP(B177,SAOM!B$2:D3227,3,0)</f>
        <v>40998</v>
      </c>
      <c r="F177" s="17">
        <f t="shared" si="2"/>
        <v>41013</v>
      </c>
      <c r="G177" s="17" t="s">
        <v>501</v>
      </c>
      <c r="H177" s="14" t="s">
        <v>517</v>
      </c>
      <c r="I177" s="40" t="str">
        <f>VLOOKUP(B177,SAOM!B$2:E2172,4,0)</f>
        <v>Aceito</v>
      </c>
      <c r="J177" s="14" t="s">
        <v>499</v>
      </c>
      <c r="K177" s="14" t="s">
        <v>501</v>
      </c>
      <c r="L177" s="15" t="s">
        <v>1095</v>
      </c>
      <c r="M177" s="15" t="str">
        <f>VLOOKUP(L177,Coordenadas!A$2:B1429,2,0)</f>
        <v xml:space="preserve"> 19°45'10.78"S</v>
      </c>
      <c r="N177" s="15" t="str">
        <f>VLOOKUP(L177,Coordenadas!A$2:C5172,3,0)</f>
        <v xml:space="preserve"> 43° 1'37.78"O</v>
      </c>
      <c r="O177" s="40" t="str">
        <f>VLOOKUP(B177,SAOM!B$2:H1172,7,0)</f>
        <v>SES-NORA-0840</v>
      </c>
      <c r="P177" s="16">
        <v>4033</v>
      </c>
      <c r="Q177" s="17">
        <f>VLOOKUP(B177,SAOM!B$2:I1172,8,0)</f>
        <v>41010</v>
      </c>
      <c r="R177" s="17" t="str">
        <f>VLOOKUP(B177,AG_Lider!A$1:F1530,6,0)</f>
        <v>CONCLUÍDO</v>
      </c>
      <c r="S177" s="42" t="str">
        <f>VLOOKUP(B177,SAOM!B$2:J1172,9,0)</f>
        <v>CLAUDINEIA MARA ALVARENGA FAUSTINO</v>
      </c>
      <c r="T177" s="17" t="str">
        <f>VLOOKUP(B177,SAOM!B$2:K1618,10,0)</f>
        <v>Rua DO OURO, 539 - MANJAHY</v>
      </c>
      <c r="U177" s="42" t="str">
        <f>VLOOKUP(B177,SAOM!B$2:M902,12,0)</f>
        <v>(31) 3861-1111</v>
      </c>
      <c r="V177" s="87" t="str">
        <f>VLOOKUP(B177,SAOM!B$2:L902,11,0)</f>
        <v>35920-000</v>
      </c>
      <c r="W177" s="18"/>
      <c r="X177" s="40" t="str">
        <f>VLOOKUP(B177,SAOM!B$2:N902,13,0)</f>
        <v>00:20:0E:10:4A:2E</v>
      </c>
      <c r="Y177" s="17">
        <v>41010</v>
      </c>
      <c r="Z177" s="15" t="s">
        <v>1625</v>
      </c>
      <c r="AA177" s="19">
        <v>41010</v>
      </c>
      <c r="AB177" s="35">
        <f>VLOOKUP(B177,[1]VODANET!$B$5:$AB$1019,27,0)</f>
        <v>41058</v>
      </c>
      <c r="AC177" s="48"/>
      <c r="AD177" s="19" t="str">
        <f>VLOOKUP(B177,SAOM!B$2:Q1203,16,0)</f>
        <v>-</v>
      </c>
      <c r="AE177" s="19" t="s">
        <v>4675</v>
      </c>
      <c r="AF177" s="19"/>
      <c r="AG177" s="145"/>
      <c r="AH177" s="15"/>
      <c r="AI177" s="20" t="s">
        <v>4675</v>
      </c>
    </row>
    <row r="178" spans="1:35" s="20" customFormat="1">
      <c r="A178" s="13">
        <v>841</v>
      </c>
      <c r="B178" s="38" t="s">
        <v>1099</v>
      </c>
      <c r="C178" s="17">
        <v>40953</v>
      </c>
      <c r="D178" s="17">
        <v>41083</v>
      </c>
      <c r="E178" s="17">
        <f>VLOOKUP(B178,SAOM!B$2:D3228,3,0)</f>
        <v>41083</v>
      </c>
      <c r="F178" s="17">
        <f t="shared" si="2"/>
        <v>41098</v>
      </c>
      <c r="G178" s="17">
        <v>41009</v>
      </c>
      <c r="H178" s="14" t="s">
        <v>517</v>
      </c>
      <c r="I178" s="40" t="str">
        <f>VLOOKUP(B178,SAOM!B$2:E2173,4,0)</f>
        <v>Aceito</v>
      </c>
      <c r="J178" s="14" t="s">
        <v>499</v>
      </c>
      <c r="K178" s="14" t="s">
        <v>501</v>
      </c>
      <c r="L178" s="15" t="s">
        <v>1100</v>
      </c>
      <c r="M178" s="15" t="str">
        <f>VLOOKUP(L178,Coordenadas!A$2:B1430,2,0)</f>
        <v xml:space="preserve"> 20°16'33.22"S</v>
      </c>
      <c r="N178" s="15" t="str">
        <f>VLOOKUP(L178,Coordenadas!A$2:C5173,3,0)</f>
        <v xml:space="preserve"> 43° 2'30.35"O</v>
      </c>
      <c r="O178" s="40" t="str">
        <f>VLOOKUP(B178,SAOM!B$2:H1173,7,0)</f>
        <v>SES-BAGA-0841</v>
      </c>
      <c r="P178" s="16">
        <v>4033</v>
      </c>
      <c r="Q178" s="17">
        <f>VLOOKUP(B178,SAOM!B$2:I1173,8,0)</f>
        <v>41110</v>
      </c>
      <c r="R178" s="17" t="str">
        <f>VLOOKUP(B178,AG_Lider!A$1:F1531,6,0)</f>
        <v>VODANET</v>
      </c>
      <c r="S178" s="42" t="str">
        <f>VLOOKUP(B178,SAOM!B$2:J1173,9,0)</f>
        <v>Poliane Ferreira Carvalho</v>
      </c>
      <c r="T178" s="17" t="str">
        <f>VLOOKUP(B178,SAOM!B$2:K1619,10,0)</f>
        <v>avenida Pedro Jose Pimenta, 0 - Centro</v>
      </c>
      <c r="U178" s="42" t="str">
        <f>VLOOKUP(B178,SAOM!B$2:M903,12,0)</f>
        <v>(31) 3877-5528</v>
      </c>
      <c r="V178" s="87" t="str">
        <f>VLOOKUP(B178,SAOM!B$2:L903,11,0)</f>
        <v>35447-000</v>
      </c>
      <c r="W178" s="18">
        <v>40969</v>
      </c>
      <c r="X178" s="40" t="str">
        <f>VLOOKUP(B178,SAOM!B$2:N903,13,0)</f>
        <v>00:20:0E:10:4f:49</v>
      </c>
      <c r="Y178" s="17">
        <v>41110</v>
      </c>
      <c r="Z178" s="15" t="s">
        <v>5536</v>
      </c>
      <c r="AA178" s="19">
        <v>41110</v>
      </c>
      <c r="AB178" s="35"/>
      <c r="AC178" s="48" t="s">
        <v>4282</v>
      </c>
      <c r="AD178" s="19" t="str">
        <f>VLOOKUP(B178,SAOM!B$2:Q1204,16,0)</f>
        <v>Endereço informado no agendamento não confere (Praça Joaquim Alves Xavier, 180, Centro)</v>
      </c>
      <c r="AE178" s="19">
        <v>41124</v>
      </c>
      <c r="AF178" s="19">
        <v>41130</v>
      </c>
      <c r="AG178" s="145" t="s">
        <v>6645</v>
      </c>
      <c r="AH178" s="97" t="s">
        <v>5800</v>
      </c>
      <c r="AI178" s="20" t="s">
        <v>4675</v>
      </c>
    </row>
    <row r="179" spans="1:35" s="20" customFormat="1">
      <c r="A179" s="13">
        <v>847</v>
      </c>
      <c r="B179" s="38" t="s">
        <v>1104</v>
      </c>
      <c r="C179" s="17">
        <v>40953</v>
      </c>
      <c r="D179" s="17">
        <v>41110</v>
      </c>
      <c r="E179" s="17">
        <f>VLOOKUP(B179,SAOM!B$2:D3229,3,0)</f>
        <v>41109</v>
      </c>
      <c r="F179" s="17">
        <f t="shared" si="2"/>
        <v>41125</v>
      </c>
      <c r="G179" s="17">
        <v>40967</v>
      </c>
      <c r="H179" s="14" t="s">
        <v>682</v>
      </c>
      <c r="I179" s="40" t="str">
        <f>VLOOKUP(B179,SAOM!B$2:E2174,4,0)</f>
        <v>Agendado</v>
      </c>
      <c r="J179" s="14" t="s">
        <v>499</v>
      </c>
      <c r="K179" s="14" t="s">
        <v>501</v>
      </c>
      <c r="L179" s="15" t="s">
        <v>1105</v>
      </c>
      <c r="M179" s="15" t="str">
        <f>VLOOKUP(L179,Coordenadas!A$2:B1431,2,0)</f>
        <v xml:space="preserve"> 21°36'21.10"S</v>
      </c>
      <c r="N179" s="15" t="str">
        <f>VLOOKUP(L179,Coordenadas!A$2:C5174,3,0)</f>
        <v xml:space="preserve"> 43°45'25.82"O</v>
      </c>
      <c r="O179" s="40" t="str">
        <f>VLOOKUP(B179,SAOM!B$2:H1174,7,0)</f>
        <v>-</v>
      </c>
      <c r="P179" s="16">
        <v>4033</v>
      </c>
      <c r="Q179" s="17">
        <f>VLOOKUP(B179,SAOM!B$2:I1174,8,0)</f>
        <v>41143</v>
      </c>
      <c r="R179" s="17" t="str">
        <f>VLOOKUP(B179,AG_Lider!A$1:F1532,6,0)</f>
        <v>VODANET</v>
      </c>
      <c r="S179" s="42" t="str">
        <f>VLOOKUP(B179,SAOM!B$2:J1174,9,0)</f>
        <v>ALESSANDRO MAGNO RIBEIRO</v>
      </c>
      <c r="T179" s="17" t="str">
        <f>VLOOKUP(B179,SAOM!B$2:K1620,10,0)</f>
        <v>Rua CELSO SUL FERREIRA, 40 - FÁTIMA.</v>
      </c>
      <c r="U179" s="42" t="str">
        <f>VLOOKUP(B179,SAOM!B$2:M904,12,0)</f>
        <v>(32) 3344-1307</v>
      </c>
      <c r="V179" s="87" t="str">
        <f>VLOOKUP(B179,SAOM!B$2:L904,11,0)</f>
        <v>36230-000</v>
      </c>
      <c r="W179" s="18"/>
      <c r="X179" s="40" t="str">
        <f>VLOOKUP(B179,SAOM!B$2:N904,13,0)</f>
        <v>-</v>
      </c>
      <c r="Y179" s="17"/>
      <c r="Z179" s="15"/>
      <c r="AA179" s="19"/>
      <c r="AB179" s="35"/>
      <c r="AC179" s="19" t="s">
        <v>4382</v>
      </c>
      <c r="AD179" s="19" t="str">
        <f>VLOOKUP(B179,SAOM!B$2:Q1205,16,0)</f>
        <v xml:space="preserve">
</v>
      </c>
      <c r="AE179" s="19" t="s">
        <v>4675</v>
      </c>
      <c r="AF179" s="19"/>
      <c r="AG179" s="144"/>
      <c r="AH179" s="15"/>
      <c r="AI179" s="20" t="s">
        <v>4675</v>
      </c>
    </row>
    <row r="180" spans="1:35" s="20" customFormat="1">
      <c r="A180" s="13">
        <v>852</v>
      </c>
      <c r="B180" s="38" t="s">
        <v>1114</v>
      </c>
      <c r="C180" s="17">
        <v>40953</v>
      </c>
      <c r="D180" s="17">
        <v>41109</v>
      </c>
      <c r="E180" s="17">
        <f>VLOOKUP(B180,SAOM!B$2:D3230,3,0)</f>
        <v>41109</v>
      </c>
      <c r="F180" s="17">
        <f t="shared" si="2"/>
        <v>41124</v>
      </c>
      <c r="G180" s="17">
        <v>40967</v>
      </c>
      <c r="H180" s="14" t="s">
        <v>517</v>
      </c>
      <c r="I180" s="40" t="str">
        <f>VLOOKUP(B180,SAOM!B$2:E2175,4,0)</f>
        <v>Aceito</v>
      </c>
      <c r="J180" s="14" t="s">
        <v>499</v>
      </c>
      <c r="K180" s="14" t="s">
        <v>501</v>
      </c>
      <c r="L180" s="15" t="s">
        <v>1115</v>
      </c>
      <c r="M180" s="15" t="str">
        <f>VLOOKUP(L180,Coordenadas!A$2:B1432,2,0)</f>
        <v xml:space="preserve"> 20°46'42.51"S</v>
      </c>
      <c r="N180" s="15" t="str">
        <f>VLOOKUP(L180,Coordenadas!A$2:C5175,3,0)</f>
        <v xml:space="preserve"> 42°47'50.78"O</v>
      </c>
      <c r="O180" s="40" t="str">
        <f>VLOOKUP(B180,SAOM!B$2:H1176,7,0)</f>
        <v>SES-CARI-0852</v>
      </c>
      <c r="P180" s="16">
        <v>4033</v>
      </c>
      <c r="Q180" s="17">
        <f>VLOOKUP(B180,SAOM!B$2:I1176,8,0)</f>
        <v>41144</v>
      </c>
      <c r="R180" s="17" t="str">
        <f>VLOOKUP(B180,AG_Lider!A$1:F1534,6,0)</f>
        <v>VODANET</v>
      </c>
      <c r="S180" s="42" t="str">
        <f>VLOOKUP(B180,SAOM!B$2:J1176,9,0)</f>
        <v>BETANIA LAURET DE RESENDE TEIXEIRA</v>
      </c>
      <c r="T180" s="17" t="str">
        <f>VLOOKUP(B180,SAOM!B$2:K1622,10,0)</f>
        <v xml:space="preserve">	RUA GOVERNADOR VALADARES, S/N  - CENTRO</v>
      </c>
      <c r="U180" s="42" t="str">
        <f>VLOOKUP(B180,SAOM!B$2:M905,12,0)</f>
        <v>(31) 3898-1182</v>
      </c>
      <c r="V180" s="87" t="str">
        <f>VLOOKUP(B180,SAOM!B$2:L905,11,0)</f>
        <v>36560-000</v>
      </c>
      <c r="W180" s="18"/>
      <c r="X180" s="40" t="str">
        <f>VLOOKUP(B180,SAOM!B$2:N905,13,0)</f>
        <v>00:20:0e:10:4a:79</v>
      </c>
      <c r="Y180" s="17">
        <v>41145</v>
      </c>
      <c r="Z180" s="15" t="s">
        <v>7243</v>
      </c>
      <c r="AA180" s="19">
        <v>41145</v>
      </c>
      <c r="AB180" s="35"/>
      <c r="AC180" s="19" t="s">
        <v>4285</v>
      </c>
      <c r="AD180" s="19" t="str">
        <f>VLOOKUP(B180,SAOM!B$2:Q1206,16,0)</f>
        <v xml:space="preserve">25/06/2012 10:01:38 	Marcos Gonzaga Milagres 	Ok.
Endereço correto:
(31)3898-1110/1104 - RUA GOVERNADOR VALADARES, S/N  
</v>
      </c>
      <c r="AE180" s="19" t="s">
        <v>4675</v>
      </c>
      <c r="AF180" s="19"/>
      <c r="AG180" s="144"/>
      <c r="AH180" s="36"/>
      <c r="AI180" s="20" t="s">
        <v>4675</v>
      </c>
    </row>
    <row r="181" spans="1:35" s="20" customFormat="1">
      <c r="A181" s="13">
        <v>856</v>
      </c>
      <c r="B181" s="38" t="s">
        <v>1123</v>
      </c>
      <c r="C181" s="17">
        <v>40953</v>
      </c>
      <c r="D181" s="17">
        <v>41110</v>
      </c>
      <c r="E181" s="17">
        <f>VLOOKUP(B181,SAOM!B$2:D3231,3,0)</f>
        <v>41110</v>
      </c>
      <c r="F181" s="17">
        <f t="shared" si="2"/>
        <v>41125</v>
      </c>
      <c r="G181" s="17">
        <v>40967</v>
      </c>
      <c r="H181" s="14" t="s">
        <v>517</v>
      </c>
      <c r="I181" s="40" t="str">
        <f>VLOOKUP(B181,SAOM!B$2:E2176,4,0)</f>
        <v>Aceito</v>
      </c>
      <c r="J181" s="14" t="s">
        <v>499</v>
      </c>
      <c r="K181" s="14" t="s">
        <v>501</v>
      </c>
      <c r="L181" s="15" t="s">
        <v>1124</v>
      </c>
      <c r="M181" s="15" t="str">
        <f>VLOOKUP(L181,Coordenadas!A$2:B1433,2,0)</f>
        <v xml:space="preserve"> 20°58'17.45"S</v>
      </c>
      <c r="N181" s="15" t="str">
        <f>VLOOKUP(L181,Coordenadas!A$2:C5176,3,0)</f>
        <v xml:space="preserve"> 46° 7'57.35"O</v>
      </c>
      <c r="O181" s="40" t="str">
        <f>VLOOKUP(B181,SAOM!B$2:H1178,7,0)</f>
        <v>SES-CARO-0856</v>
      </c>
      <c r="P181" s="16">
        <v>4033</v>
      </c>
      <c r="Q181" s="17">
        <f>VLOOKUP(B181,SAOM!B$2:I1178,8,0)</f>
        <v>41117</v>
      </c>
      <c r="R181" s="17" t="str">
        <f>VLOOKUP(B181,AG_Lider!A$1:F1536,6,0)</f>
        <v>VODANET</v>
      </c>
      <c r="S181" s="42" t="str">
        <f>VLOOKUP(B181,SAOM!B$2:J1178,9,0)</f>
        <v>SONIA MARTINS DE OLIVEIRA FARIA</v>
      </c>
      <c r="T181" s="17" t="str">
        <f>VLOOKUP(B181,SAOM!B$2:K1624,10,0)</f>
        <v>praça ARGENTINO RODRIGUES OLIVEIRA, 32 - SAO BENEDITO</v>
      </c>
      <c r="U181" s="42" t="str">
        <f>VLOOKUP(B181,SAOM!B$2:M906,12,0)</f>
        <v>(35) 3561-1537</v>
      </c>
      <c r="V181" s="87" t="str">
        <f>VLOOKUP(B181,SAOM!B$2:L906,11,0)</f>
        <v>37150-000</v>
      </c>
      <c r="W181" s="18"/>
      <c r="X181" s="40" t="str">
        <f>VLOOKUP(B181,SAOM!B$2:N906,13,0)</f>
        <v>00:20:0e:10:48:b7</v>
      </c>
      <c r="Y181" s="17">
        <v>41117</v>
      </c>
      <c r="Z181" s="15" t="s">
        <v>6038</v>
      </c>
      <c r="AA181" s="19">
        <v>41117</v>
      </c>
      <c r="AB181" s="35"/>
      <c r="AC181" s="19" t="s">
        <v>4383</v>
      </c>
      <c r="AD181" s="19" t="str">
        <f>VLOOKUP(B181,SAOM!B$2:Q1207,16,0)</f>
        <v xml:space="preserve">
</v>
      </c>
      <c r="AE181" s="19" t="s">
        <v>4675</v>
      </c>
      <c r="AF181" s="19"/>
      <c r="AG181" s="144"/>
      <c r="AH181" s="15"/>
      <c r="AI181" s="20" t="s">
        <v>4675</v>
      </c>
    </row>
    <row r="182" spans="1:35" s="20" customFormat="1">
      <c r="A182" s="13">
        <v>858</v>
      </c>
      <c r="B182" s="38" t="s">
        <v>1128</v>
      </c>
      <c r="C182" s="17">
        <v>40953</v>
      </c>
      <c r="D182" s="17">
        <v>40998</v>
      </c>
      <c r="E182" s="17">
        <f>VLOOKUP(B182,SAOM!B$2:D3232,3,0)</f>
        <v>40998</v>
      </c>
      <c r="F182" s="17">
        <f t="shared" si="2"/>
        <v>41013</v>
      </c>
      <c r="G182" s="17" t="s">
        <v>501</v>
      </c>
      <c r="H182" s="14" t="s">
        <v>517</v>
      </c>
      <c r="I182" s="40" t="str">
        <f>VLOOKUP(B182,SAOM!B$2:E2177,4,0)</f>
        <v>Aceito</v>
      </c>
      <c r="J182" s="14" t="s">
        <v>684</v>
      </c>
      <c r="K182" s="14" t="s">
        <v>501</v>
      </c>
      <c r="L182" s="15" t="s">
        <v>1129</v>
      </c>
      <c r="M182" s="15" t="str">
        <f>VLOOKUP(L182,Coordenadas!A$2:B1434,2,0)</f>
        <v xml:space="preserve"> 19°45'30.22"S</v>
      </c>
      <c r="N182" s="15" t="str">
        <f>VLOOKUP(L182,Coordenadas!A$2:C5177,3,0)</f>
        <v xml:space="preserve"> 44°53'39.85"O</v>
      </c>
      <c r="O182" s="40" t="str">
        <f>VLOOKUP(B182,SAOM!B$2:H1179,7,0)</f>
        <v>SES-CORA-0858</v>
      </c>
      <c r="P182" s="16">
        <v>4033</v>
      </c>
      <c r="Q182" s="17">
        <f>VLOOKUP(B182,SAOM!B$2:I1179,8,0)</f>
        <v>40995</v>
      </c>
      <c r="R182" s="17" t="e">
        <f>VLOOKUP(B182,AG_Lider!A$1:F1537,6,0)</f>
        <v>#N/A</v>
      </c>
      <c r="S182" s="42" t="str">
        <f>VLOOKUP(B182,SAOM!B$2:J1179,9,0)</f>
        <v>SAYONARA APARECIDA DE ASSIS CHAVES</v>
      </c>
      <c r="T182" s="17" t="str">
        <f>VLOOKUP(B182,SAOM!B$2:K1625,10,0)</f>
        <v>Rua ZICO BICALHO, 125 - CENTRO</v>
      </c>
      <c r="U182" s="42" t="str">
        <f>VLOOKUP(B182,SAOM!B$2:M907,12,0)</f>
        <v>(37) 3276-1118</v>
      </c>
      <c r="V182" s="87" t="str">
        <f>VLOOKUP(B182,SAOM!B$2:L907,11,0)</f>
        <v>35668-000</v>
      </c>
      <c r="W182" s="18"/>
      <c r="X182" s="40" t="str">
        <f>VLOOKUP(B182,SAOM!B$2:N907,13,0)</f>
        <v>00:20:0E:10:48:E2</v>
      </c>
      <c r="Y182" s="17">
        <v>40995</v>
      </c>
      <c r="Z182" s="15" t="s">
        <v>4275</v>
      </c>
      <c r="AA182" s="19">
        <v>40996</v>
      </c>
      <c r="AB182" s="35"/>
      <c r="AC182" s="48"/>
      <c r="AD182" s="19" t="str">
        <f>VLOOKUP(B182,SAOM!B$2:Q1208,16,0)</f>
        <v>-</v>
      </c>
      <c r="AE182" s="19" t="s">
        <v>4675</v>
      </c>
      <c r="AF182" s="19"/>
      <c r="AG182" s="145"/>
      <c r="AH182" s="15"/>
      <c r="AI182" s="20" t="s">
        <v>4675</v>
      </c>
    </row>
    <row r="183" spans="1:35" s="20" customFormat="1">
      <c r="A183" s="13">
        <v>860</v>
      </c>
      <c r="B183" s="38" t="s">
        <v>1133</v>
      </c>
      <c r="C183" s="17">
        <v>40953</v>
      </c>
      <c r="D183" s="17">
        <v>41109</v>
      </c>
      <c r="E183" s="17">
        <f>VLOOKUP(B183,SAOM!B$2:D3233,3,0)</f>
        <v>41109</v>
      </c>
      <c r="F183" s="17">
        <f t="shared" si="2"/>
        <v>41124</v>
      </c>
      <c r="G183" s="17">
        <v>40967</v>
      </c>
      <c r="H183" s="14" t="s">
        <v>517</v>
      </c>
      <c r="I183" s="40" t="str">
        <f>VLOOKUP(B183,SAOM!B$2:E2178,4,0)</f>
        <v>Aceito</v>
      </c>
      <c r="J183" s="14" t="s">
        <v>499</v>
      </c>
      <c r="K183" s="14" t="s">
        <v>501</v>
      </c>
      <c r="L183" s="15" t="s">
        <v>1134</v>
      </c>
      <c r="M183" s="15" t="str">
        <f>VLOOKUP(L183,Coordenadas!A$2:B1435,2,0)</f>
        <v xml:space="preserve"> 21°30'41.89"S</v>
      </c>
      <c r="N183" s="15" t="str">
        <f>VLOOKUP(L183,Coordenadas!A$2:C5178,3,0)</f>
        <v xml:space="preserve"> 46°11'46.86"O</v>
      </c>
      <c r="O183" s="40" t="str">
        <f>VLOOKUP(B183,SAOM!B$2:H1180,7,0)</f>
        <v>SES-DIVA-0860</v>
      </c>
      <c r="P183" s="16">
        <v>4033</v>
      </c>
      <c r="Q183" s="17">
        <f>VLOOKUP(B183,SAOM!B$2:I1180,8,0)</f>
        <v>41121</v>
      </c>
      <c r="R183" s="17" t="str">
        <f>VLOOKUP(B183,AG_Lider!A$1:F1538,6,0)</f>
        <v>VODANET</v>
      </c>
      <c r="S183" s="42" t="str">
        <f>VLOOKUP(B183,SAOM!B$2:J1180,9,0)</f>
        <v>JULIANA RODRIGUES CESAR SIQUEIRA</v>
      </c>
      <c r="T183" s="17" t="str">
        <f>VLOOKUP(B183,SAOM!B$2:K1626,10,0)</f>
        <v>Praça GOVERNADOR VALADARES, 0 - CENTRO</v>
      </c>
      <c r="U183" s="42" t="str">
        <f>VLOOKUP(B183,SAOM!B$2:M908,12,0)</f>
        <v>(35) 3286-1122</v>
      </c>
      <c r="V183" s="87" t="str">
        <f>VLOOKUP(B183,SAOM!B$2:L908,11,0)</f>
        <v>37134-000</v>
      </c>
      <c r="W183" s="18"/>
      <c r="X183" s="40" t="str">
        <f>VLOOKUP(B183,SAOM!B$2:N908,13,0)</f>
        <v>00:20:0E:10:49:E6</v>
      </c>
      <c r="Y183" s="17">
        <v>41121</v>
      </c>
      <c r="Z183" s="15" t="s">
        <v>5984</v>
      </c>
      <c r="AA183" s="19">
        <v>41121</v>
      </c>
      <c r="AB183" s="35"/>
      <c r="AC183" s="19" t="s">
        <v>4330</v>
      </c>
      <c r="AD183" s="19" t="str">
        <f>VLOOKUP(B183,SAOM!B$2:Q1209,16,0)</f>
        <v xml:space="preserve">
</v>
      </c>
      <c r="AE183" s="19" t="s">
        <v>4675</v>
      </c>
      <c r="AF183" s="19"/>
      <c r="AG183" s="144"/>
      <c r="AH183" s="15"/>
      <c r="AI183" s="20" t="s">
        <v>4675</v>
      </c>
    </row>
    <row r="184" spans="1:35" s="20" customFormat="1">
      <c r="A184" s="13">
        <v>864</v>
      </c>
      <c r="B184" s="38" t="s">
        <v>1143</v>
      </c>
      <c r="C184" s="17">
        <v>40953</v>
      </c>
      <c r="D184" s="17">
        <v>41086</v>
      </c>
      <c r="E184" s="17">
        <f>VLOOKUP(B184,SAOM!B$2:D3234,3,0)</f>
        <v>41090</v>
      </c>
      <c r="F184" s="17">
        <f t="shared" si="2"/>
        <v>41101</v>
      </c>
      <c r="G184" s="17">
        <v>40967</v>
      </c>
      <c r="H184" s="14" t="s">
        <v>517</v>
      </c>
      <c r="I184" s="40" t="str">
        <f>VLOOKUP(B184,SAOM!B$2:E2179,4,0)</f>
        <v>Aceito</v>
      </c>
      <c r="J184" s="14" t="s">
        <v>499</v>
      </c>
      <c r="K184" s="14" t="s">
        <v>501</v>
      </c>
      <c r="L184" s="15" t="s">
        <v>1144</v>
      </c>
      <c r="M184" s="15" t="str">
        <f>VLOOKUP(L184,Coordenadas!A$2:B1436,2,0)</f>
        <v xml:space="preserve"> 16°59'9.44"S</v>
      </c>
      <c r="N184" s="15" t="str">
        <f>VLOOKUP(L184,Coordenadas!A$2:C5179,3,0)</f>
        <v xml:space="preserve"> 42°21'3.09"O</v>
      </c>
      <c r="O184" s="40" t="str">
        <f>VLOOKUP(B184,SAOM!B$2:H1182,7,0)</f>
        <v>SES-FRRO-0864</v>
      </c>
      <c r="P184" s="16">
        <v>4035</v>
      </c>
      <c r="Q184" s="17">
        <f>VLOOKUP(B184,SAOM!B$2:I1182,8,0)</f>
        <v>41094</v>
      </c>
      <c r="R184" s="17" t="str">
        <f>VLOOKUP(B184,AG_Lider!A$1:F1540,6,0)</f>
        <v>VODANET</v>
      </c>
      <c r="S184" s="42" t="str">
        <f>VLOOKUP(B184,SAOM!B$2:J1182,9,0)</f>
        <v>FLÁVIA AMÉLYA VIEIRA</v>
      </c>
      <c r="T184" s="17" t="str">
        <f>VLOOKUP(B184,SAOM!B$2:K1628,10,0)</f>
        <v>Rua ROSÁRIO, 400 - ROSÁRIO</v>
      </c>
      <c r="U184" s="42" t="str">
        <f>VLOOKUP(B184,SAOM!B$2:M909,12,0)</f>
        <v>(33) 3738-1122</v>
      </c>
      <c r="V184" s="87" t="str">
        <f>VLOOKUP(B184,SAOM!B$2:L909,11,0)</f>
        <v>39644-000</v>
      </c>
      <c r="W184" s="18"/>
      <c r="X184" s="40" t="str">
        <f>VLOOKUP(B184,SAOM!B$2:N909,13,0)</f>
        <v>00:20:0E:10:52:45</v>
      </c>
      <c r="Y184" s="17">
        <v>41094</v>
      </c>
      <c r="Z184" s="15" t="s">
        <v>4400</v>
      </c>
      <c r="AA184" s="19">
        <v>41094</v>
      </c>
      <c r="AB184" s="35"/>
      <c r="AC184" s="19" t="s">
        <v>3889</v>
      </c>
      <c r="AD184" s="19" t="str">
        <f>VLOOKUP(B184,SAOM!B$2:Q1210,16,0)</f>
        <v xml:space="preserve">já informado ao cliente sobre o processo / Não esta ciente
</v>
      </c>
      <c r="AE184" s="19" t="s">
        <v>4675</v>
      </c>
      <c r="AF184" s="19"/>
      <c r="AG184" s="144"/>
      <c r="AH184" s="15" t="s">
        <v>4776</v>
      </c>
      <c r="AI184" s="20" t="s">
        <v>4675</v>
      </c>
    </row>
    <row r="185" spans="1:35" s="20" customFormat="1">
      <c r="A185" s="13">
        <v>903</v>
      </c>
      <c r="B185" s="38" t="s">
        <v>1326</v>
      </c>
      <c r="C185" s="17">
        <v>40956</v>
      </c>
      <c r="D185" s="17">
        <v>41113</v>
      </c>
      <c r="E185" s="17">
        <f>VLOOKUP(B185,SAOM!B$2:D3235,3,0)</f>
        <v>41113</v>
      </c>
      <c r="F185" s="17">
        <f t="shared" si="2"/>
        <v>41128</v>
      </c>
      <c r="G185" s="17">
        <v>40967</v>
      </c>
      <c r="H185" s="14" t="s">
        <v>517</v>
      </c>
      <c r="I185" s="40" t="str">
        <f>VLOOKUP(B185,SAOM!B$2:E2180,4,0)</f>
        <v>Aceito</v>
      </c>
      <c r="J185" s="14" t="s">
        <v>499</v>
      </c>
      <c r="K185" s="14" t="s">
        <v>501</v>
      </c>
      <c r="L185" s="15" t="s">
        <v>1178</v>
      </c>
      <c r="M185" s="15" t="str">
        <f>VLOOKUP(L185,Coordenadas!A$2:B1437,2,0)</f>
        <v xml:space="preserve"> 21°20'47.72"S</v>
      </c>
      <c r="N185" s="15" t="str">
        <f>VLOOKUP(L185,Coordenadas!A$2:C5180,3,0)</f>
        <v xml:space="preserve"> 43° 3'1.63"O</v>
      </c>
      <c r="O185" s="40" t="str">
        <f>VLOOKUP(B185,SAOM!B$2:H1183,7,0)</f>
        <v>SES-GUNI-0903</v>
      </c>
      <c r="P185" s="41">
        <v>4033</v>
      </c>
      <c r="Q185" s="17">
        <f>VLOOKUP(B185,SAOM!B$2:I1183,8,0)</f>
        <v>41144</v>
      </c>
      <c r="R185" s="17" t="str">
        <f>VLOOKUP(B185,AG_Lider!A$1:F1541,6,0)</f>
        <v>VODANET</v>
      </c>
      <c r="S185" s="42" t="str">
        <f>VLOOKUP(B185,SAOM!B$2:J1183,9,0)</f>
        <v>Jorge Luiz Pereira</v>
      </c>
      <c r="T185" s="17" t="str">
        <f>VLOOKUP(B185,SAOM!B$2:K1629,10,0)</f>
        <v xml:space="preserve">RUA JOSINO DIAS MOREIRA, S/N, BAIRRO CAXIAS </v>
      </c>
      <c r="U185" s="42" t="str">
        <f>VLOOKUP(B185,SAOM!B$2:M910,12,0)</f>
        <v>(32)3575-2870</v>
      </c>
      <c r="V185" s="87" t="str">
        <f>VLOOKUP(B185,SAOM!B$2:L910,11,0)</f>
        <v>36160-000</v>
      </c>
      <c r="W185" s="18"/>
      <c r="X185" s="40" t="str">
        <f>VLOOKUP(B185,SAOM!B$2:N910,13,0)</f>
        <v>00:20:0e:10:4c:b5</v>
      </c>
      <c r="Y185" s="17">
        <v>41144</v>
      </c>
      <c r="Z185" s="97" t="s">
        <v>6335</v>
      </c>
      <c r="AA185" s="19">
        <v>41152</v>
      </c>
      <c r="AB185" s="35"/>
      <c r="AC185" s="19" t="s">
        <v>4379</v>
      </c>
      <c r="AD185" s="19" t="str">
        <f>VLOOKUP(B185,SAOM!B$2:Q1211,16,0)</f>
        <v xml:space="preserve">
</v>
      </c>
      <c r="AE185" s="19" t="s">
        <v>4675</v>
      </c>
      <c r="AF185" s="19"/>
      <c r="AG185" s="144"/>
      <c r="AH185" s="15"/>
      <c r="AI185" s="20" t="s">
        <v>4675</v>
      </c>
    </row>
    <row r="186" spans="1:35" s="20" customFormat="1">
      <c r="A186" s="13">
        <v>888</v>
      </c>
      <c r="B186" s="38" t="s">
        <v>1327</v>
      </c>
      <c r="C186" s="17">
        <v>40956</v>
      </c>
      <c r="D186" s="17">
        <v>41113</v>
      </c>
      <c r="E186" s="17">
        <f>VLOOKUP(B186,SAOM!B$2:D3236,3,0)</f>
        <v>41113</v>
      </c>
      <c r="F186" s="17">
        <f t="shared" si="2"/>
        <v>41128</v>
      </c>
      <c r="G186" s="17">
        <v>40967</v>
      </c>
      <c r="H186" s="14" t="s">
        <v>517</v>
      </c>
      <c r="I186" s="40" t="str">
        <f>VLOOKUP(B186,SAOM!B$2:E2181,4,0)</f>
        <v>Aceito</v>
      </c>
      <c r="J186" s="14" t="s">
        <v>499</v>
      </c>
      <c r="K186" s="14" t="s">
        <v>501</v>
      </c>
      <c r="L186" s="15" t="s">
        <v>1179</v>
      </c>
      <c r="M186" s="15" t="str">
        <f>VLOOKUP(L186,Coordenadas!A$2:B1438,2,0)</f>
        <v xml:space="preserve"> 20°29'44.65"S</v>
      </c>
      <c r="N186" s="15" t="str">
        <f>VLOOKUP(L186,Coordenadas!A$2:C5181,3,0)</f>
        <v xml:space="preserve"> 42°48'12.85"O</v>
      </c>
      <c r="O186" s="40" t="str">
        <f>VLOOKUP(B186,SAOM!B$2:H1184,7,0)</f>
        <v>SES-AMRA-0888</v>
      </c>
      <c r="P186" s="41">
        <v>4033</v>
      </c>
      <c r="Q186" s="17">
        <f>VLOOKUP(B186,SAOM!B$2:I1184,8,0)</f>
        <v>41157</v>
      </c>
      <c r="R186" s="17" t="str">
        <f>VLOOKUP(B186,AG_Lider!A$1:F1542,6,0)</f>
        <v>VODANET</v>
      </c>
      <c r="S186" s="42" t="str">
        <f>VLOOKUP(B186,SAOM!B$2:J1184,9,0)</f>
        <v>Gisele Neves Paolo Marques de Lima</v>
      </c>
      <c r="T186" s="17" t="str">
        <f>VLOOKUP(B186,SAOM!B$2:K1630,10,0)</f>
        <v>praça Dr João Pinheiro, 65 - Centro</v>
      </c>
      <c r="U186" s="42" t="str">
        <f>VLOOKUP(B186,SAOM!B$2:M911,12,0)</f>
        <v>(31) 3895-5459</v>
      </c>
      <c r="V186" s="87" t="str">
        <f>VLOOKUP(B186,SAOM!B$2:L911,11,0)</f>
        <v>35444-000</v>
      </c>
      <c r="W186" s="18"/>
      <c r="X186" s="40" t="str">
        <f>VLOOKUP(B186,SAOM!B$2:N911,13,0)</f>
        <v>00:20:0E:10:4A:8E</v>
      </c>
      <c r="Y186" s="17">
        <v>41157</v>
      </c>
      <c r="Z186" s="15" t="s">
        <v>2708</v>
      </c>
      <c r="AA186" s="19">
        <v>41157</v>
      </c>
      <c r="AB186" s="35"/>
      <c r="AC186" s="19" t="s">
        <v>4381</v>
      </c>
      <c r="AD186" s="19" t="str">
        <f>VLOOKUP(B186,SAOM!B$2:Q1212,16,0)</f>
        <v>-</v>
      </c>
      <c r="AE186" s="19">
        <v>41150</v>
      </c>
      <c r="AF186" s="19"/>
      <c r="AG186" s="144" t="s">
        <v>7375</v>
      </c>
      <c r="AH186" s="15"/>
      <c r="AI186" s="20" t="s">
        <v>4675</v>
      </c>
    </row>
    <row r="187" spans="1:35" s="20" customFormat="1">
      <c r="A187" s="13">
        <v>907</v>
      </c>
      <c r="B187" s="38" t="s">
        <v>1328</v>
      </c>
      <c r="C187" s="17">
        <v>40956</v>
      </c>
      <c r="D187" s="17">
        <v>41103</v>
      </c>
      <c r="E187" s="17">
        <f>VLOOKUP(B187,SAOM!B$2:D3237,3,0)</f>
        <v>41103</v>
      </c>
      <c r="F187" s="17">
        <f t="shared" si="2"/>
        <v>41118</v>
      </c>
      <c r="G187" s="17">
        <v>40977</v>
      </c>
      <c r="H187" s="14" t="s">
        <v>517</v>
      </c>
      <c r="I187" s="40" t="str">
        <f>VLOOKUP(B187,SAOM!B$2:E2182,4,0)</f>
        <v>Aceito</v>
      </c>
      <c r="J187" s="14" t="s">
        <v>499</v>
      </c>
      <c r="K187" s="14" t="s">
        <v>501</v>
      </c>
      <c r="L187" s="15" t="s">
        <v>1180</v>
      </c>
      <c r="M187" s="15" t="str">
        <f>VLOOKUP(L187,Coordenadas!A$2:B1439,2,0)</f>
        <v xml:space="preserve"> 16°58'58.32"S</v>
      </c>
      <c r="N187" s="15" t="str">
        <f>VLOOKUP(L187,Coordenadas!A$2:C5182,3,0)</f>
        <v xml:space="preserve"> 44°35'21.11"O</v>
      </c>
      <c r="O187" s="40" t="str">
        <f>VLOOKUP(B187,SAOM!B$2:H1185,7,0)</f>
        <v>SES-LAOS-0907</v>
      </c>
      <c r="P187" s="16">
        <v>4035</v>
      </c>
      <c r="Q187" s="17">
        <f>VLOOKUP(B187,SAOM!B$2:I1185,8,0)</f>
        <v>41143</v>
      </c>
      <c r="R187" s="17" t="str">
        <f>VLOOKUP(B187,AG_Lider!A$1:F1543,6,0)</f>
        <v>VODANET</v>
      </c>
      <c r="S187" s="42" t="str">
        <f>VLOOKUP(B187,SAOM!B$2:J1185,9,0)</f>
        <v>João Pedro Eleutério do Couto Junior</v>
      </c>
      <c r="T187" s="17" t="str">
        <f>VLOOKUP(B187,SAOM!B$2:K1631,10,0)</f>
        <v xml:space="preserve">AVENIDA PRESIDENTE MEDICE nº 1118 </v>
      </c>
      <c r="U187" s="42" t="str">
        <f>VLOOKUP(B187,SAOM!B$2:M912,12,0)</f>
        <v xml:space="preserve"> (38)3745-1226</v>
      </c>
      <c r="V187" s="87" t="str">
        <f>VLOOKUP(B187,SAOM!B$2:L912,11,0)</f>
        <v>39360-000</v>
      </c>
      <c r="W187" s="18"/>
      <c r="X187" s="40" t="str">
        <f>VLOOKUP(B187,SAOM!B$2:N912,13,0)</f>
        <v>00:20:0E:10:4C:8B</v>
      </c>
      <c r="Y187" s="17">
        <v>41135</v>
      </c>
      <c r="Z187" s="15" t="s">
        <v>6874</v>
      </c>
      <c r="AA187" s="45">
        <v>41135</v>
      </c>
      <c r="AB187" s="35"/>
      <c r="AC187" s="64" t="s">
        <v>4380</v>
      </c>
      <c r="AD187" s="19" t="str">
        <f>VLOOKUP(B187,SAOM!B$2:Q1213,16,0)</f>
        <v>-</v>
      </c>
      <c r="AE187" s="19" t="s">
        <v>4675</v>
      </c>
      <c r="AF187" s="19"/>
      <c r="AG187" s="145"/>
      <c r="AH187" s="15"/>
      <c r="AI187" s="20" t="s">
        <v>4675</v>
      </c>
    </row>
    <row r="188" spans="1:35" s="20" customFormat="1" ht="15.75" customHeight="1">
      <c r="A188" s="13">
        <v>892</v>
      </c>
      <c r="B188" s="38" t="s">
        <v>1329</v>
      </c>
      <c r="C188" s="17">
        <v>40956</v>
      </c>
      <c r="D188" s="17">
        <v>41112</v>
      </c>
      <c r="E188" s="17">
        <f>VLOOKUP(B188,SAOM!B$2:D3238,3,0)</f>
        <v>41112</v>
      </c>
      <c r="F188" s="17">
        <f t="shared" si="2"/>
        <v>41127</v>
      </c>
      <c r="G188" s="17">
        <v>40967</v>
      </c>
      <c r="H188" s="14" t="s">
        <v>752</v>
      </c>
      <c r="I188" s="40" t="str">
        <f>VLOOKUP(B188,SAOM!B$2:E2183,4,0)</f>
        <v>Agendado</v>
      </c>
      <c r="J188" s="14" t="s">
        <v>499</v>
      </c>
      <c r="K188" s="14" t="s">
        <v>506</v>
      </c>
      <c r="L188" s="15" t="s">
        <v>1181</v>
      </c>
      <c r="M188" s="15" t="str">
        <f>VLOOKUP(L188,Coordenadas!A$2:B1440,2,0)</f>
        <v xml:space="preserve"> 20°47'52.00"S</v>
      </c>
      <c r="N188" s="15" t="str">
        <f>VLOOKUP(L188,Coordenadas!A$2:C5183,3,0)</f>
        <v xml:space="preserve"> 43°55'48.37"O</v>
      </c>
      <c r="O188" s="40" t="str">
        <f>VLOOKUP(B188,SAOM!B$2:H1186,7,0)</f>
        <v>-</v>
      </c>
      <c r="P188" s="41">
        <v>4033</v>
      </c>
      <c r="Q188" s="17">
        <f>VLOOKUP(B188,SAOM!B$2:I1186,8,0)</f>
        <v>41169</v>
      </c>
      <c r="R188" s="17" t="str">
        <f>VLOOKUP(B188,AG_Lider!A$1:F1544,6,0)</f>
        <v>VODANET</v>
      </c>
      <c r="S188" s="42" t="str">
        <f>VLOOKUP(B188,SAOM!B$2:J1186,9,0)</f>
        <v>João de Souza Marzano Cardoso</v>
      </c>
      <c r="T188" s="17" t="str">
        <f>VLOOKUP(B188,SAOM!B$2:K1632,10,0)</f>
        <v>praça São Sebastião, 0 - Centro</v>
      </c>
      <c r="U188" s="42" t="str">
        <f>VLOOKUP(B188,SAOM!B$2:M913,12,0)</f>
        <v>(31) 3723-1382 -</v>
      </c>
      <c r="V188" s="87" t="str">
        <f>VLOOKUP(B188,SAOM!B$2:L913,11,0)</f>
        <v>36422-000</v>
      </c>
      <c r="W188" s="18"/>
      <c r="X188" s="40" t="str">
        <f>VLOOKUP(B188,SAOM!B$2:N913,13,0)</f>
        <v>-</v>
      </c>
      <c r="Y188" s="17"/>
      <c r="Z188" s="15"/>
      <c r="AA188" s="133"/>
      <c r="AB188" s="35"/>
      <c r="AC188" s="133" t="s">
        <v>4286</v>
      </c>
      <c r="AD188" s="19" t="str">
        <f>VLOOKUP(B188,SAOM!B$2:Q1214,16,0)</f>
        <v xml:space="preserve">Não esta ciente
</v>
      </c>
      <c r="AE188" s="19" t="s">
        <v>4675</v>
      </c>
      <c r="AF188" s="19"/>
      <c r="AG188" s="144"/>
      <c r="AH188" s="36"/>
      <c r="AI188" s="20" t="s">
        <v>4675</v>
      </c>
    </row>
    <row r="189" spans="1:35" s="20" customFormat="1">
      <c r="A189" s="13">
        <v>876</v>
      </c>
      <c r="B189" s="38" t="s">
        <v>1330</v>
      </c>
      <c r="C189" s="17">
        <v>40956</v>
      </c>
      <c r="D189" s="17">
        <v>41112</v>
      </c>
      <c r="E189" s="17">
        <f>VLOOKUP(B189,SAOM!B$2:D3239,3,0)</f>
        <v>41112</v>
      </c>
      <c r="F189" s="17">
        <f t="shared" si="2"/>
        <v>41127</v>
      </c>
      <c r="G189" s="17">
        <v>40967</v>
      </c>
      <c r="H189" s="14" t="s">
        <v>517</v>
      </c>
      <c r="I189" s="40" t="str">
        <f>VLOOKUP(B189,SAOM!B$2:E2184,4,0)</f>
        <v>Aceito</v>
      </c>
      <c r="J189" s="14" t="s">
        <v>499</v>
      </c>
      <c r="K189" s="14" t="s">
        <v>501</v>
      </c>
      <c r="L189" s="15" t="s">
        <v>1182</v>
      </c>
      <c r="M189" s="15" t="str">
        <f>VLOOKUP(L189,Coordenadas!A$2:B1441,2,0)</f>
        <v xml:space="preserve"> 20°37'23.76"S</v>
      </c>
      <c r="N189" s="15" t="str">
        <f>VLOOKUP(L189,Coordenadas!A$2:C5184,3,0)</f>
        <v xml:space="preserve"> 46°31'23.45"O</v>
      </c>
      <c r="O189" s="40" t="str">
        <f>VLOOKUP(B189,SAOM!B$2:H1187,7,0)</f>
        <v>SES-SAIA-0876</v>
      </c>
      <c r="P189" s="41">
        <v>4033</v>
      </c>
      <c r="Q189" s="17">
        <f>VLOOKUP(B189,SAOM!B$2:I1187,8,0)</f>
        <v>41169</v>
      </c>
      <c r="R189" s="17" t="str">
        <f>VLOOKUP(B189,AG_Lider!A$1:F1545,6,0)</f>
        <v>VODANET</v>
      </c>
      <c r="S189" s="42" t="str">
        <f>VLOOKUP(B189,SAOM!B$2:J1187,9,0)</f>
        <v>Carla Dayrell Pedrosa</v>
      </c>
      <c r="T189" s="17" t="str">
        <f>VLOOKUP(B189,SAOM!B$2:K1633,10,0)</f>
        <v>RUA SÃO PAULO 49  - Novo Horizonte</v>
      </c>
      <c r="U189" s="42" t="str">
        <f>VLOOKUP(B189,SAOM!B$2:M914,12,0)</f>
        <v>(35) 3524-1276</v>
      </c>
      <c r="V189" s="87" t="str">
        <f>VLOOKUP(B189,SAOM!B$2:L914,11,0)</f>
        <v>37920-000</v>
      </c>
      <c r="W189" s="18"/>
      <c r="X189" s="40" t="str">
        <f>VLOOKUP(B189,SAOM!B$2:N914,13,0)</f>
        <v>00:20:0E:10:4F:81</v>
      </c>
      <c r="Y189" s="17">
        <v>41169</v>
      </c>
      <c r="Z189" s="47" t="s">
        <v>6320</v>
      </c>
      <c r="AA189" s="19">
        <v>41169</v>
      </c>
      <c r="AB189" s="35"/>
      <c r="AC189" s="19" t="s">
        <v>4366</v>
      </c>
      <c r="AD189" s="19" t="str">
        <f>VLOOKUP(B189,SAOM!B$2:Q1215,16,0)</f>
        <v>-</v>
      </c>
      <c r="AE189" s="19" t="s">
        <v>4675</v>
      </c>
      <c r="AF189" s="19"/>
      <c r="AG189" s="144"/>
      <c r="AH189" s="15"/>
      <c r="AI189" s="20" t="s">
        <v>4675</v>
      </c>
    </row>
    <row r="190" spans="1:35" s="20" customFormat="1">
      <c r="A190" s="13">
        <v>881</v>
      </c>
      <c r="B190" s="38" t="s">
        <v>1332</v>
      </c>
      <c r="C190" s="17">
        <v>40956</v>
      </c>
      <c r="D190" s="17">
        <v>41001</v>
      </c>
      <c r="E190" s="17">
        <f>VLOOKUP(B190,SAOM!B$2:D3240,3,0)</f>
        <v>41001</v>
      </c>
      <c r="F190" s="17">
        <f t="shared" si="2"/>
        <v>41016</v>
      </c>
      <c r="G190" s="17" t="s">
        <v>501</v>
      </c>
      <c r="H190" s="14" t="s">
        <v>517</v>
      </c>
      <c r="I190" s="40" t="str">
        <f>VLOOKUP(B190,SAOM!B$2:E2185,4,0)</f>
        <v>Aceito</v>
      </c>
      <c r="J190" s="14" t="s">
        <v>499</v>
      </c>
      <c r="K190" s="14" t="s">
        <v>501</v>
      </c>
      <c r="L190" s="15" t="s">
        <v>1184</v>
      </c>
      <c r="M190" s="15" t="str">
        <f>VLOOKUP(L190,Coordenadas!A$2:B1442,2,0)</f>
        <v xml:space="preserve"> 15°48'13.36"S</v>
      </c>
      <c r="N190" s="15" t="str">
        <f>VLOOKUP(L190,Coordenadas!A$2:C5185,3,0)</f>
        <v xml:space="preserve"> 42°14'30.07"O</v>
      </c>
      <c r="O190" s="40" t="str">
        <f>VLOOKUP(B190,SAOM!B$2:H1189,7,0)</f>
        <v>SES-TAAS-0881</v>
      </c>
      <c r="P190" s="16">
        <v>4035</v>
      </c>
      <c r="Q190" s="17">
        <f>VLOOKUP(B190,SAOM!B$2:I1189,8,0)</f>
        <v>40973</v>
      </c>
      <c r="R190" s="17" t="str">
        <f>VLOOKUP(B190,AG_Lider!A$1:F1547,6,0)</f>
        <v>CONCLUÍDO</v>
      </c>
      <c r="S190" s="42" t="str">
        <f>VLOOKUP(B190,SAOM!B$2:J1189,9,0)</f>
        <v>Fernanda de Oliveira e Lucas</v>
      </c>
      <c r="T190" s="17" t="str">
        <f>VLOOKUP(B190,SAOM!B$2:K1635,10,0)</f>
        <v>avenida São João, 59 - Centro</v>
      </c>
      <c r="U190" s="42" t="str">
        <f>VLOOKUP(B190,SAOM!B$2:M915,12,0)</f>
        <v>(38) 3845-2553</v>
      </c>
      <c r="V190" s="87" t="str">
        <f>VLOOKUP(B190,SAOM!B$2:L915,11,0)</f>
        <v>39550-000</v>
      </c>
      <c r="W190" s="18">
        <v>40969</v>
      </c>
      <c r="X190" s="40" t="str">
        <f>VLOOKUP(B190,SAOM!B$2:N915,13,0)</f>
        <v>00:20:0E:10:48:f3</v>
      </c>
      <c r="Y190" s="17">
        <v>40974</v>
      </c>
      <c r="Z190" s="15" t="s">
        <v>3971</v>
      </c>
      <c r="AA190" s="19">
        <v>40974</v>
      </c>
      <c r="AB190" s="35"/>
      <c r="AC190" s="48"/>
      <c r="AD190" s="19" t="str">
        <f>VLOOKUP(B190,SAOM!B$2:Q1216,16,0)</f>
        <v>-</v>
      </c>
      <c r="AE190" s="19" t="s">
        <v>4675</v>
      </c>
      <c r="AF190" s="19"/>
      <c r="AG190" s="145"/>
      <c r="AH190" s="15"/>
      <c r="AI190" s="20" t="s">
        <v>4675</v>
      </c>
    </row>
    <row r="191" spans="1:35" s="20" customFormat="1">
      <c r="A191" s="13">
        <v>911</v>
      </c>
      <c r="B191" s="38" t="s">
        <v>1333</v>
      </c>
      <c r="C191" s="17">
        <v>40956</v>
      </c>
      <c r="D191" s="17">
        <v>41112</v>
      </c>
      <c r="E191" s="17">
        <f>VLOOKUP(B191,SAOM!B$2:D3241,3,0)</f>
        <v>41112</v>
      </c>
      <c r="F191" s="17">
        <f t="shared" si="2"/>
        <v>41127</v>
      </c>
      <c r="G191" s="17">
        <v>40967</v>
      </c>
      <c r="H191" s="14" t="s">
        <v>517</v>
      </c>
      <c r="I191" s="40" t="str">
        <f>VLOOKUP(B191,SAOM!B$2:E2186,4,0)</f>
        <v>Aceito</v>
      </c>
      <c r="J191" s="14" t="s">
        <v>499</v>
      </c>
      <c r="K191" s="14" t="s">
        <v>501</v>
      </c>
      <c r="L191" s="15" t="s">
        <v>1185</v>
      </c>
      <c r="M191" s="15" t="str">
        <f>VLOOKUP(L191,Coordenadas!A$2:B1443,2,0)</f>
        <v xml:space="preserve"> 18°54'25.50"S</v>
      </c>
      <c r="N191" s="15" t="str">
        <f>VLOOKUP(L191,Coordenadas!A$2:C5186,3,0)</f>
        <v xml:space="preserve"> 45°32'14.82"O</v>
      </c>
      <c r="O191" s="40" t="str">
        <f>VLOOKUP(B191,SAOM!B$2:H1190,7,0)</f>
        <v>SES-PAAS-0911</v>
      </c>
      <c r="P191" s="41">
        <v>4033</v>
      </c>
      <c r="Q191" s="17">
        <f>VLOOKUP(B191,SAOM!B$2:I1190,8,0)</f>
        <v>41135</v>
      </c>
      <c r="R191" s="17" t="str">
        <f>VLOOKUP(B191,AG_Lider!A$1:F1548,6,0)</f>
        <v>VODANET</v>
      </c>
      <c r="S191" s="42" t="str">
        <f>VLOOKUP(B191,SAOM!B$2:J1190,9,0)</f>
        <v>Andreia Ramiro Cesar</v>
      </c>
      <c r="T191" s="17" t="str">
        <f>VLOOKUP(B191,SAOM!B$2:K1636,10,0)</f>
        <v xml:space="preserve">	RUA SILVESTRE FRANCISCO DE OLIVEIRA, 172 - Centro</v>
      </c>
      <c r="U191" s="42" t="str">
        <f>VLOOKUP(B191,SAOM!B$2:M916,12,0)</f>
        <v>(37) 3545-1878</v>
      </c>
      <c r="V191" s="87" t="str">
        <f>VLOOKUP(B191,SAOM!B$2:L916,11,0)</f>
        <v>35622-000</v>
      </c>
      <c r="W191" s="18"/>
      <c r="X191" s="40" t="str">
        <f>VLOOKUP(B191,SAOM!B$2:N916,13,0)</f>
        <v>00:20:0e:10:4f:3d</v>
      </c>
      <c r="Y191" s="17">
        <v>41134</v>
      </c>
      <c r="Z191" s="15" t="s">
        <v>6871</v>
      </c>
      <c r="AA191" s="45">
        <v>41135</v>
      </c>
      <c r="AB191" s="35"/>
      <c r="AC191" s="45" t="s">
        <v>4349</v>
      </c>
      <c r="AD191" s="19" t="str">
        <f>VLOOKUP(B191,SAOM!B$2:Q1217,16,0)</f>
        <v>-</v>
      </c>
      <c r="AE191" s="19" t="s">
        <v>4675</v>
      </c>
      <c r="AF191" s="19"/>
      <c r="AG191" s="144"/>
      <c r="AH191" s="15"/>
      <c r="AI191" s="20" t="s">
        <v>4675</v>
      </c>
    </row>
    <row r="192" spans="1:35" s="20" customFormat="1">
      <c r="A192" s="13">
        <v>899</v>
      </c>
      <c r="B192" s="38" t="s">
        <v>1334</v>
      </c>
      <c r="C192" s="17">
        <v>40956</v>
      </c>
      <c r="D192" s="17">
        <v>41001</v>
      </c>
      <c r="E192" s="17">
        <f>VLOOKUP(B192,SAOM!B$2:D3242,3,0)</f>
        <v>41001</v>
      </c>
      <c r="F192" s="17">
        <f t="shared" si="2"/>
        <v>41016</v>
      </c>
      <c r="G192" s="17" t="s">
        <v>501</v>
      </c>
      <c r="H192" s="14" t="s">
        <v>517</v>
      </c>
      <c r="I192" s="40" t="str">
        <f>VLOOKUP(B192,SAOM!B$2:E2187,4,0)</f>
        <v>Aceito</v>
      </c>
      <c r="J192" s="14" t="s">
        <v>499</v>
      </c>
      <c r="K192" s="14" t="s">
        <v>501</v>
      </c>
      <c r="L192" s="15" t="s">
        <v>1186</v>
      </c>
      <c r="M192" s="15" t="str">
        <f>VLOOKUP(L192,Coordenadas!A$2:B1444,2,0)</f>
        <v xml:space="preserve"> 18°44'46.04"S</v>
      </c>
      <c r="N192" s="15" t="str">
        <f>VLOOKUP(L192,Coordenadas!A$2:C5187,3,0)</f>
        <v xml:space="preserve"> 47°41'33.31"O</v>
      </c>
      <c r="O192" s="40" t="str">
        <f>VLOOKUP(B192,SAOM!B$2:H1191,7,0)</f>
        <v>SES-ESUL-0899</v>
      </c>
      <c r="P192" s="41">
        <v>4033</v>
      </c>
      <c r="Q192" s="17">
        <f>VLOOKUP(B192,SAOM!B$2:I1191,8,0)</f>
        <v>40982</v>
      </c>
      <c r="R192" s="17" t="str">
        <f>VLOOKUP(B192,AG_Lider!A$1:F1549,6,0)</f>
        <v>CONCLUÍDO</v>
      </c>
      <c r="S192" s="42" t="str">
        <f>VLOOKUP(B192,SAOM!B$2:J1191,9,0)</f>
        <v>Angélica Yumiko Mitsutake</v>
      </c>
      <c r="T192" s="17" t="str">
        <f>VLOOKUP(B192,SAOM!B$2:K1637,10,0)</f>
        <v>avenida Padre Julio Paz, 88 - Centro</v>
      </c>
      <c r="U192" s="42" t="str">
        <f>VLOOKUP(B192,SAOM!B$2:M917,12,0)</f>
        <v>(34) 8844-6444</v>
      </c>
      <c r="V192" s="87" t="str">
        <f>VLOOKUP(B192,SAOM!B$2:L917,11,0)</f>
        <v>38525-000</v>
      </c>
      <c r="W192" s="18"/>
      <c r="X192" s="40" t="str">
        <f>VLOOKUP(B192,SAOM!B$2:N917,13,0)</f>
        <v>00:20:0E:10:48:AD</v>
      </c>
      <c r="Y192" s="17">
        <v>40982</v>
      </c>
      <c r="Z192" s="15" t="s">
        <v>1565</v>
      </c>
      <c r="AA192" s="133">
        <v>40982</v>
      </c>
      <c r="AB192" s="35"/>
      <c r="AC192" s="135"/>
      <c r="AD192" s="19" t="str">
        <f>VLOOKUP(B192,SAOM!B$2:Q1218,16,0)</f>
        <v>feita troca de MAC por Jefferson Marques. Autorizada por Hernan Alves.</v>
      </c>
      <c r="AE192" s="19" t="s">
        <v>4675</v>
      </c>
      <c r="AF192" s="19"/>
      <c r="AG192" s="145"/>
      <c r="AH192" s="15"/>
      <c r="AI192" s="20" t="s">
        <v>4675</v>
      </c>
    </row>
    <row r="193" spans="1:35" s="20" customFormat="1">
      <c r="A193" s="13">
        <v>915</v>
      </c>
      <c r="B193" s="38" t="s">
        <v>1335</v>
      </c>
      <c r="C193" s="17">
        <v>40956</v>
      </c>
      <c r="D193" s="17">
        <v>41098</v>
      </c>
      <c r="E193" s="17">
        <f>VLOOKUP(B193,SAOM!B$2:D3243,3,0)</f>
        <v>41098</v>
      </c>
      <c r="F193" s="17">
        <f t="shared" si="2"/>
        <v>41113</v>
      </c>
      <c r="G193" s="17">
        <v>40967</v>
      </c>
      <c r="H193" s="14" t="s">
        <v>517</v>
      </c>
      <c r="I193" s="40" t="str">
        <f>VLOOKUP(B193,SAOM!B$2:E2188,4,0)</f>
        <v>Aceito</v>
      </c>
      <c r="J193" s="14" t="s">
        <v>499</v>
      </c>
      <c r="K193" s="14" t="s">
        <v>501</v>
      </c>
      <c r="L193" s="15" t="s">
        <v>1187</v>
      </c>
      <c r="M193" s="15" t="str">
        <f>VLOOKUP(L193,Coordenadas!A$2:B1445,2,0)</f>
        <v xml:space="preserve"> 19°16'9.07"S</v>
      </c>
      <c r="N193" s="15" t="str">
        <f>VLOOKUP(L193,Coordenadas!A$2:C5188,3,0)</f>
        <v xml:space="preserve"> 45°32'55.23"O</v>
      </c>
      <c r="O193" s="40" t="str">
        <f>VLOOKUP(B193,SAOM!B$2:H1192,7,0)</f>
        <v>SES-QUAL-0915</v>
      </c>
      <c r="P193" s="41">
        <v>4033</v>
      </c>
      <c r="Q193" s="17">
        <f>VLOOKUP(B193,SAOM!B$2:I1192,8,0)</f>
        <v>41096</v>
      </c>
      <c r="R193" s="17" t="str">
        <f>VLOOKUP(B193,AG_Lider!A$1:F1550,6,0)</f>
        <v>VODANET</v>
      </c>
      <c r="S193" s="42" t="str">
        <f>VLOOKUP(B193,SAOM!B$2:J1192,9,0)</f>
        <v>Isaac Inacio Silva Junior</v>
      </c>
      <c r="T193" s="17" t="str">
        <f>VLOOKUP(B193,SAOM!B$2:K1638,10,0)</f>
        <v>Francisca Rosa nº 5 - Centro</v>
      </c>
      <c r="U193" s="42" t="str">
        <f>VLOOKUP(B193,SAOM!B$2:M918,12,0)</f>
        <v>(37)3543-1140</v>
      </c>
      <c r="V193" s="87" t="str">
        <f>VLOOKUP(B193,SAOM!B$2:L918,11,0)</f>
        <v>35625-000</v>
      </c>
      <c r="W193" s="18"/>
      <c r="X193" s="40" t="str">
        <f>VLOOKUP(B193,SAOM!B$2:N918,13,0)</f>
        <v>00:20:0E:10:4A:34</v>
      </c>
      <c r="Y193" s="17">
        <v>41096</v>
      </c>
      <c r="Z193" s="47" t="s">
        <v>2708</v>
      </c>
      <c r="AA193" s="19">
        <v>41096</v>
      </c>
      <c r="AB193" s="35"/>
      <c r="AC193" s="19" t="s">
        <v>4780</v>
      </c>
      <c r="AD193" s="19" t="str">
        <f>VLOOKUP(B193,SAOM!B$2:Q1219,16,0)</f>
        <v xml:space="preserve">25/6 - Endereço corrigido.
</v>
      </c>
      <c r="AE193" s="19" t="s">
        <v>4675</v>
      </c>
      <c r="AF193" s="19"/>
      <c r="AG193" s="144"/>
      <c r="AH193" s="15" t="s">
        <v>5377</v>
      </c>
      <c r="AI193" s="20" t="s">
        <v>4675</v>
      </c>
    </row>
    <row r="194" spans="1:35" s="20" customFormat="1">
      <c r="A194" s="13">
        <v>885</v>
      </c>
      <c r="B194" s="38" t="s">
        <v>1336</v>
      </c>
      <c r="C194" s="17">
        <v>40956</v>
      </c>
      <c r="D194" s="17">
        <v>41112</v>
      </c>
      <c r="E194" s="17">
        <f>VLOOKUP(B194,SAOM!B$2:D3244,3,0)</f>
        <v>41112</v>
      </c>
      <c r="F194" s="17">
        <f t="shared" si="2"/>
        <v>41127</v>
      </c>
      <c r="G194" s="17">
        <v>40967</v>
      </c>
      <c r="H194" s="14" t="s">
        <v>517</v>
      </c>
      <c r="I194" s="40" t="str">
        <f>VLOOKUP(B194,SAOM!B$2:E2189,4,0)</f>
        <v>Aceito</v>
      </c>
      <c r="J194" s="14" t="s">
        <v>499</v>
      </c>
      <c r="K194" s="14" t="s">
        <v>501</v>
      </c>
      <c r="L194" s="15" t="s">
        <v>1188</v>
      </c>
      <c r="M194" s="15" t="str">
        <f>VLOOKUP(L194,Coordenadas!A$2:B1446,2,0)</f>
        <v xml:space="preserve"> 22°20'1.46"S</v>
      </c>
      <c r="N194" s="15" t="str">
        <f>VLOOKUP(L194,Coordenadas!A$2:C5189,3,0)</f>
        <v xml:space="preserve"> 45° 5'28.83"O</v>
      </c>
      <c r="O194" s="40" t="str">
        <f>VLOOKUP(B194,SAOM!B$2:H1193,7,0)</f>
        <v>SES-VIIA-0885</v>
      </c>
      <c r="P194" s="41">
        <v>4033</v>
      </c>
      <c r="Q194" s="17">
        <f>VLOOKUP(B194,SAOM!B$2:I1193,8,0)</f>
        <v>41137</v>
      </c>
      <c r="R194" s="17" t="str">
        <f>VLOOKUP(B194,AG_Lider!A$1:F1551,6,0)</f>
        <v>VODANET</v>
      </c>
      <c r="S194" s="42" t="str">
        <f>VLOOKUP(B194,SAOM!B$2:J1193,9,0)</f>
        <v>Vivian Pinto Monteiro</v>
      </c>
      <c r="T194" s="17" t="str">
        <f>VLOOKUP(B194,SAOM!B$2:K1639,10,0)</f>
        <v>RUA MANUEL TERTULIANO PINTOCentro</v>
      </c>
      <c r="U194" s="42" t="str">
        <f>VLOOKUP(B194,SAOM!B$2:M919,12,0)</f>
        <v xml:space="preserve">(35)3373-1175 </v>
      </c>
      <c r="V194" s="87" t="str">
        <f>VLOOKUP(B194,SAOM!B$2:L919,11,0)</f>
        <v>37465-000</v>
      </c>
      <c r="W194" s="18"/>
      <c r="X194" s="40" t="str">
        <f>VLOOKUP(B194,SAOM!B$2:N919,13,0)</f>
        <v>00:20:0e:10:4a:0b</v>
      </c>
      <c r="Y194" s="17">
        <v>41138</v>
      </c>
      <c r="Z194" s="15" t="s">
        <v>4486</v>
      </c>
      <c r="AA194" s="19">
        <v>41141</v>
      </c>
      <c r="AB194" s="35"/>
      <c r="AC194" s="19" t="s">
        <v>4377</v>
      </c>
      <c r="AD194" s="19" t="str">
        <f>VLOOKUP(B194,SAOM!B$2:Q1220,16,0)</f>
        <v xml:space="preserve">
</v>
      </c>
      <c r="AE194" s="19" t="s">
        <v>4675</v>
      </c>
      <c r="AF194" s="19"/>
      <c r="AG194" s="144"/>
      <c r="AH194" s="74"/>
      <c r="AI194" s="20" t="s">
        <v>4675</v>
      </c>
    </row>
    <row r="195" spans="1:35" s="20" customFormat="1">
      <c r="A195" s="13">
        <v>904</v>
      </c>
      <c r="B195" s="38" t="s">
        <v>1337</v>
      </c>
      <c r="C195" s="17">
        <v>40956</v>
      </c>
      <c r="D195" s="17">
        <v>41112</v>
      </c>
      <c r="E195" s="17">
        <f>VLOOKUP(B195,SAOM!B$2:D3245,3,0)</f>
        <v>41112</v>
      </c>
      <c r="F195" s="17">
        <f t="shared" si="2"/>
        <v>41127</v>
      </c>
      <c r="G195" s="17">
        <v>40967</v>
      </c>
      <c r="H195" s="14" t="s">
        <v>682</v>
      </c>
      <c r="I195" s="40" t="str">
        <f>VLOOKUP(B195,SAOM!B$2:E2190,4,0)</f>
        <v>Agendado</v>
      </c>
      <c r="J195" s="14" t="s">
        <v>499</v>
      </c>
      <c r="K195" s="14" t="s">
        <v>501</v>
      </c>
      <c r="L195" s="15" t="s">
        <v>1189</v>
      </c>
      <c r="M195" s="15" t="str">
        <f>VLOOKUP(L195,Coordenadas!A$2:B1447,2,0)</f>
        <v xml:space="preserve"> 22°45'59.51"S</v>
      </c>
      <c r="N195" s="15" t="str">
        <f>VLOOKUP(L195,Coordenadas!A$2:C5190,3,0)</f>
        <v xml:space="preserve"> 46°13'20.02"O</v>
      </c>
      <c r="O195" s="40" t="str">
        <f>VLOOKUP(B195,SAOM!B$2:H1194,7,0)</f>
        <v>SES-ITVA-0904</v>
      </c>
      <c r="P195" s="41">
        <v>4033</v>
      </c>
      <c r="Q195" s="17">
        <f>VLOOKUP(B195,SAOM!B$2:I1194,8,0)</f>
        <v>41143</v>
      </c>
      <c r="R195" s="17" t="str">
        <f>VLOOKUP(B195,AG_Lider!A$1:F1552,6,0)</f>
        <v>VODANET</v>
      </c>
      <c r="S195" s="42" t="str">
        <f>VLOOKUP(B195,SAOM!B$2:J1194,9,0)</f>
        <v>Natalia Pereira</v>
      </c>
      <c r="T195" s="17" t="str">
        <f>VLOOKUP(B195,SAOM!B$2:K1640,10,0)</f>
        <v>Rua Tobias de Andrade, 230 - Centro</v>
      </c>
      <c r="U195" s="42" t="str">
        <f>VLOOKUP(B195,SAOM!B$2:M920,12,0)</f>
        <v>(35) 3434-1882</v>
      </c>
      <c r="V195" s="87" t="str">
        <f>VLOOKUP(B195,SAOM!B$2:L920,11,0)</f>
        <v>37655-000</v>
      </c>
      <c r="W195" s="18"/>
      <c r="X195" s="40" t="str">
        <f>VLOOKUP(B195,SAOM!B$2:N920,13,0)</f>
        <v>-</v>
      </c>
      <c r="Y195" s="17"/>
      <c r="Z195" s="15"/>
      <c r="AA195" s="19"/>
      <c r="AB195" s="35"/>
      <c r="AC195" s="19" t="s">
        <v>4334</v>
      </c>
      <c r="AD195" s="19" t="str">
        <f>VLOOKUP(B195,SAOM!B$2:Q1221,16,0)</f>
        <v xml:space="preserve">
</v>
      </c>
      <c r="AE195" s="19" t="s">
        <v>4675</v>
      </c>
      <c r="AF195" s="19"/>
      <c r="AG195" s="144"/>
      <c r="AH195" s="15"/>
      <c r="AI195" s="20" t="s">
        <v>4675</v>
      </c>
    </row>
    <row r="196" spans="1:35" s="20" customFormat="1">
      <c r="A196" s="13">
        <v>889</v>
      </c>
      <c r="B196" s="38" t="s">
        <v>1338</v>
      </c>
      <c r="C196" s="17">
        <v>40956</v>
      </c>
      <c r="D196" s="17">
        <v>41001</v>
      </c>
      <c r="E196" s="17">
        <f>VLOOKUP(B196,SAOM!B$2:D3246,3,0)</f>
        <v>41021</v>
      </c>
      <c r="F196" s="17">
        <f t="shared" si="2"/>
        <v>41016</v>
      </c>
      <c r="G196" s="17" t="s">
        <v>501</v>
      </c>
      <c r="H196" s="14" t="s">
        <v>517</v>
      </c>
      <c r="I196" s="40" t="str">
        <f>VLOOKUP(B196,SAOM!B$2:E2191,4,0)</f>
        <v>Aceito</v>
      </c>
      <c r="J196" s="14" t="s">
        <v>499</v>
      </c>
      <c r="K196" s="14" t="s">
        <v>501</v>
      </c>
      <c r="L196" s="47" t="s">
        <v>2109</v>
      </c>
      <c r="M196" s="15" t="str">
        <f>VLOOKUP(L196,Coordenadas!A$2:B1448,2,0)</f>
        <v xml:space="preserve"> 17°43'48.23"S</v>
      </c>
      <c r="N196" s="15" t="str">
        <f>VLOOKUP(L196,Coordenadas!A$2:C5191,3,0)</f>
        <v xml:space="preserve"> 42°15'7.34"O</v>
      </c>
      <c r="O196" s="40" t="str">
        <f>VLOOKUP(B196,SAOM!B$2:H1195,7,0)</f>
        <v>SES-ANIA-0889</v>
      </c>
      <c r="P196" s="41">
        <v>4035</v>
      </c>
      <c r="Q196" s="17">
        <f>VLOOKUP(B196,SAOM!B$2:I1195,8,0)</f>
        <v>40982</v>
      </c>
      <c r="R196" s="17" t="str">
        <f>VLOOKUP(B196,AG_Lider!A$1:F1553,6,0)</f>
        <v>CONCLUÍDO</v>
      </c>
      <c r="S196" s="42" t="str">
        <f>VLOOKUP(B196,SAOM!B$2:J1195,9,0)</f>
        <v>Marcelino Abreu de Sousa</v>
      </c>
      <c r="T196" s="17" t="str">
        <f>VLOOKUP(B196,SAOM!B$2:K1641,10,0)</f>
        <v>Rua Eduardo Ferreira de Souza, 0 - Bela Vista.</v>
      </c>
      <c r="U196" s="42" t="str">
        <f>VLOOKUP(B196,SAOM!B$2:M921,12,0)</f>
        <v>(33) 3516-9014</v>
      </c>
      <c r="V196" s="87" t="str">
        <f>VLOOKUP(B196,SAOM!B$2:L921,11,0)</f>
        <v>39685-000</v>
      </c>
      <c r="W196" s="18">
        <v>40969</v>
      </c>
      <c r="X196" s="40" t="str">
        <f>VLOOKUP(B196,SAOM!B$2:N921,13,0)</f>
        <v>00:20:0E:10:48:4A</v>
      </c>
      <c r="Y196" s="17">
        <v>40983</v>
      </c>
      <c r="Z196" s="15" t="s">
        <v>2228</v>
      </c>
      <c r="AA196" s="19">
        <v>40983</v>
      </c>
      <c r="AB196" s="35"/>
      <c r="AC196" s="48" t="s">
        <v>1522</v>
      </c>
      <c r="AD196" s="19" t="str">
        <f>VLOOKUP(B196,SAOM!B$2:Q1222,16,0)</f>
        <v>OS corrigida pela Prodemge em 08/03.</v>
      </c>
      <c r="AE196" s="19" t="s">
        <v>4675</v>
      </c>
      <c r="AF196" s="19"/>
      <c r="AG196" s="145"/>
      <c r="AH196" s="15"/>
      <c r="AI196" s="20" t="s">
        <v>4675</v>
      </c>
    </row>
    <row r="197" spans="1:35" s="20" customFormat="1">
      <c r="A197" s="13">
        <v>886</v>
      </c>
      <c r="B197" s="38" t="s">
        <v>1339</v>
      </c>
      <c r="C197" s="17">
        <v>40976</v>
      </c>
      <c r="D197" s="17">
        <v>41021</v>
      </c>
      <c r="E197" s="17">
        <f>VLOOKUP(B197,SAOM!B$2:D3247,3,0)</f>
        <v>41021</v>
      </c>
      <c r="F197" s="17">
        <f t="shared" ref="F197:F260" si="3">D197+15</f>
        <v>41036</v>
      </c>
      <c r="G197" s="17" t="s">
        <v>501</v>
      </c>
      <c r="H197" s="14" t="s">
        <v>517</v>
      </c>
      <c r="I197" s="40" t="str">
        <f>VLOOKUP(B197,SAOM!B$2:E2192,4,0)</f>
        <v>Aceito</v>
      </c>
      <c r="J197" s="14" t="s">
        <v>499</v>
      </c>
      <c r="K197" s="14" t="s">
        <v>501</v>
      </c>
      <c r="L197" s="15" t="s">
        <v>1502</v>
      </c>
      <c r="M197" s="15" t="str">
        <f>VLOOKUP(L197,Coordenadas!A$2:B1449,2,0)</f>
        <v xml:space="preserve"> 20°58'31.63"S</v>
      </c>
      <c r="N197" s="15" t="str">
        <f>VLOOKUP(L197,Coordenadas!A$2:C5192,3,0)</f>
        <v xml:space="preserve"> 45°22'16.77"O</v>
      </c>
      <c r="O197" s="40" t="str">
        <f>VLOOKUP(B197,SAOM!B$2:H1196,7,0)</f>
        <v>SES-AGIL-0886</v>
      </c>
      <c r="P197" s="41">
        <v>4033</v>
      </c>
      <c r="Q197" s="17">
        <f>VLOOKUP(B197,SAOM!B$2:I1196,8,0)</f>
        <v>40982</v>
      </c>
      <c r="R197" s="17" t="str">
        <f>VLOOKUP(B197,AG_Lider!A$1:F1554,6,0)</f>
        <v>CONCLUÍDO</v>
      </c>
      <c r="S197" s="42" t="str">
        <f>VLOOKUP(B197,SAOM!B$2:J1196,9,0)</f>
        <v>Mirelly Oliveira Silva</v>
      </c>
      <c r="T197" s="17" t="str">
        <f>VLOOKUP(B197,SAOM!B$2:K1642,10,0)</f>
        <v>Rua Coronel Antônio Inácio, 133 - Centro</v>
      </c>
      <c r="U197" s="42" t="str">
        <f>VLOOKUP(B197,SAOM!B$2:M922,12,0)</f>
        <v>(35) 3834-1299</v>
      </c>
      <c r="V197" s="87" t="str">
        <f>VLOOKUP(B197,SAOM!B$2:L922,11,0)</f>
        <v>37273-000</v>
      </c>
      <c r="W197" s="18"/>
      <c r="X197" s="40" t="str">
        <f>VLOOKUP(B197,SAOM!B$2:N922,13,0)</f>
        <v>00:20:0E:10:4A:31</v>
      </c>
      <c r="Y197" s="17">
        <v>40982</v>
      </c>
      <c r="Z197" s="15" t="s">
        <v>1625</v>
      </c>
      <c r="AA197" s="19">
        <v>40983</v>
      </c>
      <c r="AB197" s="35"/>
      <c r="AC197" s="48"/>
      <c r="AD197" s="19" t="str">
        <f>VLOOKUP(B197,SAOM!B$2:Q1223,16,0)</f>
        <v>OS alterada pela Prodemge no dia 08/03.</v>
      </c>
      <c r="AE197" s="19" t="s">
        <v>4675</v>
      </c>
      <c r="AF197" s="19"/>
      <c r="AG197" s="145"/>
      <c r="AH197" s="36"/>
      <c r="AI197" s="20" t="s">
        <v>4675</v>
      </c>
    </row>
    <row r="198" spans="1:35" s="20" customFormat="1">
      <c r="A198" s="13">
        <v>908</v>
      </c>
      <c r="B198" s="38" t="s">
        <v>1340</v>
      </c>
      <c r="C198" s="17">
        <v>40956</v>
      </c>
      <c r="D198" s="17">
        <v>41112</v>
      </c>
      <c r="E198" s="17">
        <f>VLOOKUP(B198,SAOM!B$2:D3248,3,0)</f>
        <v>41112</v>
      </c>
      <c r="F198" s="17">
        <f t="shared" si="3"/>
        <v>41127</v>
      </c>
      <c r="G198" s="17">
        <v>40967</v>
      </c>
      <c r="H198" s="14" t="s">
        <v>517</v>
      </c>
      <c r="I198" s="40" t="str">
        <f>VLOOKUP(B198,SAOM!B$2:E2193,4,0)</f>
        <v>Aceito</v>
      </c>
      <c r="J198" s="14" t="s">
        <v>499</v>
      </c>
      <c r="K198" s="14" t="s">
        <v>501</v>
      </c>
      <c r="L198" s="15" t="s">
        <v>1190</v>
      </c>
      <c r="M198" s="15" t="str">
        <f>VLOOKUP(L198,Coordenadas!A$2:B1450,2,0)</f>
        <v xml:space="preserve"> 18°46'36.76"S</v>
      </c>
      <c r="N198" s="15" t="str">
        <f>VLOOKUP(L198,Coordenadas!A$2:C5193,3,0)</f>
        <v xml:space="preserve"> 46°24'16.66"O</v>
      </c>
      <c r="O198" s="40" t="str">
        <f>VLOOKUP(B198,SAOM!B$2:H1197,7,0)</f>
        <v>SES-LASA-0908</v>
      </c>
      <c r="P198" s="41">
        <v>4033</v>
      </c>
      <c r="Q198" s="17">
        <f>VLOOKUP(B198,SAOM!B$2:I1197,8,0)</f>
        <v>41120</v>
      </c>
      <c r="R198" s="17" t="str">
        <f>VLOOKUP(B198,AG_Lider!A$1:F1555,6,0)</f>
        <v>VODANET</v>
      </c>
      <c r="S198" s="42" t="str">
        <f>VLOOKUP(B198,SAOM!B$2:J1197,9,0)</f>
        <v>Juliane Soares da Silva</v>
      </c>
      <c r="T198" s="17" t="str">
        <f>VLOOKUP(B198,SAOM!B$2:K1643,10,0)</f>
        <v xml:space="preserve">RUA DEOCLECIANO MUNDIM - </v>
      </c>
      <c r="U198" s="42" t="str">
        <f>VLOOKUP(B198,SAOM!B$2:M923,12,0)</f>
        <v xml:space="preserve">(34)3824-1473 </v>
      </c>
      <c r="V198" s="87" t="str">
        <f>VLOOKUP(B198,SAOM!B$2:L923,11,0)</f>
        <v>38720-000</v>
      </c>
      <c r="W198" s="18"/>
      <c r="X198" s="40" t="str">
        <f>VLOOKUP(B198,SAOM!B$2:N923,13,0)</f>
        <v>00:20:0E:10:4C:91</v>
      </c>
      <c r="Y198" s="17">
        <v>41120</v>
      </c>
      <c r="Z198" s="15" t="s">
        <v>5912</v>
      </c>
      <c r="AA198" s="19">
        <v>41121</v>
      </c>
      <c r="AB198" s="35"/>
      <c r="AC198" s="19" t="s">
        <v>4336</v>
      </c>
      <c r="AD198" s="19" t="str">
        <f>VLOOKUP(B198,SAOM!B$2:Q1224,16,0)</f>
        <v xml:space="preserve">
</v>
      </c>
      <c r="AE198" s="19" t="s">
        <v>4675</v>
      </c>
      <c r="AF198" s="19"/>
      <c r="AG198" s="144"/>
      <c r="AH198" s="15"/>
      <c r="AI198" s="20" t="s">
        <v>4675</v>
      </c>
    </row>
    <row r="199" spans="1:35" s="20" customFormat="1">
      <c r="A199" s="13">
        <v>893</v>
      </c>
      <c r="B199" s="38" t="s">
        <v>1341</v>
      </c>
      <c r="C199" s="17">
        <v>40956</v>
      </c>
      <c r="D199" s="17">
        <v>41117</v>
      </c>
      <c r="E199" s="17">
        <f>VLOOKUP(B199,SAOM!B$2:D3249,3,0)</f>
        <v>41102</v>
      </c>
      <c r="F199" s="17">
        <f t="shared" si="3"/>
        <v>41132</v>
      </c>
      <c r="G199" s="17">
        <v>40977</v>
      </c>
      <c r="H199" s="14" t="s">
        <v>752</v>
      </c>
      <c r="I199" s="40" t="str">
        <f>VLOOKUP(B199,SAOM!B$2:E2194,4,0)</f>
        <v>Agendado</v>
      </c>
      <c r="J199" s="14" t="s">
        <v>499</v>
      </c>
      <c r="K199" s="14" t="s">
        <v>501</v>
      </c>
      <c r="L199" s="15" t="s">
        <v>1191</v>
      </c>
      <c r="M199" s="15" t="str">
        <f>VLOOKUP(L199,Coordenadas!A$2:B1451,2,0)</f>
        <v xml:space="preserve"> 15°28'6.35"S</v>
      </c>
      <c r="N199" s="15" t="str">
        <f>VLOOKUP(L199,Coordenadas!A$2:C5194,3,0)</f>
        <v xml:space="preserve"> 45°25'5.74"O</v>
      </c>
      <c r="O199" s="40" t="str">
        <f>VLOOKUP(B199,SAOM!B$2:H1198,7,0)</f>
        <v>-</v>
      </c>
      <c r="P199" s="16">
        <v>4035</v>
      </c>
      <c r="Q199" s="17">
        <f>VLOOKUP(B199,SAOM!B$2:I1198,8,0)</f>
        <v>41169</v>
      </c>
      <c r="R199" s="17" t="str">
        <f>VLOOKUP(B199,AG_Lider!A$1:F1556,6,0)</f>
        <v>VODANET</v>
      </c>
      <c r="S199" s="42" t="str">
        <f>VLOOKUP(B199,SAOM!B$2:J1198,9,0)</f>
        <v>Welington Santos Porto</v>
      </c>
      <c r="T199" s="17" t="str">
        <f>VLOOKUP(B199,SAOM!B$2:K1644,10,0)</f>
        <v>TANCREDO NEVES, 480 - Centro</v>
      </c>
      <c r="U199" s="42" t="str">
        <f>VLOOKUP(B199,SAOM!B$2:M924,12,0)</f>
        <v>(38) 3634-1255</v>
      </c>
      <c r="V199" s="87" t="str">
        <f>VLOOKUP(B199,SAOM!B$2:L924,11,0)</f>
        <v>39314-000</v>
      </c>
      <c r="W199" s="18"/>
      <c r="X199" s="40" t="str">
        <f>VLOOKUP(B199,SAOM!B$2:N924,13,0)</f>
        <v>-</v>
      </c>
      <c r="Y199" s="17"/>
      <c r="Z199" s="15"/>
      <c r="AA199" s="19"/>
      <c r="AB199" s="35"/>
      <c r="AC199" s="48" t="s">
        <v>4289</v>
      </c>
      <c r="AD199" s="19" t="str">
        <f>VLOOKUP(B199,SAOM!B$2:Q1225,16,0)</f>
        <v>Endereço divergente.</v>
      </c>
      <c r="AE199" s="19" t="s">
        <v>4675</v>
      </c>
      <c r="AF199" s="19"/>
      <c r="AG199" s="145"/>
      <c r="AH199" s="15"/>
      <c r="AI199" s="20" t="s">
        <v>4675</v>
      </c>
    </row>
    <row r="200" spans="1:35" s="20" customFormat="1">
      <c r="A200" s="13">
        <v>877</v>
      </c>
      <c r="B200" s="38" t="s">
        <v>1177</v>
      </c>
      <c r="C200" s="17">
        <v>40956</v>
      </c>
      <c r="D200" s="17">
        <v>41001</v>
      </c>
      <c r="E200" s="17">
        <f>VLOOKUP(B200,SAOM!B$2:D3250,3,0)</f>
        <v>41001</v>
      </c>
      <c r="F200" s="17">
        <f t="shared" si="3"/>
        <v>41016</v>
      </c>
      <c r="G200" s="17" t="s">
        <v>501</v>
      </c>
      <c r="H200" s="14" t="s">
        <v>517</v>
      </c>
      <c r="I200" s="40" t="str">
        <f>VLOOKUP(B200,SAOM!B$2:E2195,4,0)</f>
        <v>Aceito</v>
      </c>
      <c r="J200" s="14" t="s">
        <v>684</v>
      </c>
      <c r="K200" s="14" t="s">
        <v>501</v>
      </c>
      <c r="L200" s="15" t="s">
        <v>1192</v>
      </c>
      <c r="M200" s="15" t="str">
        <f>VLOOKUP(L200,Coordenadas!A$2:B1452,2,0)</f>
        <v xml:space="preserve"> 20° 2'45.06"S</v>
      </c>
      <c r="N200" s="15" t="str">
        <f>VLOOKUP(L200,Coordenadas!A$2:C5195,3,0)</f>
        <v xml:space="preserve"> 44°16'7.73"O</v>
      </c>
      <c r="O200" s="40" t="str">
        <f>VLOOKUP(B200,SAOM!B$2:H1199,7,0)</f>
        <v>SES-SAAS-0877</v>
      </c>
      <c r="P200" s="41">
        <v>4033</v>
      </c>
      <c r="Q200" s="17">
        <f>VLOOKUP(B200,SAOM!B$2:I1199,8,0)</f>
        <v>40977</v>
      </c>
      <c r="R200" s="17" t="e">
        <f>VLOOKUP(B200,AG_Lider!A$1:F1557,6,0)</f>
        <v>#N/A</v>
      </c>
      <c r="S200" s="42" t="str">
        <f>VLOOKUP(B200,SAOM!B$2:J1199,9,0)</f>
        <v>Solange Campos de Resende</v>
      </c>
      <c r="T200" s="17" t="str">
        <f>VLOOKUP(B200,SAOM!B$2:K1645,10,0)</f>
        <v>avenida Maria do Carmo, 810 - Tereza Cristina</v>
      </c>
      <c r="U200" s="42" t="str">
        <f>VLOOKUP(B200,SAOM!B$2:M925,12,0)</f>
        <v>(31) 3534-9090</v>
      </c>
      <c r="V200" s="87" t="str">
        <f>VLOOKUP(B200,SAOM!B$2:L925,11,0)</f>
        <v>32920-000</v>
      </c>
      <c r="W200" s="18">
        <v>40976</v>
      </c>
      <c r="X200" s="40" t="str">
        <f>VLOOKUP(B200,SAOM!B$2:N925,13,0)</f>
        <v>00:20:0E:10:4A:0C</v>
      </c>
      <c r="Y200" s="17">
        <v>40977</v>
      </c>
      <c r="Z200" s="15" t="s">
        <v>4275</v>
      </c>
      <c r="AA200" s="19">
        <v>40977</v>
      </c>
      <c r="AB200" s="35"/>
      <c r="AC200" s="48"/>
      <c r="AD200" s="19" t="str">
        <f>VLOOKUP(B200,SAOM!B$2:Q1226,16,0)</f>
        <v>-</v>
      </c>
      <c r="AE200" s="19" t="s">
        <v>4675</v>
      </c>
      <c r="AF200" s="19"/>
      <c r="AG200" s="145"/>
      <c r="AH200" s="15"/>
      <c r="AI200" s="20" t="s">
        <v>4675</v>
      </c>
    </row>
    <row r="201" spans="1:35" s="20" customFormat="1">
      <c r="A201" s="13">
        <v>897</v>
      </c>
      <c r="B201" s="38" t="s">
        <v>1342</v>
      </c>
      <c r="C201" s="17">
        <v>40956</v>
      </c>
      <c r="D201" s="17">
        <v>41112</v>
      </c>
      <c r="E201" s="17">
        <f>VLOOKUP(B201,SAOM!B$2:D3251,3,0)</f>
        <v>41112</v>
      </c>
      <c r="F201" s="17">
        <f t="shared" si="3"/>
        <v>41127</v>
      </c>
      <c r="G201" s="17">
        <v>40967</v>
      </c>
      <c r="H201" s="14" t="s">
        <v>517</v>
      </c>
      <c r="I201" s="40" t="str">
        <f>VLOOKUP(B201,SAOM!B$2:E2196,4,0)</f>
        <v>Aceito</v>
      </c>
      <c r="J201" s="14" t="s">
        <v>499</v>
      </c>
      <c r="K201" s="14" t="s">
        <v>501</v>
      </c>
      <c r="L201" s="15" t="s">
        <v>1193</v>
      </c>
      <c r="M201" s="15" t="str">
        <f>VLOOKUP(L201,Coordenadas!A$2:B1453,2,0)</f>
        <v xml:space="preserve"> 21° 9'6.71"S</v>
      </c>
      <c r="N201" s="15" t="str">
        <f>VLOOKUP(L201,Coordenadas!A$2:C5196,3,0)</f>
        <v xml:space="preserve"> 43°31'15.76"O</v>
      </c>
      <c r="O201" s="40" t="str">
        <f>VLOOKUP(B201,SAOM!B$2:H1200,7,0)</f>
        <v>SES-DELO-0897</v>
      </c>
      <c r="P201" s="41">
        <v>4033</v>
      </c>
      <c r="Q201" s="17">
        <f>VLOOKUP(B201,SAOM!B$2:I1200,8,0)</f>
        <v>41143</v>
      </c>
      <c r="R201" s="17" t="str">
        <f>VLOOKUP(B201,AG_Lider!A$1:F1558,6,0)</f>
        <v>VODANET</v>
      </c>
      <c r="S201" s="42" t="str">
        <f>VLOOKUP(B201,SAOM!B$2:J1200,9,0)</f>
        <v>Livia Muniz Braga</v>
      </c>
      <c r="T201" s="17" t="str">
        <f>VLOOKUP(B201,SAOM!B$2:K1646,10,0)</f>
        <v xml:space="preserve">RUA PEDRO PAFURI, 3, CENTRO </v>
      </c>
      <c r="U201" s="42" t="str">
        <f>VLOOKUP(B201,SAOM!B$2:M926,12,0)</f>
        <v>(32)3336-1167</v>
      </c>
      <c r="V201" s="87" t="str">
        <f>VLOOKUP(B201,SAOM!B$2:L926,11,0)</f>
        <v>36210-000</v>
      </c>
      <c r="W201" s="18"/>
      <c r="X201" s="40" t="str">
        <f>VLOOKUP(B201,SAOM!B$2:N926,13,0)</f>
        <v>00:20:0E:10:4F:6C</v>
      </c>
      <c r="Y201" s="17">
        <v>41143</v>
      </c>
      <c r="Z201" s="15" t="s">
        <v>6486</v>
      </c>
      <c r="AA201" s="19">
        <v>41143</v>
      </c>
      <c r="AB201" s="35"/>
      <c r="AC201" s="19" t="s">
        <v>4329</v>
      </c>
      <c r="AD201" s="19" t="str">
        <f>VLOOKUP(B201,SAOM!B$2:Q1227,16,0)</f>
        <v xml:space="preserve">
</v>
      </c>
      <c r="AE201" s="19" t="s">
        <v>4675</v>
      </c>
      <c r="AF201" s="19"/>
      <c r="AG201" s="144"/>
      <c r="AH201" s="15"/>
      <c r="AI201" s="20" t="s">
        <v>4675</v>
      </c>
    </row>
    <row r="202" spans="1:35" s="20" customFormat="1">
      <c r="A202" s="13">
        <v>882</v>
      </c>
      <c r="B202" s="38" t="s">
        <v>1343</v>
      </c>
      <c r="C202" s="17">
        <v>40956</v>
      </c>
      <c r="D202" s="17">
        <v>41112</v>
      </c>
      <c r="E202" s="17">
        <f>VLOOKUP(B202,SAOM!B$2:D3252,3,0)</f>
        <v>41112</v>
      </c>
      <c r="F202" s="17">
        <f t="shared" si="3"/>
        <v>41127</v>
      </c>
      <c r="G202" s="17">
        <v>40967</v>
      </c>
      <c r="H202" s="14" t="s">
        <v>517</v>
      </c>
      <c r="I202" s="40" t="str">
        <f>VLOOKUP(B202,SAOM!B$2:E2197,4,0)</f>
        <v>Aceito</v>
      </c>
      <c r="J202" s="14" t="s">
        <v>499</v>
      </c>
      <c r="K202" s="14" t="s">
        <v>501</v>
      </c>
      <c r="L202" s="15" t="s">
        <v>1194</v>
      </c>
      <c r="M202" s="15" t="str">
        <f>VLOOKUP(L202,Coordenadas!A$2:B1454,2,0)</f>
        <v xml:space="preserve"> 18°59'53.85"S</v>
      </c>
      <c r="N202" s="15" t="str">
        <f>VLOOKUP(L202,Coordenadas!A$2:C5197,3,0)</f>
        <v xml:space="preserve"> 45°58'10.47"O</v>
      </c>
      <c r="O202" s="40" t="str">
        <f>VLOOKUP(B202,SAOM!B$2:H1201,7,0)</f>
        <v>SES-TIOS-0882</v>
      </c>
      <c r="P202" s="41">
        <v>4033</v>
      </c>
      <c r="Q202" s="17">
        <f>VLOOKUP(B202,SAOM!B$2:I1201,8,0)</f>
        <v>41120</v>
      </c>
      <c r="R202" s="17" t="str">
        <f>VLOOKUP(B202,AG_Lider!A$1:F1559,6,0)</f>
        <v>VODANET</v>
      </c>
      <c r="S202" s="42" t="str">
        <f>VLOOKUP(B202,SAOM!B$2:J1201,9,0)</f>
        <v>Vanessa Bibiana Amaral de Morais</v>
      </c>
      <c r="T202" s="17" t="str">
        <f>VLOOKUP(B202,SAOM!B$2:K1647,10,0)</f>
        <v xml:space="preserve">AV. JOSE BOMTEMPO - </v>
      </c>
      <c r="U202" s="42" t="str">
        <f>VLOOKUP(B202,SAOM!B$2:M927,12,0)</f>
        <v xml:space="preserve">(34)3853-2454 </v>
      </c>
      <c r="V202" s="87" t="str">
        <f>VLOOKUP(B202,SAOM!B$2:L927,11,0)</f>
        <v>38880-000</v>
      </c>
      <c r="W202" s="18"/>
      <c r="X202" s="40" t="str">
        <f>VLOOKUP(B202,SAOM!B$2:N927,13,0)</f>
        <v>00:20:0e:10:4c:eb</v>
      </c>
      <c r="Y202" s="17">
        <v>41120</v>
      </c>
      <c r="Z202" s="15" t="s">
        <v>5912</v>
      </c>
      <c r="AA202" s="19">
        <v>41121</v>
      </c>
      <c r="AB202" s="35"/>
      <c r="AC202" s="19" t="s">
        <v>4391</v>
      </c>
      <c r="AD202" s="19" t="str">
        <f>VLOOKUP(B202,SAOM!B$2:Q1228,16,0)</f>
        <v>-</v>
      </c>
      <c r="AE202" s="19" t="s">
        <v>4675</v>
      </c>
      <c r="AF202" s="19"/>
      <c r="AG202" s="144"/>
      <c r="AH202" s="15"/>
      <c r="AI202" s="20" t="s">
        <v>4675</v>
      </c>
    </row>
    <row r="203" spans="1:35" s="20" customFormat="1">
      <c r="A203" s="13">
        <v>912</v>
      </c>
      <c r="B203" s="38" t="s">
        <v>1344</v>
      </c>
      <c r="C203" s="17">
        <v>40956</v>
      </c>
      <c r="D203" s="17">
        <v>41112</v>
      </c>
      <c r="E203" s="17">
        <f>VLOOKUP(B203,SAOM!B$2:D3253,3,0)</f>
        <v>41112</v>
      </c>
      <c r="F203" s="17">
        <f t="shared" si="3"/>
        <v>41127</v>
      </c>
      <c r="G203" s="17">
        <v>40967</v>
      </c>
      <c r="H203" s="14" t="s">
        <v>517</v>
      </c>
      <c r="I203" s="40" t="str">
        <f>VLOOKUP(B203,SAOM!B$2:E2198,4,0)</f>
        <v>Aceito</v>
      </c>
      <c r="J203" s="14" t="s">
        <v>499</v>
      </c>
      <c r="K203" s="14" t="s">
        <v>501</v>
      </c>
      <c r="L203" s="15" t="s">
        <v>1195</v>
      </c>
      <c r="M203" s="15" t="str">
        <f>VLOOKUP(L203,Coordenadas!A$2:B1455,2,0)</f>
        <v xml:space="preserve"> 21° 9'25.60"S</v>
      </c>
      <c r="N203" s="15" t="str">
        <f>VLOOKUP(L203,Coordenadas!A$2:C5198,3,0)</f>
        <v xml:space="preserve"> 42°12'30.84"O</v>
      </c>
      <c r="O203" s="40" t="str">
        <f>VLOOKUP(B203,SAOM!B$2:H1202,7,0)</f>
        <v>SES-PAAE-0912</v>
      </c>
      <c r="P203" s="41">
        <v>4033</v>
      </c>
      <c r="Q203" s="17">
        <f>VLOOKUP(B203,SAOM!B$2:I1202,8,0)</f>
        <v>41142</v>
      </c>
      <c r="R203" s="17" t="str">
        <f>VLOOKUP(B203,AG_Lider!A$1:F1560,6,0)</f>
        <v>VODANET</v>
      </c>
      <c r="S203" s="42" t="str">
        <f>VLOOKUP(B203,SAOM!B$2:J1202,9,0)</f>
        <v>Dheyemila de Paula Mantovani</v>
      </c>
      <c r="T203" s="17" t="str">
        <f>VLOOKUP(B203,SAOM!B$2:K1648,10,0)</f>
        <v>avenida Coronel Telemaco Pompei, 97 - Centro</v>
      </c>
      <c r="U203" s="42" t="str">
        <f>VLOOKUP(B203,SAOM!B$2:M928,12,0)</f>
        <v>(32) 3726-1577</v>
      </c>
      <c r="V203" s="87" t="str">
        <f>VLOOKUP(B203,SAOM!B$2:L928,11,0)</f>
        <v>38860-000</v>
      </c>
      <c r="W203" s="18"/>
      <c r="X203" s="40" t="str">
        <f>VLOOKUP(B203,SAOM!B$2:N928,13,0)</f>
        <v>00:20:0e:10:4a:d2</v>
      </c>
      <c r="Y203" s="17">
        <v>41151</v>
      </c>
      <c r="Z203" s="15" t="s">
        <v>7532</v>
      </c>
      <c r="AA203" s="19">
        <v>41151</v>
      </c>
      <c r="AB203" s="35"/>
      <c r="AC203" s="19" t="s">
        <v>4350</v>
      </c>
      <c r="AD203" s="19" t="str">
        <f>VLOOKUP(B203,SAOM!B$2:Q1229,16,0)</f>
        <v xml:space="preserve">
</v>
      </c>
      <c r="AE203" s="19" t="s">
        <v>4675</v>
      </c>
      <c r="AF203" s="19"/>
      <c r="AG203" s="144"/>
      <c r="AH203" s="15"/>
      <c r="AI203" s="20" t="s">
        <v>4675</v>
      </c>
    </row>
    <row r="204" spans="1:35" s="20" customFormat="1">
      <c r="A204" s="13">
        <v>900</v>
      </c>
      <c r="B204" s="38" t="s">
        <v>1345</v>
      </c>
      <c r="C204" s="17">
        <v>40956</v>
      </c>
      <c r="D204" s="17">
        <v>41001</v>
      </c>
      <c r="E204" s="17">
        <f>VLOOKUP(B204,SAOM!B$2:D3254,3,0)</f>
        <v>41001</v>
      </c>
      <c r="F204" s="17">
        <f t="shared" si="3"/>
        <v>41016</v>
      </c>
      <c r="G204" s="17">
        <v>40967</v>
      </c>
      <c r="H204" s="14" t="s">
        <v>517</v>
      </c>
      <c r="I204" s="40" t="str">
        <f>VLOOKUP(B204,SAOM!B$2:E2199,4,0)</f>
        <v>Aceito</v>
      </c>
      <c r="J204" s="14" t="s">
        <v>499</v>
      </c>
      <c r="K204" s="14" t="s">
        <v>501</v>
      </c>
      <c r="L204" s="15" t="s">
        <v>1196</v>
      </c>
      <c r="M204" s="15" t="str">
        <f>VLOOKUP(L204,Coordenadas!A$2:B1456,2,0)</f>
        <v xml:space="preserve"> 21° 6'6.37"S</v>
      </c>
      <c r="N204" s="15" t="str">
        <f>VLOOKUP(L204,Coordenadas!A$2:C5199,3,0)</f>
        <v xml:space="preserve"> 42°10'59.13"O</v>
      </c>
      <c r="O204" s="40" t="str">
        <f>VLOOKUP(B204,SAOM!B$2:H1203,7,0)</f>
        <v>SES-EUIS-0900</v>
      </c>
      <c r="P204" s="41">
        <v>4033</v>
      </c>
      <c r="Q204" s="17">
        <f>VLOOKUP(B204,SAOM!B$2:I1203,8,0)</f>
        <v>41002</v>
      </c>
      <c r="R204" s="17" t="str">
        <f>VLOOKUP(B204,AG_Lider!A$1:F1561,6,0)</f>
        <v>CONCLUÍDO</v>
      </c>
      <c r="S204" s="42" t="str">
        <f>VLOOKUP(B204,SAOM!B$2:J1203,9,0)</f>
        <v>Carla Diogo Rozetti</v>
      </c>
      <c r="T204" s="17" t="str">
        <f>VLOOKUP(B204,SAOM!B$2:K1649,10,0)</f>
        <v>avenida Antenor Mazorque, 400 - Centro</v>
      </c>
      <c r="U204" s="42" t="str">
        <f>VLOOKUP(B204,SAOM!B$2:M929,12,0)</f>
        <v>(32) 3744-1434</v>
      </c>
      <c r="V204" s="87" t="str">
        <f>VLOOKUP(B204,SAOM!B$2:L929,11,0)</f>
        <v>36855-000</v>
      </c>
      <c r="W204" s="18"/>
      <c r="X204" s="40" t="str">
        <f>VLOOKUP(B204,SAOM!B$2:N929,13,0)</f>
        <v>00:20:0e:10:48:94</v>
      </c>
      <c r="Y204" s="17">
        <v>40972</v>
      </c>
      <c r="Z204" s="15" t="s">
        <v>1956</v>
      </c>
      <c r="AA204" s="19">
        <v>41002</v>
      </c>
      <c r="AB204" s="35">
        <f>VLOOKUP(B204,[1]VODANET!$B$5:$AB$1019,27,0)</f>
        <v>41058</v>
      </c>
      <c r="AC204" s="19" t="s">
        <v>2787</v>
      </c>
      <c r="AD204" s="19" t="str">
        <f>VLOOKUP(B204,SAOM!B$2:Q1230,16,0)</f>
        <v xml:space="preserve">Telefone incorreto
</v>
      </c>
      <c r="AE204" s="19" t="s">
        <v>4675</v>
      </c>
      <c r="AF204" s="19"/>
      <c r="AG204" s="144"/>
      <c r="AH204" s="15"/>
      <c r="AI204" s="20" t="s">
        <v>4675</v>
      </c>
    </row>
    <row r="205" spans="1:35" s="20" customFormat="1">
      <c r="A205" s="13">
        <v>901</v>
      </c>
      <c r="B205" s="38" t="s">
        <v>1346</v>
      </c>
      <c r="C205" s="17">
        <v>40956</v>
      </c>
      <c r="D205" s="17">
        <v>41112</v>
      </c>
      <c r="E205" s="17">
        <f>VLOOKUP(B205,SAOM!B$2:D3255,3,0)</f>
        <v>41112</v>
      </c>
      <c r="F205" s="17">
        <f t="shared" si="3"/>
        <v>41127</v>
      </c>
      <c r="G205" s="17">
        <v>40967</v>
      </c>
      <c r="H205" s="14" t="s">
        <v>517</v>
      </c>
      <c r="I205" s="40" t="str">
        <f>VLOOKUP(B205,SAOM!B$2:E2200,4,0)</f>
        <v>Aceito</v>
      </c>
      <c r="J205" s="14" t="s">
        <v>499</v>
      </c>
      <c r="K205" s="14" t="s">
        <v>501</v>
      </c>
      <c r="L205" s="15" t="s">
        <v>1197</v>
      </c>
      <c r="M205" s="15" t="str">
        <f>VLOOKUP(L205,Coordenadas!A$2:B1457,2,0)</f>
        <v xml:space="preserve"> 16°50'33.12"S</v>
      </c>
      <c r="N205" s="15" t="str">
        <f>VLOOKUP(L205,Coordenadas!A$2:C5200,3,0)</f>
        <v xml:space="preserve"> 43°41'1.35"O</v>
      </c>
      <c r="O205" s="40" t="str">
        <f>VLOOKUP(B205,SAOM!B$2:H1204,7,0)</f>
        <v>SES-GLIA-0901</v>
      </c>
      <c r="P205" s="16">
        <v>4035</v>
      </c>
      <c r="Q205" s="17">
        <f>VLOOKUP(B205,SAOM!B$2:I1204,8,0)</f>
        <v>41123</v>
      </c>
      <c r="R205" s="17" t="str">
        <f>VLOOKUP(B205,AG_Lider!A$1:F1563,6,0)</f>
        <v>VODANET</v>
      </c>
      <c r="S205" s="42" t="str">
        <f>VLOOKUP(B205,SAOM!B$2:J1204,9,0)</f>
        <v>Aline Rodrigues Silva</v>
      </c>
      <c r="T205" s="17" t="str">
        <f>VLOOKUP(B205,SAOM!B$2:K1650,10,0)</f>
        <v xml:space="preserve">RUA GERALDO RODRIGUES GONÇALVES, S/N </v>
      </c>
      <c r="U205" s="42" t="str">
        <f>VLOOKUP(B205,SAOM!B$2:M930,12,0)</f>
        <v>(38)3236-8122</v>
      </c>
      <c r="V205" s="87" t="str">
        <f>VLOOKUP(B205,SAOM!B$2:L930,11,0)</f>
        <v>39592-000</v>
      </c>
      <c r="W205" s="18"/>
      <c r="X205" s="40" t="str">
        <f>VLOOKUP(B205,SAOM!B$2:N930,13,0)</f>
        <v>00:20:0E:10:49:CA</v>
      </c>
      <c r="Y205" s="17">
        <v>41123</v>
      </c>
      <c r="Z205" s="15" t="s">
        <v>6329</v>
      </c>
      <c r="AA205" s="45">
        <v>41124</v>
      </c>
      <c r="AB205" s="35"/>
      <c r="AC205" s="45" t="s">
        <v>4378</v>
      </c>
      <c r="AD205" s="19" t="str">
        <f>VLOOKUP(B205,SAOM!B$2:Q1231,16,0)</f>
        <v xml:space="preserve">25/06/2012 09:43:14 	Marcos Gonzaga Milagres 	Ok.
Endereço correto
(38)3236-8122/8136 - RUA GERALDO RODRIGUES GONÇALVES, S/N  </v>
      </c>
      <c r="AE205" s="19" t="s">
        <v>4675</v>
      </c>
      <c r="AF205" s="19"/>
      <c r="AG205" s="144"/>
      <c r="AH205" s="15"/>
      <c r="AI205" s="20" t="s">
        <v>4675</v>
      </c>
    </row>
    <row r="206" spans="1:35" s="20" customFormat="1">
      <c r="A206" s="13">
        <v>905</v>
      </c>
      <c r="B206" s="38" t="s">
        <v>1347</v>
      </c>
      <c r="C206" s="17">
        <v>40956</v>
      </c>
      <c r="D206" s="17">
        <v>41112</v>
      </c>
      <c r="E206" s="17">
        <f>VLOOKUP(B206,SAOM!B$2:D3256,3,0)</f>
        <v>41112</v>
      </c>
      <c r="F206" s="17">
        <f t="shared" si="3"/>
        <v>41127</v>
      </c>
      <c r="G206" s="17">
        <v>40967</v>
      </c>
      <c r="H206" s="14" t="s">
        <v>517</v>
      </c>
      <c r="I206" s="40" t="str">
        <f>VLOOKUP(B206,SAOM!B$2:E2201,4,0)</f>
        <v>Aceito</v>
      </c>
      <c r="J206" s="14" t="s">
        <v>499</v>
      </c>
      <c r="K206" s="14" t="s">
        <v>501</v>
      </c>
      <c r="L206" s="15" t="s">
        <v>1198</v>
      </c>
      <c r="M206" s="15" t="str">
        <f>VLOOKUP(L206,Coordenadas!A$2:B1458,2,0)</f>
        <v xml:space="preserve"> 20°47'17.70"S</v>
      </c>
      <c r="N206" s="15" t="str">
        <f>VLOOKUP(L206,Coordenadas!A$2:C5201,3,0)</f>
        <v xml:space="preserve"> 43°28'0.45"O</v>
      </c>
      <c r="O206" s="40" t="str">
        <f>VLOOKUP(B206,SAOM!B$2:H1205,7,0)</f>
        <v>SES-LAIM-0905</v>
      </c>
      <c r="P206" s="41">
        <v>4033</v>
      </c>
      <c r="Q206" s="17">
        <f>VLOOKUP(B206,SAOM!B$2:I1205,8,0)</f>
        <v>41109</v>
      </c>
      <c r="R206" s="17" t="str">
        <f>VLOOKUP(B206,AG_Lider!A$1:F1564,6,0)</f>
        <v>VODANET</v>
      </c>
      <c r="S206" s="42" t="str">
        <f>VLOOKUP(B206,SAOM!B$2:J1205,9,0)</f>
        <v>Livia Maria Rezende da Silva</v>
      </c>
      <c r="T206" s="17" t="str">
        <f>VLOOKUP(B206,SAOM!B$2:K1651,10,0)</f>
        <v xml:space="preserve">RUA PADRE GERALDO NORBERTO REIS,nº 10 - </v>
      </c>
      <c r="U206" s="42" t="str">
        <f>VLOOKUP(B206,SAOM!B$2:M931,12,0)</f>
        <v xml:space="preserve">(31)3754-1413 </v>
      </c>
      <c r="V206" s="87" t="str">
        <f>VLOOKUP(B206,SAOM!B$2:L931,11,0)</f>
        <v>36455-000</v>
      </c>
      <c r="W206" s="18"/>
      <c r="X206" s="40" t="str">
        <f>VLOOKUP(B206,SAOM!B$2:N931,13,0)</f>
        <v>00:20:0e:10:4f:b1</v>
      </c>
      <c r="Y206" s="17">
        <v>41110</v>
      </c>
      <c r="Z206" s="15" t="s">
        <v>2729</v>
      </c>
      <c r="AA206" s="133">
        <v>41110</v>
      </c>
      <c r="AB206" s="35"/>
      <c r="AC206" s="133" t="s">
        <v>4337</v>
      </c>
      <c r="AD206" s="19" t="str">
        <f>VLOOKUP(B206,SAOM!B$2:Q1232,16,0)</f>
        <v xml:space="preserve">
</v>
      </c>
      <c r="AE206" s="19" t="s">
        <v>4675</v>
      </c>
      <c r="AF206" s="19"/>
      <c r="AG206" s="144"/>
      <c r="AH206" s="97" t="s">
        <v>5333</v>
      </c>
      <c r="AI206" s="20" t="s">
        <v>4675</v>
      </c>
    </row>
    <row r="207" spans="1:35" s="20" customFormat="1">
      <c r="A207" s="13">
        <v>890</v>
      </c>
      <c r="B207" s="38" t="s">
        <v>1348</v>
      </c>
      <c r="C207" s="17">
        <v>40956</v>
      </c>
      <c r="D207" s="17">
        <v>41112</v>
      </c>
      <c r="E207" s="17">
        <f>VLOOKUP(B207,SAOM!B$2:D3257,3,0)</f>
        <v>41112</v>
      </c>
      <c r="F207" s="17">
        <f t="shared" si="3"/>
        <v>41127</v>
      </c>
      <c r="G207" s="17">
        <v>40967</v>
      </c>
      <c r="H207" s="14" t="s">
        <v>517</v>
      </c>
      <c r="I207" s="40" t="str">
        <f>VLOOKUP(B207,SAOM!B$2:E2202,4,0)</f>
        <v>Aceito</v>
      </c>
      <c r="J207" s="14" t="s">
        <v>499</v>
      </c>
      <c r="K207" s="14" t="s">
        <v>501</v>
      </c>
      <c r="L207" s="15" t="s">
        <v>1199</v>
      </c>
      <c r="M207" s="15" t="str">
        <f>VLOOKUP(L207,Coordenadas!A$2:B1459,2,0)</f>
        <v xml:space="preserve"> 19°24'28.96"S</v>
      </c>
      <c r="N207" s="15" t="str">
        <f>VLOOKUP(L207,Coordenadas!A$2:C5202,3,0)</f>
        <v xml:space="preserve"> 42°16'0.19"O</v>
      </c>
      <c r="O207" s="40" t="str">
        <f>VLOOKUP(B207,SAOM!B$2:H1206,7,0)</f>
        <v>SES-BURE-0890</v>
      </c>
      <c r="P207" s="41">
        <v>4033</v>
      </c>
      <c r="Q207" s="17">
        <f>VLOOKUP(B207,SAOM!B$2:I1206,8,0)</f>
        <v>41138</v>
      </c>
      <c r="R207" s="17" t="str">
        <f>VLOOKUP(B207,AG_Lider!A$1:F1565,6,0)</f>
        <v>VODANET</v>
      </c>
      <c r="S207" s="42" t="str">
        <f>VLOOKUP(B207,SAOM!B$2:J1206,9,0)</f>
        <v>Aline Campos Ferreira</v>
      </c>
      <c r="T207" s="17" t="str">
        <f>VLOOKUP(B207,SAOM!B$2:K1652,10,0)</f>
        <v>AV. VALÉRIO VIANA, 20 - Centro</v>
      </c>
      <c r="U207" s="42" t="str">
        <f>VLOOKUP(B207,SAOM!B$2:M932,12,0)</f>
        <v>(33) 3355-8057</v>
      </c>
      <c r="V207" s="87" t="str">
        <f>VLOOKUP(B207,SAOM!B$2:L932,11,0)</f>
        <v>35193-000</v>
      </c>
      <c r="W207" s="18"/>
      <c r="X207" s="40" t="str">
        <f>VLOOKUP(B207,SAOM!B$2:N932,13,0)</f>
        <v>00:20:0e:10:4C:4E</v>
      </c>
      <c r="Y207" s="17">
        <v>41138</v>
      </c>
      <c r="Z207" s="15" t="s">
        <v>6969</v>
      </c>
      <c r="AA207" s="19">
        <v>41138</v>
      </c>
      <c r="AB207" s="35"/>
      <c r="AC207" s="19" t="s">
        <v>4283</v>
      </c>
      <c r="AD207" s="19" t="str">
        <f>VLOOKUP(B207,SAOM!B$2:Q1233,16,0)</f>
        <v xml:space="preserve">Endereço incorreto
</v>
      </c>
      <c r="AE207" s="19" t="s">
        <v>4675</v>
      </c>
      <c r="AF207" s="19"/>
      <c r="AG207" s="144"/>
      <c r="AH207" s="15"/>
      <c r="AI207" s="20" t="s">
        <v>4675</v>
      </c>
    </row>
    <row r="208" spans="1:35" s="20" customFormat="1">
      <c r="A208" s="13">
        <v>874</v>
      </c>
      <c r="B208" s="38" t="s">
        <v>1349</v>
      </c>
      <c r="C208" s="17">
        <v>40956</v>
      </c>
      <c r="D208" s="17">
        <v>41112</v>
      </c>
      <c r="E208" s="17">
        <f>VLOOKUP(B208,SAOM!B$2:D3258,3,0)</f>
        <v>41112</v>
      </c>
      <c r="F208" s="17">
        <f t="shared" si="3"/>
        <v>41127</v>
      </c>
      <c r="G208" s="17">
        <v>40967</v>
      </c>
      <c r="H208" s="14" t="s">
        <v>517</v>
      </c>
      <c r="I208" s="40" t="str">
        <f>VLOOKUP(B208,SAOM!B$2:E2203,4,0)</f>
        <v>Aceito</v>
      </c>
      <c r="J208" s="14" t="s">
        <v>499</v>
      </c>
      <c r="K208" s="14" t="s">
        <v>501</v>
      </c>
      <c r="L208" s="15" t="s">
        <v>1200</v>
      </c>
      <c r="M208" s="15" t="str">
        <f>VLOOKUP(L208,Coordenadas!A$2:B1460,2,0)</f>
        <v xml:space="preserve"> 20° 6'18.43"S</v>
      </c>
      <c r="N208" s="15" t="str">
        <f>VLOOKUP(L208,Coordenadas!A$2:C5203,3,0)</f>
        <v xml:space="preserve"> 41°55'25.84"O</v>
      </c>
      <c r="O208" s="40" t="str">
        <f>VLOOKUP(B208,SAOM!B$2:H1207,7,0)</f>
        <v>SES-SACU-0874</v>
      </c>
      <c r="P208" s="41">
        <v>4033</v>
      </c>
      <c r="Q208" s="17">
        <f>VLOOKUP(B208,SAOM!B$2:I1207,8,0)</f>
        <v>41135</v>
      </c>
      <c r="R208" s="17" t="str">
        <f>VLOOKUP(B208,AG_Lider!A$1:F1566,6,0)</f>
        <v>VODANET</v>
      </c>
      <c r="S208" s="42" t="str">
        <f>VLOOKUP(B208,SAOM!B$2:J1207,9,0)</f>
        <v>Angelo Marcos de assis Bitencourt</v>
      </c>
      <c r="T208" s="17" t="str">
        <f>VLOOKUP(B208,SAOM!B$2:K1653,10,0)</f>
        <v>RUA JOSÉ ASSIS S/N</v>
      </c>
      <c r="U208" s="42" t="str">
        <f>VLOOKUP(B208,SAOM!B$2:M933,12,0)</f>
        <v>(33)3373-1193</v>
      </c>
      <c r="V208" s="87" t="str">
        <f>VLOOKUP(B208,SAOM!B$2:L933,11,0)</f>
        <v>36940-000</v>
      </c>
      <c r="W208" s="18"/>
      <c r="X208" s="40" t="str">
        <f>VLOOKUP(B208,SAOM!B$2:N933,13,0)</f>
        <v>00:20:0e:10:4a:7f</v>
      </c>
      <c r="Y208" s="17">
        <v>41135</v>
      </c>
      <c r="Z208" s="15" t="s">
        <v>2708</v>
      </c>
      <c r="AA208" s="45">
        <v>41135</v>
      </c>
      <c r="AB208" s="35"/>
      <c r="AC208" s="45" t="s">
        <v>4392</v>
      </c>
      <c r="AD208" s="19" t="str">
        <f>VLOOKUP(B208,SAOM!B$2:Q1234,16,0)</f>
        <v xml:space="preserve">
</v>
      </c>
      <c r="AE208" s="19" t="s">
        <v>4675</v>
      </c>
      <c r="AF208" s="19"/>
      <c r="AG208" s="144"/>
      <c r="AH208" s="36"/>
      <c r="AI208" s="20" t="s">
        <v>4675</v>
      </c>
    </row>
    <row r="209" spans="1:35" s="20" customFormat="1">
      <c r="A209" s="13">
        <v>894</v>
      </c>
      <c r="B209" s="38" t="s">
        <v>1521</v>
      </c>
      <c r="C209" s="17">
        <v>40956</v>
      </c>
      <c r="D209" s="17">
        <v>41001</v>
      </c>
      <c r="E209" s="17">
        <f>VLOOKUP(B209,SAOM!B$2:D3259,3,0)</f>
        <v>41001</v>
      </c>
      <c r="F209" s="17">
        <f t="shared" si="3"/>
        <v>41016</v>
      </c>
      <c r="G209" s="17" t="s">
        <v>501</v>
      </c>
      <c r="H209" s="14" t="s">
        <v>517</v>
      </c>
      <c r="I209" s="40" t="str">
        <f>VLOOKUP(B209,SAOM!B$2:E2204,4,0)</f>
        <v>Aceito</v>
      </c>
      <c r="J209" s="14" t="s">
        <v>684</v>
      </c>
      <c r="K209" s="14" t="s">
        <v>501</v>
      </c>
      <c r="L209" s="15" t="s">
        <v>1201</v>
      </c>
      <c r="M209" s="15" t="str">
        <f>VLOOKUP(L209,Coordenadas!A$2:B1461,2,0)</f>
        <v xml:space="preserve"> 19°37'51.46"S</v>
      </c>
      <c r="N209" s="15" t="str">
        <f>VLOOKUP(L209,Coordenadas!A$2:C5204,3,0)</f>
        <v xml:space="preserve"> 43°59'24.63"O</v>
      </c>
      <c r="O209" s="40" t="str">
        <f>VLOOKUP(B209,SAOM!B$2:H1208,7,0)</f>
        <v>SES-CONS-0894</v>
      </c>
      <c r="P209" s="41">
        <v>4033</v>
      </c>
      <c r="Q209" s="17">
        <f>VLOOKUP(B209,SAOM!B$2:I1208,8,0)</f>
        <v>40969</v>
      </c>
      <c r="R209" s="17" t="e">
        <f>VLOOKUP(B209,AG_Lider!A$1:F1567,6,0)</f>
        <v>#N/A</v>
      </c>
      <c r="S209" s="42" t="str">
        <f>VLOOKUP(B209,SAOM!B$2:J1208,9,0)</f>
        <v>Daniel Ramos Athouguia</v>
      </c>
      <c r="T209" s="17" t="str">
        <f>VLOOKUP(B209,SAOM!B$2:K1654,10,0)</f>
        <v>Rua São José, 508 - Centro</v>
      </c>
      <c r="U209" s="42" t="str">
        <f>VLOOKUP(B209,SAOM!B$2:M934,12,0)</f>
        <v>(31) 3686-0018</v>
      </c>
      <c r="V209" s="87" t="str">
        <f>VLOOKUP(B209,SAOM!B$2:L934,11,0)</f>
        <v>33500-000</v>
      </c>
      <c r="W209" s="18">
        <v>40969</v>
      </c>
      <c r="X209" s="40" t="str">
        <f>VLOOKUP(B209,SAOM!B$2:N934,13,0)</f>
        <v>00:20:0E:10:48:56</v>
      </c>
      <c r="Y209" s="17">
        <v>40969</v>
      </c>
      <c r="Z209" s="15" t="s">
        <v>4275</v>
      </c>
      <c r="AA209" s="133">
        <v>40970</v>
      </c>
      <c r="AB209" s="35"/>
      <c r="AC209" s="135"/>
      <c r="AD209" s="19" t="str">
        <f>VLOOKUP(B209,SAOM!B$2:Q1235,16,0)</f>
        <v>-</v>
      </c>
      <c r="AE209" s="19">
        <v>41144</v>
      </c>
      <c r="AF209" s="19"/>
      <c r="AG209" s="145" t="s">
        <v>7204</v>
      </c>
      <c r="AH209" s="15"/>
      <c r="AI209" s="20" t="s">
        <v>4675</v>
      </c>
    </row>
    <row r="210" spans="1:35" s="20" customFormat="1">
      <c r="A210" s="13">
        <v>878</v>
      </c>
      <c r="B210" s="38" t="s">
        <v>1350</v>
      </c>
      <c r="C210" s="17">
        <v>40956</v>
      </c>
      <c r="D210" s="17">
        <v>41136</v>
      </c>
      <c r="E210" s="17">
        <f>VLOOKUP(B210,SAOM!B$2:D3260,3,0)</f>
        <v>41136</v>
      </c>
      <c r="F210" s="17">
        <f t="shared" si="3"/>
        <v>41151</v>
      </c>
      <c r="G210" s="17">
        <v>41095</v>
      </c>
      <c r="H210" s="14" t="s">
        <v>752</v>
      </c>
      <c r="I210" s="40" t="str">
        <f>VLOOKUP(B210,SAOM!B$2:E2205,4,0)</f>
        <v>Agendado</v>
      </c>
      <c r="J210" s="14" t="s">
        <v>499</v>
      </c>
      <c r="K210" s="14" t="s">
        <v>501</v>
      </c>
      <c r="L210" s="15" t="s">
        <v>1202</v>
      </c>
      <c r="M210" s="15" t="str">
        <f>VLOOKUP(L210,Coordenadas!A$2:B1462,2,0)</f>
        <v xml:space="preserve"> 21° 1'41.55"S</v>
      </c>
      <c r="N210" s="15" t="str">
        <f>VLOOKUP(L210,Coordenadas!A$2:C5205,3,0)</f>
        <v xml:space="preserve"> 43°34'55.87"O</v>
      </c>
      <c r="O210" s="40" t="str">
        <f>VLOOKUP(B210,SAOM!B$2:H1209,7,0)</f>
        <v>-</v>
      </c>
      <c r="P210" s="41">
        <v>4033</v>
      </c>
      <c r="Q210" s="17">
        <f>VLOOKUP(B210,SAOM!B$2:I1209,8,0)</f>
        <v>41169</v>
      </c>
      <c r="R210" s="17" t="str">
        <f>VLOOKUP(B210,AG_Lider!A$1:F1568,6,0)</f>
        <v>VODANET</v>
      </c>
      <c r="S210" s="42" t="str">
        <f>VLOOKUP(B210,SAOM!B$2:J1209,9,0)</f>
        <v>Fernando Victor Martins Rubatino</v>
      </c>
      <c r="T210" s="17" t="str">
        <f>VLOOKUP(B210,SAOM!B$2:K1655,10,0)</f>
        <v xml:space="preserve">RODOVIA AMG 420 KM 2 </v>
      </c>
      <c r="U210" s="42" t="str">
        <f>VLOOKUP(B210,SAOM!B$2:M935,12,0)</f>
        <v>(32)3343-1200</v>
      </c>
      <c r="V210" s="87" t="str">
        <f>VLOOKUP(B210,SAOM!B$2:L935,11,0)</f>
        <v>36275-000</v>
      </c>
      <c r="W210" s="18"/>
      <c r="X210" s="40" t="str">
        <f>VLOOKUP(B210,SAOM!B$2:N935,13,0)</f>
        <v>-</v>
      </c>
      <c r="Y210" s="17"/>
      <c r="Z210" s="15"/>
      <c r="AA210" s="19"/>
      <c r="AB210" s="35"/>
      <c r="AC210" s="19" t="s">
        <v>5715</v>
      </c>
      <c r="AD210" s="19" t="str">
        <f>VLOOKUP(B210,SAOM!B$2:Q1236,16,0)</f>
        <v xml:space="preserve">09/07/2012 11:14:48 	Marcos Gonzaga Milagres 	Correção efetuada 
05/07/2012 14:59:45 	Hernan Martins Alves 	Em contato com o Sra. Daiane (32)3343-1200, endereço correto é Rodovia AMG 427. </v>
      </c>
      <c r="AE210" s="19" t="s">
        <v>4675</v>
      </c>
      <c r="AF210" s="19"/>
      <c r="AG210" s="144"/>
      <c r="AH210" s="15"/>
      <c r="AI210" s="20" t="s">
        <v>4675</v>
      </c>
    </row>
    <row r="211" spans="1:35" s="20" customFormat="1">
      <c r="A211" s="13">
        <v>909</v>
      </c>
      <c r="B211" s="38" t="s">
        <v>1351</v>
      </c>
      <c r="C211" s="17">
        <v>40956</v>
      </c>
      <c r="D211" s="17">
        <v>41001</v>
      </c>
      <c r="E211" s="17">
        <f>VLOOKUP(B211,SAOM!B$2:D3261,3,0)</f>
        <v>41001</v>
      </c>
      <c r="F211" s="17">
        <f t="shared" si="3"/>
        <v>41016</v>
      </c>
      <c r="G211" s="17">
        <v>40967</v>
      </c>
      <c r="H211" s="14" t="s">
        <v>517</v>
      </c>
      <c r="I211" s="40" t="str">
        <f>VLOOKUP(B211,SAOM!B$2:E2206,4,0)</f>
        <v>Aceito</v>
      </c>
      <c r="J211" s="14" t="s">
        <v>499</v>
      </c>
      <c r="K211" s="14" t="s">
        <v>501</v>
      </c>
      <c r="L211" s="15" t="s">
        <v>1203</v>
      </c>
      <c r="M211" s="15" t="str">
        <f>VLOOKUP(L211,Coordenadas!A$2:B1463,2,0)</f>
        <v xml:space="preserve"> 19°47'0.66"S</v>
      </c>
      <c r="N211" s="15" t="str">
        <f>VLOOKUP(L211,Coordenadas!A$2:C5206,3,0)</f>
        <v xml:space="preserve"> 45°40'52.61"O</v>
      </c>
      <c r="O211" s="40" t="str">
        <f>VLOOKUP(B211,SAOM!B$2:H1210,7,0)</f>
        <v>SES-LUUZ-0909</v>
      </c>
      <c r="P211" s="41">
        <v>4033</v>
      </c>
      <c r="Q211" s="17">
        <f>VLOOKUP(B211,SAOM!B$2:I1210,8,0)</f>
        <v>40989</v>
      </c>
      <c r="R211" s="17" t="str">
        <f>VLOOKUP(B211,AG_Lider!A$1:F1569,6,0)</f>
        <v>CONCLUÍDO</v>
      </c>
      <c r="S211" s="42" t="str">
        <f>VLOOKUP(B211,SAOM!B$2:J1210,9,0)</f>
        <v>Luciana Couto Lima</v>
      </c>
      <c r="T211" s="17" t="str">
        <f>VLOOKUP(B211,SAOM!B$2:K1656,10,0)</f>
        <v>praça Antônio Eugênio Filho, 10 - Rosário</v>
      </c>
      <c r="U211" s="42" t="str">
        <f>VLOOKUP(B211,SAOM!B$2:M936,12,0)</f>
        <v>(37) 3421-4697</v>
      </c>
      <c r="V211" s="87" t="str">
        <f>VLOOKUP(B211,SAOM!B$2:L936,11,0)</f>
        <v>35595-500</v>
      </c>
      <c r="W211" s="18"/>
      <c r="X211" s="40" t="str">
        <f>VLOOKUP(B211,SAOM!B$2:N936,13,0)</f>
        <v>00:20:0E:10:48:E0</v>
      </c>
      <c r="Y211" s="17">
        <v>40991</v>
      </c>
      <c r="Z211" s="15" t="s">
        <v>2432</v>
      </c>
      <c r="AA211" s="19">
        <v>40991</v>
      </c>
      <c r="AB211" s="35">
        <v>41024</v>
      </c>
      <c r="AC211" s="19" t="s">
        <v>3242</v>
      </c>
      <c r="AD211" s="19" t="str">
        <f>VLOOKUP(B211,SAOM!B$2:Q1237,16,0)</f>
        <v xml:space="preserve">ninguem atende
</v>
      </c>
      <c r="AE211" s="19" t="s">
        <v>4675</v>
      </c>
      <c r="AF211" s="19"/>
      <c r="AG211" s="144"/>
      <c r="AH211" s="15"/>
      <c r="AI211" s="20" t="s">
        <v>4675</v>
      </c>
    </row>
    <row r="212" spans="1:35" s="20" customFormat="1">
      <c r="A212" s="13">
        <v>898</v>
      </c>
      <c r="B212" s="38" t="s">
        <v>1352</v>
      </c>
      <c r="C212" s="17">
        <v>40956</v>
      </c>
      <c r="D212" s="17">
        <v>41112</v>
      </c>
      <c r="E212" s="17">
        <f>VLOOKUP(B212,SAOM!B$2:D3262,3,0)</f>
        <v>41112</v>
      </c>
      <c r="F212" s="17">
        <f t="shared" si="3"/>
        <v>41127</v>
      </c>
      <c r="G212" s="17">
        <v>40967</v>
      </c>
      <c r="H212" s="14" t="s">
        <v>752</v>
      </c>
      <c r="I212" s="40" t="str">
        <f>VLOOKUP(B212,SAOM!B$2:E2207,4,0)</f>
        <v>Agendado</v>
      </c>
      <c r="J212" s="14" t="s">
        <v>499</v>
      </c>
      <c r="K212" s="14" t="s">
        <v>501</v>
      </c>
      <c r="L212" s="15" t="s">
        <v>1204</v>
      </c>
      <c r="M212" s="15" t="str">
        <f>VLOOKUP(L212,Coordenadas!A$2:B1464,2,0)</f>
        <v xml:space="preserve"> 19°22'51.91"S</v>
      </c>
      <c r="N212" s="15" t="str">
        <f>VLOOKUP(L212,Coordenadas!A$2:C5207,3,0)</f>
        <v xml:space="preserve"> 42° 6'42.08"O</v>
      </c>
      <c r="O212" s="40" t="str">
        <f>VLOOKUP(B212,SAOM!B$2:H1211,7,0)</f>
        <v>-</v>
      </c>
      <c r="P212" s="41">
        <v>4033</v>
      </c>
      <c r="Q212" s="17">
        <f>VLOOKUP(B212,SAOM!B$2:I1211,8,0)</f>
        <v>41152</v>
      </c>
      <c r="R212" s="17" t="str">
        <f>VLOOKUP(B212,AG_Lider!A$1:F1570,6,0)</f>
        <v>VODANET</v>
      </c>
      <c r="S212" s="42" t="str">
        <f>VLOOKUP(B212,SAOM!B$2:J1211,9,0)</f>
        <v>Monaliza Santana Pereira</v>
      </c>
      <c r="T212" s="17" t="str">
        <f>VLOOKUP(B212,SAOM!B$2:K1657,10,0)</f>
        <v>RAÇA MAGALHAES PINTO, SN</v>
      </c>
      <c r="U212" s="42" t="str">
        <f>VLOOKUP(B212,SAOM!B$2:M937,12,0)</f>
        <v>(33)3357-1356</v>
      </c>
      <c r="V212" s="87" t="str">
        <f>VLOOKUP(B212,SAOM!B$2:L937,11,0)</f>
        <v>35148-000</v>
      </c>
      <c r="W212" s="18"/>
      <c r="X212" s="40" t="str">
        <f>VLOOKUP(B212,SAOM!B$2:N937,13,0)</f>
        <v>-</v>
      </c>
      <c r="Y212" s="17"/>
      <c r="Z212" s="15"/>
      <c r="AA212" s="19"/>
      <c r="AB212" s="35"/>
      <c r="AC212" s="19" t="s">
        <v>4331</v>
      </c>
      <c r="AD212" s="19" t="str">
        <f>VLOOKUP(B212,SAOM!B$2:Q1238,16,0)</f>
        <v>-</v>
      </c>
      <c r="AE212" s="19" t="s">
        <v>4675</v>
      </c>
      <c r="AF212" s="19"/>
      <c r="AG212" s="144"/>
      <c r="AH212" s="15"/>
      <c r="AI212" s="20" t="s">
        <v>4675</v>
      </c>
    </row>
    <row r="213" spans="1:35" s="20" customFormat="1">
      <c r="A213" s="13">
        <v>883</v>
      </c>
      <c r="B213" s="38" t="s">
        <v>1353</v>
      </c>
      <c r="C213" s="17">
        <v>40956</v>
      </c>
      <c r="D213" s="17">
        <v>41112</v>
      </c>
      <c r="E213" s="17">
        <f>VLOOKUP(B213,SAOM!B$2:D3263,3,0)</f>
        <v>41112</v>
      </c>
      <c r="F213" s="17">
        <f t="shared" si="3"/>
        <v>41127</v>
      </c>
      <c r="G213" s="17">
        <v>40967</v>
      </c>
      <c r="H213" s="14" t="s">
        <v>517</v>
      </c>
      <c r="I213" s="40" t="str">
        <f>VLOOKUP(B213,SAOM!B$2:E2208,4,0)</f>
        <v>Aceito</v>
      </c>
      <c r="J213" s="14" t="s">
        <v>499</v>
      </c>
      <c r="K213" s="14" t="s">
        <v>501</v>
      </c>
      <c r="L213" s="15" t="s">
        <v>1205</v>
      </c>
      <c r="M213" s="15" t="str">
        <f>VLOOKUP(L213,Coordenadas!A$2:B1465,2,0)</f>
        <v xml:space="preserve"> 17°16'58.64"S</v>
      </c>
      <c r="N213" s="15" t="str">
        <f>VLOOKUP(L213,Coordenadas!A$2:C5208,3,0)</f>
        <v xml:space="preserve"> 42°44'7.41"O</v>
      </c>
      <c r="O213" s="40" t="str">
        <f>VLOOKUP(B213,SAOM!B$2:H1212,7,0)</f>
        <v>SES-TUNA-0883</v>
      </c>
      <c r="P213" s="16">
        <v>4035</v>
      </c>
      <c r="Q213" s="17">
        <f>VLOOKUP(B213,SAOM!B$2:I1212,8,0)</f>
        <v>41128</v>
      </c>
      <c r="R213" s="17" t="str">
        <f>VLOOKUP(B213,AG_Lider!A$1:F1571,6,0)</f>
        <v>VODANET</v>
      </c>
      <c r="S213" s="42" t="str">
        <f>VLOOKUP(B213,SAOM!B$2:J1212,9,0)</f>
        <v>Marcela Gonçalves Ferreira</v>
      </c>
      <c r="T213" s="17" t="str">
        <f>VLOOKUP(B213,SAOM!B$2:K1658,10,0)</f>
        <v xml:space="preserve">RUA BOA VISTA, 266 - </v>
      </c>
      <c r="U213" s="42" t="str">
        <f>VLOOKUP(B213,SAOM!B$2:M938,12,0)</f>
        <v>(38)3527-1815</v>
      </c>
      <c r="V213" s="87" t="str">
        <f>VLOOKUP(B213,SAOM!B$2:L938,11,0)</f>
        <v>39660-000</v>
      </c>
      <c r="W213" s="18"/>
      <c r="X213" s="40" t="str">
        <f>VLOOKUP(B213,SAOM!B$2:N938,13,0)</f>
        <v>00:20:0e:10:4c:29</v>
      </c>
      <c r="Y213" s="17">
        <v>41128</v>
      </c>
      <c r="Z213" s="15" t="s">
        <v>6329</v>
      </c>
      <c r="AA213" s="45">
        <v>41128</v>
      </c>
      <c r="AB213" s="35"/>
      <c r="AC213" s="45" t="s">
        <v>4375</v>
      </c>
      <c r="AD213" s="19" t="str">
        <f>VLOOKUP(B213,SAOM!B$2:Q1239,16,0)</f>
        <v xml:space="preserve">
</v>
      </c>
      <c r="AE213" s="19" t="s">
        <v>4675</v>
      </c>
      <c r="AF213" s="19"/>
      <c r="AG213" s="144"/>
      <c r="AH213" s="15"/>
      <c r="AI213" s="20" t="s">
        <v>4675</v>
      </c>
    </row>
    <row r="214" spans="1:35" s="20" customFormat="1">
      <c r="A214" s="13">
        <v>902</v>
      </c>
      <c r="B214" s="38" t="s">
        <v>1355</v>
      </c>
      <c r="C214" s="17">
        <v>40956</v>
      </c>
      <c r="D214" s="17">
        <v>41112</v>
      </c>
      <c r="E214" s="17">
        <f>VLOOKUP(B214,SAOM!B$2:D3264,3,0)</f>
        <v>41112</v>
      </c>
      <c r="F214" s="17">
        <f t="shared" si="3"/>
        <v>41127</v>
      </c>
      <c r="G214" s="17">
        <v>40967</v>
      </c>
      <c r="H214" s="14" t="s">
        <v>517</v>
      </c>
      <c r="I214" s="40" t="str">
        <f>VLOOKUP(B214,SAOM!B$2:E2209,4,0)</f>
        <v>Aceito</v>
      </c>
      <c r="J214" s="14" t="s">
        <v>499</v>
      </c>
      <c r="K214" s="14" t="s">
        <v>501</v>
      </c>
      <c r="L214" s="15" t="s">
        <v>1206</v>
      </c>
      <c r="M214" s="15" t="str">
        <f>VLOOKUP(L214,Coordenadas!A$2:B1466,2,0)</f>
        <v xml:space="preserve"> 18°29'42.09"S</v>
      </c>
      <c r="N214" s="15" t="str">
        <f>VLOOKUP(L214,Coordenadas!A$2:C5209,3,0)</f>
        <v xml:space="preserve"> 47°43'30.50"O</v>
      </c>
      <c r="O214" s="40" t="str">
        <f>VLOOKUP(B214,SAOM!B$2:H1214,7,0)</f>
        <v>SES-GRRA-0902</v>
      </c>
      <c r="P214" s="41">
        <v>4033</v>
      </c>
      <c r="Q214" s="17">
        <f>VLOOKUP(B214,SAOM!B$2:I1214,8,0)</f>
        <v>41117</v>
      </c>
      <c r="R214" s="17" t="str">
        <f>VLOOKUP(B214,AG_Lider!A$1:F1573,6,0)</f>
        <v>VODANET</v>
      </c>
      <c r="S214" s="42" t="str">
        <f>VLOOKUP(B214,SAOM!B$2:J1214,9,0)</f>
        <v>Ana Gabriela Sivieri Pereira Alves</v>
      </c>
      <c r="T214" s="17" t="str">
        <f>VLOOKUP(B214,SAOM!B$2:K1660,10,0)</f>
        <v xml:space="preserve">AVENIDA SÍLVIO JOSÉ DE OLIVEIRA,103 - </v>
      </c>
      <c r="U214" s="42" t="str">
        <f>VLOOKUP(B214,SAOM!B$2:M939,12,0)</f>
        <v xml:space="preserve">(34)3844-1378 </v>
      </c>
      <c r="V214" s="87" t="str">
        <f>VLOOKUP(B214,SAOM!B$2:L939,11,0)</f>
        <v>38470-000</v>
      </c>
      <c r="W214" s="18"/>
      <c r="X214" s="40" t="str">
        <f>VLOOKUP(B214,SAOM!B$2:N939,13,0)</f>
        <v>00:20:0e:10:4c:d1</v>
      </c>
      <c r="Y214" s="17">
        <v>41117</v>
      </c>
      <c r="Z214" s="15" t="s">
        <v>2729</v>
      </c>
      <c r="AA214" s="133">
        <v>41120</v>
      </c>
      <c r="AB214" s="35"/>
      <c r="AC214" s="133" t="s">
        <v>4333</v>
      </c>
      <c r="AD214" s="19" t="str">
        <f>VLOOKUP(B214,SAOM!B$2:Q1240,16,0)</f>
        <v>-</v>
      </c>
      <c r="AE214" s="19" t="s">
        <v>4675</v>
      </c>
      <c r="AF214" s="19"/>
      <c r="AG214" s="144"/>
      <c r="AH214" s="15"/>
      <c r="AI214" s="20" t="s">
        <v>4675</v>
      </c>
    </row>
    <row r="215" spans="1:35" s="84" customFormat="1">
      <c r="A215" s="46">
        <v>887</v>
      </c>
      <c r="B215" s="38" t="s">
        <v>1356</v>
      </c>
      <c r="C215" s="31">
        <v>40956</v>
      </c>
      <c r="D215" s="31">
        <v>41112</v>
      </c>
      <c r="E215" s="31">
        <f>VLOOKUP(B215,SAOM!B$2:D3265,3,0)</f>
        <v>41112</v>
      </c>
      <c r="F215" s="31">
        <f t="shared" si="3"/>
        <v>41127</v>
      </c>
      <c r="G215" s="31">
        <v>40967</v>
      </c>
      <c r="H215" s="73" t="s">
        <v>517</v>
      </c>
      <c r="I215" s="38" t="str">
        <f>VLOOKUP(B215,SAOM!B$2:E2210,4,0)</f>
        <v>Agendado</v>
      </c>
      <c r="J215" s="73" t="s">
        <v>499</v>
      </c>
      <c r="K215" s="73" t="s">
        <v>501</v>
      </c>
      <c r="L215" s="47" t="s">
        <v>2103</v>
      </c>
      <c r="M215" s="47" t="str">
        <f>VLOOKUP(L215,Coordenadas!A$2:B1467,2,0)</f>
        <v xml:space="preserve"> 20°51'21.90"S</v>
      </c>
      <c r="N215" s="47" t="str">
        <f>VLOOKUP(L215,Coordenadas!A$2:C5210,3,0)</f>
        <v xml:space="preserve"> 46°22'56.81"O</v>
      </c>
      <c r="O215" s="38" t="str">
        <f>VLOOKUP(B215,SAOM!B$2:H1215,7,0)</f>
        <v>SES-ALIS-0887</v>
      </c>
      <c r="P215" s="98">
        <v>4033</v>
      </c>
      <c r="Q215" s="31">
        <f>VLOOKUP(B215,SAOM!B$2:I1215,8,0)</f>
        <v>41178</v>
      </c>
      <c r="R215" s="31" t="str">
        <f>VLOOKUP(B215,AG_Lider!A$1:F1574,6,0)</f>
        <v>VODANET</v>
      </c>
      <c r="S215" s="80" t="str">
        <f>VLOOKUP(B215,SAOM!B$2:J1215,9,0)</f>
        <v>José Rodrigues Freira Filho</v>
      </c>
      <c r="T215" s="31" t="str">
        <f>VLOOKUP(B215,SAOM!B$2:K1661,10,0)</f>
        <v>RUA MAESTRO GERALDO APRÁGIO, 100  - Centro</v>
      </c>
      <c r="U215" s="80" t="str">
        <f>VLOOKUP(B215,SAOM!B$2:M940,12,0)</f>
        <v>(35) 3523-1350</v>
      </c>
      <c r="V215" s="209" t="str">
        <f>VLOOKUP(B215,SAOM!B$2:L940,11,0)</f>
        <v>37940-000</v>
      </c>
      <c r="W215" s="81"/>
      <c r="X215" s="38" t="str">
        <f>VLOOKUP(B215,SAOM!B$2:N940,13,0)</f>
        <v>00:20:0E:10:4A:F4</v>
      </c>
      <c r="Y215" s="31">
        <v>41179</v>
      </c>
      <c r="Z215" s="47" t="s">
        <v>8868</v>
      </c>
      <c r="AA215" s="82">
        <v>41185</v>
      </c>
      <c r="AB215" s="83"/>
      <c r="AC215" s="82" t="s">
        <v>4280</v>
      </c>
      <c r="AD215" s="82" t="str">
        <f>VLOOKUP(B215,SAOM!B$2:Q1241,16,0)</f>
        <v xml:space="preserve">Telefone ocupado
</v>
      </c>
      <c r="AE215" s="82" t="s">
        <v>4675</v>
      </c>
      <c r="AF215" s="82"/>
      <c r="AG215" s="149"/>
      <c r="AH215" s="47"/>
      <c r="AI215" s="84" t="s">
        <v>4675</v>
      </c>
    </row>
    <row r="216" spans="1:35" s="20" customFormat="1">
      <c r="A216" s="13">
        <v>906</v>
      </c>
      <c r="B216" s="38" t="s">
        <v>1357</v>
      </c>
      <c r="C216" s="17">
        <v>40956</v>
      </c>
      <c r="D216" s="17">
        <v>41112</v>
      </c>
      <c r="E216" s="17">
        <f>VLOOKUP(B216,SAOM!B$2:D3266,3,0)</f>
        <v>41112</v>
      </c>
      <c r="F216" s="17">
        <f t="shared" si="3"/>
        <v>41127</v>
      </c>
      <c r="G216" s="17">
        <v>40967</v>
      </c>
      <c r="H216" s="14" t="s">
        <v>682</v>
      </c>
      <c r="I216" s="40" t="str">
        <f>VLOOKUP(B216,SAOM!B$2:E2211,4,0)</f>
        <v>Agendado</v>
      </c>
      <c r="J216" s="14" t="s">
        <v>499</v>
      </c>
      <c r="K216" s="14" t="s">
        <v>501</v>
      </c>
      <c r="L216" s="15" t="s">
        <v>1208</v>
      </c>
      <c r="M216" s="15" t="str">
        <f>VLOOKUP(L216,Coordenadas!A$2:B1468,2,0)</f>
        <v xml:space="preserve"> 21°15'57.23"S</v>
      </c>
      <c r="N216" s="15" t="str">
        <f>VLOOKUP(L216,Coordenadas!A$2:C5211,3,0)</f>
        <v xml:space="preserve"> 44°50'49.32"O</v>
      </c>
      <c r="O216" s="40" t="str">
        <f>VLOOKUP(B216,SAOM!B$2:H1216,7,0)</f>
        <v>SES-ITIM-0906</v>
      </c>
      <c r="P216" s="41">
        <v>4033</v>
      </c>
      <c r="Q216" s="17">
        <f>VLOOKUP(B216,SAOM!B$2:I1216,8,0)</f>
        <v>41152</v>
      </c>
      <c r="R216" s="17" t="str">
        <f>VLOOKUP(B216,AG_Lider!A$1:F1575,6,0)</f>
        <v>VODANET</v>
      </c>
      <c r="S216" s="42" t="str">
        <f>VLOOKUP(B216,SAOM!B$2:J1216,9,0)</f>
        <v>Cintia de Cassia Freitas</v>
      </c>
      <c r="T216" s="17" t="str">
        <f>VLOOKUP(B216,SAOM!B$2:K1662,10,0)</f>
        <v xml:space="preserve">PRAÇA TRES PODERES, 125 </v>
      </c>
      <c r="U216" s="42" t="str">
        <f>VLOOKUP(B216,SAOM!B$2:M941,12,0)</f>
        <v>(35) 3823-1347</v>
      </c>
      <c r="V216" s="87" t="str">
        <f>VLOOKUP(B216,SAOM!B$2:L941,11,0)</f>
        <v>37210-000</v>
      </c>
      <c r="W216" s="18"/>
      <c r="X216" s="40" t="str">
        <f>VLOOKUP(B216,SAOM!B$2:N941,13,0)</f>
        <v>-</v>
      </c>
      <c r="Y216" s="17"/>
      <c r="Z216" s="15"/>
      <c r="AA216" s="19"/>
      <c r="AB216" s="35"/>
      <c r="AC216" s="48" t="s">
        <v>4335</v>
      </c>
      <c r="AD216" s="19" t="str">
        <f>VLOOKUP(B216,SAOM!B$2:Q1242,16,0)</f>
        <v xml:space="preserve">
</v>
      </c>
      <c r="AE216" s="19" t="s">
        <v>4675</v>
      </c>
      <c r="AF216" s="19"/>
      <c r="AG216" s="145"/>
      <c r="AH216" s="36"/>
      <c r="AI216" s="20" t="s">
        <v>4675</v>
      </c>
    </row>
    <row r="217" spans="1:35" s="20" customFormat="1">
      <c r="A217" s="13">
        <v>875</v>
      </c>
      <c r="B217" s="38" t="s">
        <v>1359</v>
      </c>
      <c r="C217" s="17">
        <v>40956</v>
      </c>
      <c r="D217" s="17">
        <v>41112</v>
      </c>
      <c r="E217" s="17">
        <f>VLOOKUP(B217,SAOM!B$2:D3267,3,0)</f>
        <v>41112</v>
      </c>
      <c r="F217" s="17">
        <f t="shared" si="3"/>
        <v>41127</v>
      </c>
      <c r="G217" s="17">
        <v>40967</v>
      </c>
      <c r="H217" s="14" t="s">
        <v>517</v>
      </c>
      <c r="I217" s="40" t="str">
        <f>VLOOKUP(B217,SAOM!B$2:E2212,4,0)</f>
        <v>Aceito</v>
      </c>
      <c r="J217" s="14" t="s">
        <v>499</v>
      </c>
      <c r="K217" s="14" t="s">
        <v>501</v>
      </c>
      <c r="L217" s="15" t="s">
        <v>1210</v>
      </c>
      <c r="M217" s="15" t="str">
        <f>VLOOKUP(L217,Coordenadas!A$2:B1469,2,0)</f>
        <v xml:space="preserve"> 20°57'18.58"S</v>
      </c>
      <c r="N217" s="15" t="str">
        <f>VLOOKUP(L217,Coordenadas!A$2:C5212,3,0)</f>
        <v xml:space="preserve"> 44°55'0.17"O</v>
      </c>
      <c r="O217" s="40" t="str">
        <f>VLOOKUP(B217,SAOM!B$2:H1218,7,0)</f>
        <v>SES-SARO-0875</v>
      </c>
      <c r="P217" s="41">
        <v>4033</v>
      </c>
      <c r="Q217" s="17">
        <f>VLOOKUP(B217,SAOM!B$2:I1218,8,0)</f>
        <v>41115</v>
      </c>
      <c r="R217" s="17" t="str">
        <f>VLOOKUP(B217,AG_Lider!A$1:F1577,6,0)</f>
        <v>VODANET</v>
      </c>
      <c r="S217" s="42" t="str">
        <f>VLOOKUP(B217,SAOM!B$2:J1218,9,0)</f>
        <v>Livia Borges martins</v>
      </c>
      <c r="T217" s="17" t="str">
        <f>VLOOKUP(B217,SAOM!B$2:K1664,10,0)</f>
        <v>Rua Ananias Teixeira de Avelar, 81 - Centro</v>
      </c>
      <c r="U217" s="42" t="str">
        <f>VLOOKUP(B217,SAOM!B$2:M942,12,0)</f>
        <v>(35) 3863-2230</v>
      </c>
      <c r="V217" s="87" t="str">
        <f>VLOOKUP(B217,SAOM!B$2:L942,11,0)</f>
        <v>37262-000</v>
      </c>
      <c r="W217" s="18"/>
      <c r="X217" s="40" t="str">
        <f>VLOOKUP(B217,SAOM!B$2:N942,13,0)</f>
        <v>00:20:0E:10:4F:B3</v>
      </c>
      <c r="Y217" s="17">
        <v>41115</v>
      </c>
      <c r="Z217" s="15" t="s">
        <v>1552</v>
      </c>
      <c r="AA217" s="19">
        <v>41116</v>
      </c>
      <c r="AB217" s="35"/>
      <c r="AC217" s="19" t="s">
        <v>4365</v>
      </c>
      <c r="AD217" s="19" t="str">
        <f>VLOOKUP(B217,SAOM!B$2:Q1243,16,0)</f>
        <v xml:space="preserve">
</v>
      </c>
      <c r="AE217" s="19" t="s">
        <v>4675</v>
      </c>
      <c r="AF217" s="19"/>
      <c r="AG217" s="144"/>
      <c r="AH217" s="15"/>
      <c r="AI217" s="20" t="s">
        <v>4675</v>
      </c>
    </row>
    <row r="218" spans="1:35" s="20" customFormat="1">
      <c r="A218" s="13">
        <v>895</v>
      </c>
      <c r="B218" s="38" t="s">
        <v>1360</v>
      </c>
      <c r="C218" s="17">
        <v>40956</v>
      </c>
      <c r="D218" s="17">
        <v>41001</v>
      </c>
      <c r="E218" s="17">
        <f>VLOOKUP(B218,SAOM!B$2:D3268,3,0)</f>
        <v>41001</v>
      </c>
      <c r="F218" s="17">
        <f t="shared" si="3"/>
        <v>41016</v>
      </c>
      <c r="G218" s="17">
        <v>40967</v>
      </c>
      <c r="H218" s="14" t="s">
        <v>517</v>
      </c>
      <c r="I218" s="40" t="str">
        <f>VLOOKUP(B218,SAOM!B$2:E2213,4,0)</f>
        <v>Aceito</v>
      </c>
      <c r="J218" s="14" t="s">
        <v>499</v>
      </c>
      <c r="K218" s="14" t="s">
        <v>501</v>
      </c>
      <c r="L218" s="15" t="s">
        <v>1211</v>
      </c>
      <c r="M218" s="15" t="str">
        <f>VLOOKUP(L218,Coordenadas!A$2:B1470,2,0)</f>
        <v xml:space="preserve"> 16°41'34.68"S</v>
      </c>
      <c r="N218" s="15" t="str">
        <f>VLOOKUP(L218,Coordenadas!A$2:C5213,3,0)</f>
        <v xml:space="preserve"> 44°21'31.54"O</v>
      </c>
      <c r="O218" s="40" t="str">
        <f>VLOOKUP(B218,SAOM!B$2:H1219,7,0)</f>
        <v>SES-COUS-0895</v>
      </c>
      <c r="P218" s="16">
        <v>4035</v>
      </c>
      <c r="Q218" s="17">
        <f>VLOOKUP(B218,SAOM!B$2:I1219,8,0)</f>
        <v>40970</v>
      </c>
      <c r="R218" s="17" t="str">
        <f>VLOOKUP(B218,AG_Lider!A$1:F1578,6,0)</f>
        <v>CONCLUÍDO</v>
      </c>
      <c r="S218" s="42" t="str">
        <f>VLOOKUP(B218,SAOM!B$2:J1219,9,0)</f>
        <v>Luccas Alves Mota</v>
      </c>
      <c r="T218" s="17" t="str">
        <f>VLOOKUP(B218,SAOM!B$2:K1665,10,0)</f>
        <v>Rua Nozinho Prates, 1011 - Sagrada Família</v>
      </c>
      <c r="U218" s="42" t="str">
        <f>VLOOKUP(B218,SAOM!B$2:M943,12,0)</f>
        <v>(38) 3228-2284</v>
      </c>
      <c r="V218" s="87" t="str">
        <f>VLOOKUP(B218,SAOM!B$2:L943,11,0)</f>
        <v>39340-000</v>
      </c>
      <c r="W218" s="18">
        <v>40969</v>
      </c>
      <c r="X218" s="40" t="str">
        <f>VLOOKUP(B218,SAOM!B$2:N943,13,0)</f>
        <v>00:20:0E:10:48:7E</v>
      </c>
      <c r="Y218" s="17">
        <v>40970</v>
      </c>
      <c r="Z218" s="15" t="s">
        <v>2301</v>
      </c>
      <c r="AA218" s="19">
        <v>40970</v>
      </c>
      <c r="AB218" s="35"/>
      <c r="AC218" s="48"/>
      <c r="AD218" s="19" t="str">
        <f>VLOOKUP(B218,SAOM!B$2:Q1244,16,0)</f>
        <v>-</v>
      </c>
      <c r="AE218" s="19" t="s">
        <v>4675</v>
      </c>
      <c r="AF218" s="19"/>
      <c r="AG218" s="145"/>
      <c r="AH218" s="36"/>
      <c r="AI218" s="20" t="s">
        <v>4675</v>
      </c>
    </row>
    <row r="219" spans="1:35" s="20" customFormat="1">
      <c r="A219" s="13">
        <v>880</v>
      </c>
      <c r="B219" s="38" t="s">
        <v>1361</v>
      </c>
      <c r="C219" s="17">
        <v>40956</v>
      </c>
      <c r="D219" s="17">
        <v>41102</v>
      </c>
      <c r="E219" s="17">
        <f>VLOOKUP(B219,SAOM!B$2:D3269,3,0)</f>
        <v>41102</v>
      </c>
      <c r="F219" s="17">
        <f t="shared" si="3"/>
        <v>41117</v>
      </c>
      <c r="G219" s="17">
        <v>40977</v>
      </c>
      <c r="H219" s="14" t="s">
        <v>517</v>
      </c>
      <c r="I219" s="40" t="str">
        <f>VLOOKUP(B219,SAOM!B$2:E2214,4,0)</f>
        <v>Aceito</v>
      </c>
      <c r="J219" s="14" t="s">
        <v>499</v>
      </c>
      <c r="K219" s="14" t="s">
        <v>501</v>
      </c>
      <c r="L219" s="15" t="s">
        <v>1212</v>
      </c>
      <c r="M219" s="15" t="str">
        <f>VLOOKUP(L219,Coordenadas!A$2:B1471,2,0)</f>
        <v xml:space="preserve"> 15°48'45.49"S</v>
      </c>
      <c r="N219" s="15" t="str">
        <f>VLOOKUP(L219,Coordenadas!A$2:C5214,3,0)</f>
        <v xml:space="preserve"> 42°52'10.43"O</v>
      </c>
      <c r="O219" s="40" t="str">
        <f>VLOOKUP(B219,SAOM!B$2:H1220,7,0)</f>
        <v>SES-SEAS-0880</v>
      </c>
      <c r="P219" s="16">
        <v>4035</v>
      </c>
      <c r="Q219" s="17">
        <f>VLOOKUP(B219,SAOM!B$2:I1220,8,0)</f>
        <v>41122</v>
      </c>
      <c r="R219" s="17" t="str">
        <f>VLOOKUP(B219,AG_Lider!A$1:F1579,6,0)</f>
        <v>VODANET</v>
      </c>
      <c r="S219" s="42" t="str">
        <f>VLOOKUP(B219,SAOM!B$2:J1220,9,0)</f>
        <v>Paulo Fernando Costa Faria</v>
      </c>
      <c r="T219" s="17" t="str">
        <f>VLOOKUP(B219,SAOM!B$2:K1666,10,0)</f>
        <v>José Mendes Teixeira nº 22- Centro</v>
      </c>
      <c r="U219" s="42" t="str">
        <f>VLOOKUP(B219,SAOM!B$2:M944,12,0)</f>
        <v>(38)3831-7133</v>
      </c>
      <c r="V219" s="87" t="str">
        <f>VLOOKUP(B219,SAOM!B$2:L944,11,0)</f>
        <v>39522-000</v>
      </c>
      <c r="W219" s="18"/>
      <c r="X219" s="40" t="str">
        <f>VLOOKUP(B219,SAOM!B$2:N944,13,0)</f>
        <v>00:20:0e:10:49:c9</v>
      </c>
      <c r="Y219" s="17">
        <v>41122</v>
      </c>
      <c r="Z219" s="15" t="s">
        <v>6329</v>
      </c>
      <c r="AA219" s="45">
        <v>41122</v>
      </c>
      <c r="AB219" s="35"/>
      <c r="AC219" s="64" t="s">
        <v>4373</v>
      </c>
      <c r="AD219" s="19" t="str">
        <f>VLOOKUP(B219,SAOM!B$2:Q1245,16,0)</f>
        <v xml:space="preserve">
</v>
      </c>
      <c r="AE219" s="19" t="s">
        <v>4675</v>
      </c>
      <c r="AF219" s="19"/>
      <c r="AG219" s="145"/>
      <c r="AH219" s="15"/>
      <c r="AI219" s="20" t="s">
        <v>4675</v>
      </c>
    </row>
    <row r="220" spans="1:35" s="20" customFormat="1">
      <c r="A220" s="13">
        <v>910</v>
      </c>
      <c r="B220" s="38" t="s">
        <v>1362</v>
      </c>
      <c r="C220" s="17">
        <v>40956</v>
      </c>
      <c r="D220" s="17">
        <v>41001</v>
      </c>
      <c r="E220" s="17">
        <f>VLOOKUP(B220,SAOM!B$2:D3270,3,0)</f>
        <v>41001</v>
      </c>
      <c r="F220" s="17">
        <f t="shared" si="3"/>
        <v>41016</v>
      </c>
      <c r="G220" s="17" t="s">
        <v>501</v>
      </c>
      <c r="H220" s="14" t="s">
        <v>517</v>
      </c>
      <c r="I220" s="40" t="str">
        <f>VLOOKUP(B220,SAOM!B$2:E2215,4,0)</f>
        <v>Aceito</v>
      </c>
      <c r="J220" s="14" t="s">
        <v>499</v>
      </c>
      <c r="K220" s="14" t="s">
        <v>501</v>
      </c>
      <c r="L220" s="15" t="s">
        <v>1213</v>
      </c>
      <c r="M220" s="15" t="str">
        <f>VLOOKUP(L220,Coordenadas!A$2:B1472,2,0)</f>
        <v xml:space="preserve"> 18°39'23.24"S</v>
      </c>
      <c r="N220" s="15" t="str">
        <f>VLOOKUP(L220,Coordenadas!A$2:C5215,3,0)</f>
        <v xml:space="preserve"> 41°24'23.23"O</v>
      </c>
      <c r="O220" s="40" t="str">
        <f>VLOOKUP(B220,SAOM!B$2:H1221,7,0)</f>
        <v>SES-MEEL-0910</v>
      </c>
      <c r="P220" s="16">
        <v>4035</v>
      </c>
      <c r="Q220" s="17">
        <f>VLOOKUP(B220,SAOM!B$2:I1221,8,0)</f>
        <v>40970</v>
      </c>
      <c r="R220" s="17" t="str">
        <f>VLOOKUP(B220,AG_Lider!A$1:F1580,6,0)</f>
        <v>CONCLUÍDO</v>
      </c>
      <c r="S220" s="42" t="str">
        <f>VLOOKUP(B220,SAOM!B$2:J1221,9,0)</f>
        <v>Thais Lopes Silveira Silva</v>
      </c>
      <c r="T220" s="17" t="str">
        <f>VLOOKUP(B220,SAOM!B$2:K1667,10,0)</f>
        <v>Rua Astolfo Silva, 79 - Centro</v>
      </c>
      <c r="U220" s="42" t="str">
        <f>VLOOKUP(B220,SAOM!B$2:M945,12,0)</f>
        <v>(33) 3246-1297</v>
      </c>
      <c r="V220" s="87" t="str">
        <f>VLOOKUP(B220,SAOM!B$2:L945,11,0)</f>
        <v>35270-000</v>
      </c>
      <c r="W220" s="18">
        <v>40969</v>
      </c>
      <c r="X220" s="40" t="str">
        <f>VLOOKUP(B220,SAOM!B$2:N945,13,0)</f>
        <v>00:20:0E:10:49:EF</v>
      </c>
      <c r="Y220" s="17">
        <v>40970</v>
      </c>
      <c r="Z220" s="15" t="s">
        <v>1583</v>
      </c>
      <c r="AA220" s="133">
        <v>40970</v>
      </c>
      <c r="AB220" s="35"/>
      <c r="AC220" s="135"/>
      <c r="AD220" s="19" t="str">
        <f>VLOOKUP(B220,SAOM!B$2:Q1246,16,0)</f>
        <v>-</v>
      </c>
      <c r="AE220" s="19" t="s">
        <v>4675</v>
      </c>
      <c r="AF220" s="19"/>
      <c r="AG220" s="145"/>
      <c r="AH220" s="15"/>
      <c r="AI220" s="20" t="s">
        <v>4675</v>
      </c>
    </row>
    <row r="221" spans="1:35" s="20" customFormat="1">
      <c r="A221" s="13">
        <v>914</v>
      </c>
      <c r="B221" s="38" t="s">
        <v>1363</v>
      </c>
      <c r="C221" s="17">
        <v>40956</v>
      </c>
      <c r="D221" s="17">
        <v>41112</v>
      </c>
      <c r="E221" s="17">
        <f>VLOOKUP(B221,SAOM!B$2:D3271,3,0)</f>
        <v>41112</v>
      </c>
      <c r="F221" s="17">
        <f t="shared" si="3"/>
        <v>41127</v>
      </c>
      <c r="G221" s="17">
        <v>40967</v>
      </c>
      <c r="H221" s="14" t="s">
        <v>517</v>
      </c>
      <c r="I221" s="40" t="str">
        <f>VLOOKUP(B221,SAOM!B$2:E2216,4,0)</f>
        <v>Aceito</v>
      </c>
      <c r="J221" s="14" t="s">
        <v>499</v>
      </c>
      <c r="K221" s="14" t="s">
        <v>501</v>
      </c>
      <c r="L221" s="15" t="s">
        <v>2187</v>
      </c>
      <c r="M221" s="15" t="str">
        <f>VLOOKUP(L221,Coordenadas!A$2:B1473,2,0)</f>
        <v xml:space="preserve"> 20°44'40.05"S</v>
      </c>
      <c r="N221" s="15" t="str">
        <f>VLOOKUP(L221,Coordenadas!A$2:C5216,3,0)</f>
        <v xml:space="preserve"> 46°51'42.07"O</v>
      </c>
      <c r="O221" s="40" t="str">
        <f>VLOOKUP(B221,SAOM!B$2:H1222,7,0)</f>
        <v>SES-PRIS-0914</v>
      </c>
      <c r="P221" s="41">
        <v>4033</v>
      </c>
      <c r="Q221" s="17">
        <f>VLOOKUP(B221,SAOM!B$2:I1222,8,0)</f>
        <v>41122</v>
      </c>
      <c r="R221" s="17" t="str">
        <f>VLOOKUP(B221,AG_Lider!A$1:F1582,6,0)</f>
        <v>VODANET</v>
      </c>
      <c r="S221" s="42" t="str">
        <f>VLOOKUP(B221,SAOM!B$2:J1222,9,0)</f>
        <v>Luiz Antônio Pedroso</v>
      </c>
      <c r="T221" s="17" t="str">
        <f>VLOOKUP(B221,SAOM!B$2:K1668,10,0)</f>
        <v xml:space="preserve">- RUA PALMEIRAS, 860 </v>
      </c>
      <c r="U221" s="42" t="str">
        <f>VLOOKUP(B221,SAOM!B$2:M946,12,0)</f>
        <v>(35)3533-1777</v>
      </c>
      <c r="V221" s="87" t="str">
        <f>VLOOKUP(B221,SAOM!B$2:L946,11,0)</f>
        <v>37970-000</v>
      </c>
      <c r="W221" s="18"/>
      <c r="X221" s="40" t="str">
        <f>VLOOKUP(B221,SAOM!B$2:N946,13,0)</f>
        <v>00:20:0E:10:4A:F1</v>
      </c>
      <c r="Y221" s="17">
        <v>41122</v>
      </c>
      <c r="Z221" s="15" t="s">
        <v>6328</v>
      </c>
      <c r="AA221" s="45">
        <v>41122</v>
      </c>
      <c r="AB221" s="35"/>
      <c r="AC221" s="45" t="s">
        <v>4355</v>
      </c>
      <c r="AD221" s="19" t="str">
        <f>VLOOKUP(B221,SAOM!B$2:Q1247,16,0)</f>
        <v xml:space="preserve">Ninguem atende
</v>
      </c>
      <c r="AE221" s="19" t="s">
        <v>4675</v>
      </c>
      <c r="AF221" s="19"/>
      <c r="AG221" s="144"/>
      <c r="AH221" s="15"/>
      <c r="AI221" s="20" t="s">
        <v>4675</v>
      </c>
    </row>
    <row r="222" spans="1:35" s="20" customFormat="1">
      <c r="A222" s="13">
        <v>884</v>
      </c>
      <c r="B222" s="38" t="s">
        <v>1364</v>
      </c>
      <c r="C222" s="17">
        <v>40956</v>
      </c>
      <c r="D222" s="17">
        <v>41112</v>
      </c>
      <c r="E222" s="17">
        <f>VLOOKUP(B222,SAOM!B$2:D3272,3,0)</f>
        <v>41112</v>
      </c>
      <c r="F222" s="17">
        <f t="shared" si="3"/>
        <v>41127</v>
      </c>
      <c r="G222" s="17">
        <v>40967</v>
      </c>
      <c r="H222" s="14" t="s">
        <v>517</v>
      </c>
      <c r="I222" s="40" t="str">
        <f>VLOOKUP(B222,SAOM!B$2:E2217,4,0)</f>
        <v>Aceito</v>
      </c>
      <c r="J222" s="14" t="s">
        <v>499</v>
      </c>
      <c r="K222" s="14" t="s">
        <v>501</v>
      </c>
      <c r="L222" s="15" t="s">
        <v>1215</v>
      </c>
      <c r="M222" s="15" t="str">
        <f>VLOOKUP(L222,Coordenadas!A$2:B1474,2,0)</f>
        <v xml:space="preserve"> 20°19'50.66"S</v>
      </c>
      <c r="N222" s="15" t="str">
        <f>VLOOKUP(L222,Coordenadas!A$2:C5217,3,0)</f>
        <v xml:space="preserve"> 46°22'2.49"O</v>
      </c>
      <c r="O222" s="40" t="str">
        <f>VLOOKUP(B222,SAOM!B$2:H1223,7,0)</f>
        <v>SES-VATA-0884</v>
      </c>
      <c r="P222" s="41">
        <v>4033</v>
      </c>
      <c r="Q222" s="17">
        <f>VLOOKUP(B222,SAOM!B$2:I1223,8,0)</f>
        <v>41117</v>
      </c>
      <c r="R222" s="17" t="str">
        <f>VLOOKUP(B222,AG_Lider!A$1:F1583,6,0)</f>
        <v>VODANET</v>
      </c>
      <c r="S222" s="42" t="str">
        <f>VLOOKUP(B222,SAOM!B$2:J1223,9,0)</f>
        <v>Emília Cristina Ferreira Costa</v>
      </c>
      <c r="T222" s="17" t="str">
        <f>VLOOKUP(B222,SAOM!B$2:K1669,10,0)</f>
        <v>AV SÃO PAULO 400</v>
      </c>
      <c r="U222" s="42" t="str">
        <f>VLOOKUP(B222,SAOM!B$2:M947,12,0)</f>
        <v xml:space="preserve">(37)3435-1202 </v>
      </c>
      <c r="V222" s="87" t="str">
        <f>VLOOKUP(B222,SAOM!B$2:L947,11,0)</f>
        <v>37922-000</v>
      </c>
      <c r="W222" s="18"/>
      <c r="X222" s="40" t="str">
        <f>VLOOKUP(B222,SAOM!B$2:N947,13,0)</f>
        <v>00:20:0e:10:4a:6f</v>
      </c>
      <c r="Y222" s="17">
        <v>41117</v>
      </c>
      <c r="Z222" s="15" t="s">
        <v>5609</v>
      </c>
      <c r="AA222" s="133">
        <v>41120</v>
      </c>
      <c r="AB222" s="35"/>
      <c r="AC222" s="133" t="s">
        <v>4386</v>
      </c>
      <c r="AD222" s="19" t="str">
        <f>VLOOKUP(B222,SAOM!B$2:Q1248,16,0)</f>
        <v>-</v>
      </c>
      <c r="AE222" s="19" t="s">
        <v>4675</v>
      </c>
      <c r="AF222" s="19"/>
      <c r="AG222" s="144"/>
      <c r="AH222" s="15"/>
      <c r="AI222" s="20" t="s">
        <v>4675</v>
      </c>
    </row>
    <row r="223" spans="1:35" s="20" customFormat="1">
      <c r="A223" s="13">
        <v>923</v>
      </c>
      <c r="B223" s="38" t="s">
        <v>1296</v>
      </c>
      <c r="C223" s="17">
        <v>40956</v>
      </c>
      <c r="D223" s="17">
        <v>41001</v>
      </c>
      <c r="E223" s="17">
        <f>VLOOKUP(B223,SAOM!B$2:D3273,3,0)</f>
        <v>41001</v>
      </c>
      <c r="F223" s="17">
        <f t="shared" si="3"/>
        <v>41016</v>
      </c>
      <c r="G223" s="17">
        <v>40967</v>
      </c>
      <c r="H223" s="14" t="s">
        <v>517</v>
      </c>
      <c r="I223" s="40" t="str">
        <f>VLOOKUP(B223,SAOM!B$2:E2218,4,0)</f>
        <v>Aceito</v>
      </c>
      <c r="J223" s="14" t="s">
        <v>499</v>
      </c>
      <c r="K223" s="14" t="s">
        <v>501</v>
      </c>
      <c r="L223" s="15" t="s">
        <v>1297</v>
      </c>
      <c r="M223" s="15" t="str">
        <f>VLOOKUP(L223,Coordenadas!A$2:B1475,2,0)</f>
        <v xml:space="preserve"> 18°46'55.88"S</v>
      </c>
      <c r="N223" s="15" t="str">
        <f>VLOOKUP(L223,Coordenadas!A$2:C5218,3,0)</f>
        <v xml:space="preserve"> 42°21'46.18"O</v>
      </c>
      <c r="O223" s="40" t="str">
        <f>VLOOKUP(B223,SAOM!B$2:H1224,7,0)</f>
        <v>SES-SAOA-0923</v>
      </c>
      <c r="P223" s="16">
        <v>4035</v>
      </c>
      <c r="Q223" s="17">
        <f>VLOOKUP(B223,SAOM!B$2:I1224,8,0)</f>
        <v>41002</v>
      </c>
      <c r="R223" s="17" t="str">
        <f>VLOOKUP(B223,AG_Lider!A$1:F1584,6,0)</f>
        <v>CONCLUÍDO</v>
      </c>
      <c r="S223" s="42" t="str">
        <f>VLOOKUP(B223,SAOM!B$2:J1224,9,0)</f>
        <v>Milena Zampier Ferreira Costa</v>
      </c>
      <c r="T223" s="17" t="str">
        <f>VLOOKUP(B223,SAOM!B$2:K1670,10,0)</f>
        <v>Rua Pepita Simões de Sardoá, 53 - Centro</v>
      </c>
      <c r="U223" s="42" t="str">
        <f>VLOOKUP(B223,SAOM!B$2:M948,12,0)</f>
        <v>(33) 3296-1118</v>
      </c>
      <c r="V223" s="87" t="str">
        <f>VLOOKUP(B223,SAOM!B$2:L948,11,0)</f>
        <v>39728-000</v>
      </c>
      <c r="W223" s="18"/>
      <c r="X223" s="40" t="str">
        <f>VLOOKUP(B223,SAOM!B$2:N948,13,0)</f>
        <v>00:20:0e:10:48:99</v>
      </c>
      <c r="Y223" s="17">
        <v>41002</v>
      </c>
      <c r="Z223" s="15" t="s">
        <v>2228</v>
      </c>
      <c r="AA223" s="19">
        <v>41002</v>
      </c>
      <c r="AB223" s="35">
        <f>VLOOKUP(B223,[1]VODANET!$B$5:$AB$1019,27,0)</f>
        <v>41058</v>
      </c>
      <c r="AC223" s="19"/>
      <c r="AD223" s="19" t="str">
        <f>VLOOKUP(B223,SAOM!B$2:Q1249,16,0)</f>
        <v xml:space="preserve">Telefone ocupado
</v>
      </c>
      <c r="AE223" s="19" t="s">
        <v>4675</v>
      </c>
      <c r="AF223" s="19"/>
      <c r="AG223" s="144"/>
      <c r="AH223" s="36"/>
      <c r="AI223" s="20" t="s">
        <v>4675</v>
      </c>
    </row>
    <row r="224" spans="1:35" s="20" customFormat="1" ht="15.75" customHeight="1">
      <c r="A224" s="13">
        <v>916</v>
      </c>
      <c r="B224" s="38" t="s">
        <v>1298</v>
      </c>
      <c r="C224" s="17">
        <v>40956</v>
      </c>
      <c r="D224" s="17">
        <v>41113</v>
      </c>
      <c r="E224" s="17">
        <f>VLOOKUP(B224,SAOM!B$2:D3274,3,0)</f>
        <v>41113</v>
      </c>
      <c r="F224" s="17">
        <f t="shared" si="3"/>
        <v>41128</v>
      </c>
      <c r="G224" s="17">
        <v>41095</v>
      </c>
      <c r="H224" s="14" t="s">
        <v>752</v>
      </c>
      <c r="I224" s="40" t="str">
        <f>VLOOKUP(B224,SAOM!B$2:E2219,4,0)</f>
        <v>Agendado</v>
      </c>
      <c r="J224" s="14" t="s">
        <v>499</v>
      </c>
      <c r="K224" s="14" t="s">
        <v>499</v>
      </c>
      <c r="L224" s="15" t="s">
        <v>1299</v>
      </c>
      <c r="M224" s="15" t="str">
        <f>VLOOKUP(L224,Coordenadas!A$2:B1476,2,0)</f>
        <v xml:space="preserve"> 15°36'3.15"S</v>
      </c>
      <c r="N224" s="15" t="str">
        <f>VLOOKUP(L224,Coordenadas!A$2:C5219,3,0)</f>
        <v xml:space="preserve"> 42°32'39.71"O</v>
      </c>
      <c r="O224" s="40" t="str">
        <f>VLOOKUP(B224,SAOM!B$2:H1225,7,0)</f>
        <v>SES-RIAS-0916</v>
      </c>
      <c r="P224" s="41">
        <v>4033</v>
      </c>
      <c r="Q224" s="17">
        <f>VLOOKUP(B224,SAOM!B$2:I1225,8,0)</f>
        <v>41152</v>
      </c>
      <c r="R224" s="17" t="str">
        <f>VLOOKUP(B224,AG_Lider!A$1:F1585,6,0)</f>
        <v>VODANET</v>
      </c>
      <c r="S224" s="42" t="str">
        <f>VLOOKUP(B224,SAOM!B$2:J1225,9,0)</f>
        <v>Paulo Francisco Afonso da Silva Junior</v>
      </c>
      <c r="T224" s="17" t="str">
        <f>VLOOKUP(B224,SAOM!B$2:K1671,10,0)</f>
        <v xml:space="preserve">RUA ESPINOSA,468 </v>
      </c>
      <c r="U224" s="42" t="str">
        <f>VLOOKUP(B224,SAOM!B$2:M949,12,0)</f>
        <v>(38) 3824-1185</v>
      </c>
      <c r="V224" s="87" t="str">
        <f>VLOOKUP(B224,SAOM!B$2:L949,11,0)</f>
        <v>39530-000</v>
      </c>
      <c r="W224" s="18"/>
      <c r="X224" s="40" t="str">
        <f>VLOOKUP(B224,SAOM!B$2:N949,13,0)</f>
        <v>-</v>
      </c>
      <c r="Y224" s="17"/>
      <c r="Z224" s="15"/>
      <c r="AA224" s="19"/>
      <c r="AB224" s="35"/>
      <c r="AC224" s="75" t="s">
        <v>5373</v>
      </c>
      <c r="AD224" s="19" t="str">
        <f>VLOOKUP(B224,SAOM!B$2:Q1250,16,0)</f>
        <v xml:space="preserve">06/07/2012 14:12:22 	Marcos Gonzaga Milagres 	(38)91380447 - Correção do Tel para contato.
Endereço confirmado. </v>
      </c>
      <c r="AE224" s="19" t="s">
        <v>4675</v>
      </c>
      <c r="AF224" s="19"/>
      <c r="AG224" s="142"/>
      <c r="AH224" s="15"/>
      <c r="AI224" s="20" t="s">
        <v>4675</v>
      </c>
    </row>
    <row r="225" spans="1:35" s="20" customFormat="1">
      <c r="A225" s="13">
        <v>917</v>
      </c>
      <c r="B225" s="38" t="s">
        <v>1300</v>
      </c>
      <c r="C225" s="17">
        <v>40956</v>
      </c>
      <c r="D225" s="17">
        <v>41001</v>
      </c>
      <c r="E225" s="17">
        <f>VLOOKUP(B225,SAOM!B$2:D3275,3,0)</f>
        <v>41001</v>
      </c>
      <c r="F225" s="17">
        <f t="shared" si="3"/>
        <v>41016</v>
      </c>
      <c r="G225" s="17" t="s">
        <v>501</v>
      </c>
      <c r="H225" s="14" t="s">
        <v>517</v>
      </c>
      <c r="I225" s="40" t="str">
        <f>VLOOKUP(B225,SAOM!B$2:E2220,4,0)</f>
        <v>Aceito</v>
      </c>
      <c r="J225" s="14" t="s">
        <v>499</v>
      </c>
      <c r="K225" s="14" t="s">
        <v>501</v>
      </c>
      <c r="L225" s="15" t="s">
        <v>1301</v>
      </c>
      <c r="M225" s="15" t="str">
        <f>VLOOKUP(L225,Coordenadas!A$2:B1477,2,0)</f>
        <v xml:space="preserve"> 18°53'1.60"S</v>
      </c>
      <c r="N225" s="15" t="str">
        <f>VLOOKUP(L225,Coordenadas!A$2:C5220,3,0)</f>
        <v xml:space="preserve"> 47°33'49.61"O</v>
      </c>
      <c r="O225" s="40" t="str">
        <f>VLOOKUP(B225,SAOM!B$2:H1226,7,0)</f>
        <v>SES-ROIA-0917</v>
      </c>
      <c r="P225" s="41">
        <v>4033</v>
      </c>
      <c r="Q225" s="17">
        <f>VLOOKUP(B225,SAOM!B$2:I1226,8,0)</f>
        <v>40981</v>
      </c>
      <c r="R225" s="17" t="str">
        <f>VLOOKUP(B225,AG_Lider!A$1:F1586,6,0)</f>
        <v>CONCLUÍDO</v>
      </c>
      <c r="S225" s="42" t="str">
        <f>VLOOKUP(B225,SAOM!B$2:J1226,9,0)</f>
        <v>Carlos Eduardo Vieira Rocha Mendes</v>
      </c>
      <c r="T225" s="17" t="str">
        <f>VLOOKUP(B225,SAOM!B$2:K1672,10,0)</f>
        <v>Rua Antônio Cunha de Oliveira, 445 - Centro</v>
      </c>
      <c r="U225" s="42" t="str">
        <f>VLOOKUP(B225,SAOM!B$2:M950,12,0)</f>
        <v>(34) 3848-1526</v>
      </c>
      <c r="V225" s="87" t="str">
        <f>VLOOKUP(B225,SAOM!B$2:L950,11,0)</f>
        <v>38520-000</v>
      </c>
      <c r="W225" s="18"/>
      <c r="X225" s="40" t="str">
        <f>VLOOKUP(B225,SAOM!B$2:N950,13,0)</f>
        <v>00:20:0E:10:48:F5</v>
      </c>
      <c r="Y225" s="17">
        <v>40981</v>
      </c>
      <c r="Z225" s="15" t="s">
        <v>1727</v>
      </c>
      <c r="AA225" s="19">
        <v>40981</v>
      </c>
      <c r="AB225" s="35"/>
      <c r="AC225" s="48"/>
      <c r="AD225" s="19" t="str">
        <f>VLOOKUP(B225,SAOM!B$2:Q1251,16,0)</f>
        <v>cadu.farma@hotmail.com</v>
      </c>
      <c r="AE225" s="19" t="s">
        <v>4675</v>
      </c>
      <c r="AF225" s="19"/>
      <c r="AG225" s="145"/>
      <c r="AH225" s="15"/>
      <c r="AI225" s="20" t="s">
        <v>4675</v>
      </c>
    </row>
    <row r="226" spans="1:35" s="84" customFormat="1" ht="15" customHeight="1">
      <c r="A226" s="46">
        <v>918</v>
      </c>
      <c r="B226" s="38" t="s">
        <v>1302</v>
      </c>
      <c r="C226" s="31">
        <v>40956</v>
      </c>
      <c r="D226" s="31">
        <v>41125</v>
      </c>
      <c r="E226" s="31">
        <f>VLOOKUP(B226,SAOM!B$2:D3276,3,0)</f>
        <v>41125</v>
      </c>
      <c r="F226" s="31">
        <f t="shared" si="3"/>
        <v>41140</v>
      </c>
      <c r="G226" s="31">
        <v>41095</v>
      </c>
      <c r="H226" s="73" t="s">
        <v>517</v>
      </c>
      <c r="I226" s="38" t="str">
        <f>VLOOKUP(B226,SAOM!B$2:E2221,4,0)</f>
        <v>Aceito</v>
      </c>
      <c r="J226" s="73" t="s">
        <v>499</v>
      </c>
      <c r="K226" s="73" t="s">
        <v>501</v>
      </c>
      <c r="L226" s="47" t="s">
        <v>1303</v>
      </c>
      <c r="M226" s="15" t="str">
        <f>VLOOKUP(L226,Coordenadas!A$2:B1478,2,0)</f>
        <v xml:space="preserve"> 20°18'45.72"S</v>
      </c>
      <c r="N226" s="15" t="str">
        <f>VLOOKUP(L226,Coordenadas!A$2:C5221,3,0)</f>
        <v xml:space="preserve"> 42°35'54.85"O</v>
      </c>
      <c r="O226" s="38" t="str">
        <f>VLOOKUP(B226,SAOM!B$2:H1227,7,0)</f>
        <v>SES-SAMA-0918</v>
      </c>
      <c r="P226" s="98">
        <v>4033</v>
      </c>
      <c r="Q226" s="31">
        <f>VLOOKUP(B226,SAOM!B$2:I1227,8,0)</f>
        <v>41152</v>
      </c>
      <c r="R226" s="31" t="str">
        <f>VLOOKUP(B226,AG_Lider!A$1:F1587,6,0)</f>
        <v>VODANET</v>
      </c>
      <c r="S226" s="80" t="str">
        <f>VLOOKUP(B226,SAOM!B$2:J1227,9,0)</f>
        <v>Mariana Aparecida Brum Bicalho</v>
      </c>
      <c r="T226" s="31" t="str">
        <f>VLOOKUP(B226,SAOM!B$2:K1673,10,0)</f>
        <v>RUA SANTA EFIGÊNCIA, N 150 - Centro</v>
      </c>
      <c r="U226" s="80" t="str">
        <f>VLOOKUP(B226,SAOM!B$2:M951,12,0)</f>
        <v xml:space="preserve">(31)3872-5242 </v>
      </c>
      <c r="V226" s="209" t="str">
        <f>VLOOKUP(B226,SAOM!B$2:L951,11,0)</f>
        <v>35388-000</v>
      </c>
      <c r="W226" s="81"/>
      <c r="X226" s="38" t="str">
        <f>VLOOKUP(B226,SAOM!B$2:N951,13,0)</f>
        <v>00:20:0E:10:4C:66</v>
      </c>
      <c r="Y226" s="31">
        <v>41166</v>
      </c>
      <c r="Z226" s="47" t="s">
        <v>5536</v>
      </c>
      <c r="AA226" s="82">
        <v>41169</v>
      </c>
      <c r="AB226" s="83"/>
      <c r="AC226" s="102" t="s">
        <v>5374</v>
      </c>
      <c r="AD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E226" s="82" t="s">
        <v>4675</v>
      </c>
      <c r="AF226" s="82"/>
      <c r="AG226" s="212"/>
      <c r="AH226" s="47"/>
      <c r="AI226" s="84" t="s">
        <v>4675</v>
      </c>
    </row>
    <row r="227" spans="1:35" s="20" customFormat="1">
      <c r="A227" s="13">
        <v>919</v>
      </c>
      <c r="B227" s="38" t="s">
        <v>1304</v>
      </c>
      <c r="C227" s="17">
        <v>40956</v>
      </c>
      <c r="D227" s="17">
        <v>41112</v>
      </c>
      <c r="E227" s="17">
        <f>VLOOKUP(B227,SAOM!B$2:D3277,3,0)</f>
        <v>41112</v>
      </c>
      <c r="F227" s="17">
        <f t="shared" si="3"/>
        <v>41127</v>
      </c>
      <c r="G227" s="17">
        <v>40967</v>
      </c>
      <c r="H227" s="14" t="s">
        <v>517</v>
      </c>
      <c r="I227" s="40" t="str">
        <f>VLOOKUP(B227,SAOM!B$2:E2222,4,0)</f>
        <v>Aceito</v>
      </c>
      <c r="J227" s="14" t="s">
        <v>499</v>
      </c>
      <c r="K227" s="14" t="s">
        <v>501</v>
      </c>
      <c r="L227" s="15" t="s">
        <v>1305</v>
      </c>
      <c r="M227" s="15" t="str">
        <f>VLOOKUP(L227,Coordenadas!A$2:B1479,2,0)</f>
        <v xml:space="preserve"> 18°32'45.92"S</v>
      </c>
      <c r="N227" s="15" t="str">
        <f>VLOOKUP(L227,Coordenadas!A$2:C5222,3,0)</f>
        <v xml:space="preserve"> 42°45'35.16"O</v>
      </c>
      <c r="O227" s="40" t="str">
        <f>VLOOKUP(B227,SAOM!B$2:H1228,7,0)</f>
        <v>SES-SATA-0919</v>
      </c>
      <c r="P227" s="16">
        <v>4035</v>
      </c>
      <c r="Q227" s="17">
        <f>VLOOKUP(B227,SAOM!B$2:I1228,8,0)</f>
        <v>41122</v>
      </c>
      <c r="R227" s="17" t="str">
        <f>VLOOKUP(B227,AG_Lider!A$1:F1588,6,0)</f>
        <v>VODANET</v>
      </c>
      <c r="S227" s="42" t="str">
        <f>VLOOKUP(B227,SAOM!B$2:J1228,9,0)</f>
        <v>Gustavo Procópio Caldeira Rocha</v>
      </c>
      <c r="T227" s="17" t="str">
        <f>VLOOKUP(B227,SAOM!B$2:K1674,10,0)</f>
        <v>avenida Primeiro de Junho, 1482 - Centro</v>
      </c>
      <c r="U227" s="42" t="str">
        <f>VLOOKUP(B227,SAOM!B$2:M952,12,0)</f>
        <v>(33)3412-2289/2543</v>
      </c>
      <c r="V227" s="87" t="str">
        <f>VLOOKUP(B227,SAOM!B$2:L952,11,0)</f>
        <v>39705-000</v>
      </c>
      <c r="W227" s="18"/>
      <c r="X227" s="40" t="str">
        <f>VLOOKUP(B227,SAOM!B$2:N952,13,0)</f>
        <v>00:20:0E:10:4D:08</v>
      </c>
      <c r="Y227" s="17">
        <v>41122</v>
      </c>
      <c r="Z227" s="15" t="s">
        <v>5948</v>
      </c>
      <c r="AA227" s="45">
        <v>41122</v>
      </c>
      <c r="AB227" s="35"/>
      <c r="AC227" s="45" t="s">
        <v>4368</v>
      </c>
      <c r="AD227" s="19" t="str">
        <f>VLOOKUP(B227,SAOM!B$2:Q1253,16,0)</f>
        <v xml:space="preserve">Ocupado
</v>
      </c>
      <c r="AE227" s="19" t="s">
        <v>4675</v>
      </c>
      <c r="AF227" s="19"/>
      <c r="AG227" s="144"/>
      <c r="AH227" s="15"/>
      <c r="AI227" s="20" t="s">
        <v>4675</v>
      </c>
    </row>
    <row r="228" spans="1:35" s="20" customFormat="1">
      <c r="A228" s="13">
        <v>920</v>
      </c>
      <c r="B228" s="38" t="s">
        <v>1306</v>
      </c>
      <c r="C228" s="17">
        <v>40956</v>
      </c>
      <c r="D228" s="17">
        <v>41168</v>
      </c>
      <c r="E228" s="17">
        <f>VLOOKUP(B228,SAOM!B$2:D3278,3,0)</f>
        <v>41168</v>
      </c>
      <c r="F228" s="17">
        <f t="shared" si="3"/>
        <v>41183</v>
      </c>
      <c r="G228" s="17">
        <v>40977</v>
      </c>
      <c r="H228" s="14" t="s">
        <v>7236</v>
      </c>
      <c r="I228" s="40" t="str">
        <f>VLOOKUP(B228,SAOM!B$2:E2223,4,0)</f>
        <v>Agendado</v>
      </c>
      <c r="J228" s="14" t="s">
        <v>499</v>
      </c>
      <c r="K228" s="14" t="s">
        <v>506</v>
      </c>
      <c r="L228" s="15" t="s">
        <v>1307</v>
      </c>
      <c r="M228" s="15" t="str">
        <f>VLOOKUP(L228,Coordenadas!A$2:B1480,2,0)</f>
        <v xml:space="preserve"> 18°16'29.88"S</v>
      </c>
      <c r="N228" s="15" t="str">
        <f>VLOOKUP(L228,Coordenadas!A$2:C5223,3,0)</f>
        <v xml:space="preserve"> 42°40'27.94"O</v>
      </c>
      <c r="O228" s="40" t="str">
        <f>VLOOKUP(B228,SAOM!B$2:H1229,7,0)</f>
        <v>-</v>
      </c>
      <c r="P228" s="16">
        <v>4035</v>
      </c>
      <c r="Q228" s="17">
        <f>VLOOKUP(B228,SAOM!B$2:I1229,8,0)</f>
        <v>40974</v>
      </c>
      <c r="R228" s="17" t="str">
        <f>VLOOKUP(B228,AG_Lider!A$1:F1589,6,0)</f>
        <v>CLIENTE</v>
      </c>
      <c r="S228" s="42" t="str">
        <f>VLOOKUP(B228,SAOM!B$2:J1229,9,0)</f>
        <v>Stela Maris Machado Alves de Meira</v>
      </c>
      <c r="T228" s="17" t="str">
        <f>VLOOKUP(B228,SAOM!B$2:K1675,10,0)</f>
        <v>Rua Mestra Inhazinha, 0 - Centro</v>
      </c>
      <c r="U228" s="42" t="str">
        <f>VLOOKUP(B228,SAOM!B$2:M953,12,0)</f>
        <v>(33) 3433-1314</v>
      </c>
      <c r="V228" s="87" t="str">
        <f>VLOOKUP(B228,SAOM!B$2:L953,11,0)</f>
        <v>39707-000</v>
      </c>
      <c r="W228" s="18"/>
      <c r="X228" s="40" t="str">
        <f>VLOOKUP(B228,SAOM!B$2:N953,13,0)</f>
        <v>-</v>
      </c>
      <c r="Y228" s="17"/>
      <c r="Z228" s="15"/>
      <c r="AA228" s="133"/>
      <c r="AB228" s="35"/>
      <c r="AC228" s="135" t="s">
        <v>1523</v>
      </c>
      <c r="AD228" s="19" t="str">
        <f>VLOOKUP(B228,SAOM!B$2:Q1254,16,0)</f>
        <v xml:space="preserve">23/08/2012 10:14:45 	Ivan Santos 	Resolvida.
Localidade possui energia eletrica.  	Pendência Ativação Resolvida
13/04/2012 15:55:09 	Verônica Bruna Barroso 	LOCALIDADE NÃO POSSUI ENERGIA ELÉTRICA. PARALISADO EM 09/03.  </v>
      </c>
      <c r="AE228" s="19" t="s">
        <v>4675</v>
      </c>
      <c r="AF228" s="19"/>
      <c r="AG228" s="145"/>
      <c r="AH228" s="15"/>
      <c r="AI228" s="20" t="s">
        <v>4675</v>
      </c>
    </row>
    <row r="229" spans="1:35" s="20" customFormat="1">
      <c r="A229" s="13">
        <v>921</v>
      </c>
      <c r="B229" s="38" t="s">
        <v>1308</v>
      </c>
      <c r="C229" s="17">
        <v>40956</v>
      </c>
      <c r="D229" s="17">
        <v>41112</v>
      </c>
      <c r="E229" s="17">
        <f>VLOOKUP(B229,SAOM!B$2:D3279,3,0)</f>
        <v>41112</v>
      </c>
      <c r="F229" s="17">
        <f t="shared" si="3"/>
        <v>41127</v>
      </c>
      <c r="G229" s="17">
        <v>40967</v>
      </c>
      <c r="H229" s="14" t="s">
        <v>517</v>
      </c>
      <c r="I229" s="40" t="str">
        <f>VLOOKUP(B229,SAOM!B$2:E2224,4,0)</f>
        <v>Aceito</v>
      </c>
      <c r="J229" s="14" t="s">
        <v>499</v>
      </c>
      <c r="K229" s="14" t="s">
        <v>501</v>
      </c>
      <c r="L229" s="15" t="s">
        <v>1309</v>
      </c>
      <c r="M229" s="15" t="str">
        <f>VLOOKUP(L229,Coordenadas!A$2:B1481,2,0)</f>
        <v xml:space="preserve"> 20°41'49.60"S</v>
      </c>
      <c r="N229" s="15" t="str">
        <f>VLOOKUP(L229,Coordenadas!A$2:C5224,3,0)</f>
        <v xml:space="preserve"> 42°43'29.48"O</v>
      </c>
      <c r="O229" s="40" t="str">
        <f>VLOOKUP(B229,SAOM!B$2:H1230,7,0)</f>
        <v>SES-SATA-0921</v>
      </c>
      <c r="P229" s="41">
        <v>4033</v>
      </c>
      <c r="Q229" s="17">
        <f>VLOOKUP(B229,SAOM!B$2:I1230,8,0)</f>
        <v>41141</v>
      </c>
      <c r="R229" s="17" t="str">
        <f>VLOOKUP(B229,AG_Lider!A$1:F1590,6,0)</f>
        <v>VODANET</v>
      </c>
      <c r="S229" s="42" t="str">
        <f>VLOOKUP(B229,SAOM!B$2:J1230,9,0)</f>
        <v>Meiry Aparecida Rodrigues Lopes</v>
      </c>
      <c r="T229" s="17" t="str">
        <f>VLOOKUP(B229,SAOM!B$2:K1676,10,0)</f>
        <v>Rua Sebastião Pereira, 625 - Centro</v>
      </c>
      <c r="U229" s="42" t="str">
        <f>VLOOKUP(B229,SAOM!B$2:M954,12,0)</f>
        <v>(31) 3897-1301</v>
      </c>
      <c r="V229" s="87" t="str">
        <f>VLOOKUP(B229,SAOM!B$2:L954,11,0)</f>
        <v>36590-000</v>
      </c>
      <c r="W229" s="18"/>
      <c r="X229" s="40" t="str">
        <f>VLOOKUP(B229,SAOM!B$2:N954,13,0)</f>
        <v>00:20:0e:10:4b:04</v>
      </c>
      <c r="Y229" s="17">
        <v>41152</v>
      </c>
      <c r="Z229" s="15" t="s">
        <v>7196</v>
      </c>
      <c r="AA229" s="19">
        <v>41152</v>
      </c>
      <c r="AB229" s="35"/>
      <c r="AC229" s="19" t="s">
        <v>4369</v>
      </c>
      <c r="AD229" s="19" t="str">
        <f>VLOOKUP(B229,SAOM!B$2:Q1255,16,0)</f>
        <v xml:space="preserve">18/6 - Cliente notificado por ofício 
</v>
      </c>
      <c r="AE229" s="19" t="s">
        <v>4675</v>
      </c>
      <c r="AF229" s="19"/>
      <c r="AG229" s="144"/>
      <c r="AH229" s="15"/>
      <c r="AI229" s="20" t="s">
        <v>4675</v>
      </c>
    </row>
    <row r="230" spans="1:35" s="20" customFormat="1">
      <c r="A230" s="13">
        <v>922</v>
      </c>
      <c r="B230" s="38" t="s">
        <v>1310</v>
      </c>
      <c r="C230" s="17">
        <v>40956</v>
      </c>
      <c r="D230" s="17">
        <v>41119</v>
      </c>
      <c r="E230" s="17">
        <f>VLOOKUP(B230,SAOM!B$2:D3280,3,0)</f>
        <v>41119</v>
      </c>
      <c r="F230" s="17">
        <f t="shared" si="3"/>
        <v>41134</v>
      </c>
      <c r="G230" s="17">
        <v>40967</v>
      </c>
      <c r="H230" s="14" t="s">
        <v>517</v>
      </c>
      <c r="I230" s="40" t="str">
        <f>VLOOKUP(B230,SAOM!B$2:E2225,4,0)</f>
        <v>Aceito</v>
      </c>
      <c r="J230" s="14" t="s">
        <v>499</v>
      </c>
      <c r="K230" s="14" t="s">
        <v>501</v>
      </c>
      <c r="L230" s="15" t="s">
        <v>1311</v>
      </c>
      <c r="M230" s="15" t="str">
        <f>VLOOKUP(L230,Coordenadas!A$2:B1482,2,0)</f>
        <v xml:space="preserve"> 19°32'52.52"S</v>
      </c>
      <c r="N230" s="15" t="str">
        <f>VLOOKUP(L230,Coordenadas!A$2:C5225,3,0)</f>
        <v xml:space="preserve"> 41°57'19.41"O</v>
      </c>
      <c r="O230" s="40" t="str">
        <f>VLOOKUP(B230,SAOM!B$2:H1231,7,0)</f>
        <v>SES-SATE-0922</v>
      </c>
      <c r="P230" s="41">
        <v>4033</v>
      </c>
      <c r="Q230" s="17">
        <f>VLOOKUP(B230,SAOM!B$2:I1231,8,0)</f>
        <v>41131</v>
      </c>
      <c r="R230" s="17" t="str">
        <f>VLOOKUP(B230,AG_Lider!A$1:F1591,6,0)</f>
        <v>VODANET</v>
      </c>
      <c r="S230" s="42" t="str">
        <f>VLOOKUP(B230,SAOM!B$2:J1231,9,0)</f>
        <v>André Moreira Silva</v>
      </c>
      <c r="T230" s="17" t="str">
        <f>VLOOKUP(B230,SAOM!B$2:K1677,10,0)</f>
        <v>avenida Paulo VI, 1524 - Centro</v>
      </c>
      <c r="U230" s="42" t="str">
        <f>VLOOKUP(B230,SAOM!B$2:M955,12,0)</f>
        <v>(37) 3286-1133</v>
      </c>
      <c r="V230" s="87" t="str">
        <f>VLOOKUP(B230,SAOM!B$2:L955,11,0)</f>
        <v>35506-000</v>
      </c>
      <c r="W230" s="18"/>
      <c r="X230" s="40" t="str">
        <f>VLOOKUP(B230,SAOM!B$2:N955,13,0)</f>
        <v>00:20:0e:10:4f:af</v>
      </c>
      <c r="Y230" s="17">
        <v>41134</v>
      </c>
      <c r="Z230" s="15" t="s">
        <v>2729</v>
      </c>
      <c r="AA230" s="45">
        <v>41135</v>
      </c>
      <c r="AB230" s="35"/>
      <c r="AC230" s="45" t="s">
        <v>4394</v>
      </c>
      <c r="AD230" s="19" t="str">
        <f>VLOOKUP(B230,SAOM!B$2:Q1256,16,0)</f>
        <v xml:space="preserve">25/6 - Cliente Notificado por Ofício
</v>
      </c>
      <c r="AE230" s="19" t="s">
        <v>4675</v>
      </c>
      <c r="AF230" s="19"/>
      <c r="AG230" s="144"/>
      <c r="AH230" s="36" t="s">
        <v>6870</v>
      </c>
      <c r="AI230" s="20" t="s">
        <v>4675</v>
      </c>
    </row>
    <row r="231" spans="1:35" s="20" customFormat="1">
      <c r="A231" s="13">
        <v>879</v>
      </c>
      <c r="B231" s="38" t="s">
        <v>1370</v>
      </c>
      <c r="C231" s="17">
        <v>40956</v>
      </c>
      <c r="D231" s="17">
        <v>41112</v>
      </c>
      <c r="E231" s="17">
        <f>VLOOKUP(B231,SAOM!B$2:D3281,3,0)</f>
        <v>41112</v>
      </c>
      <c r="F231" s="17">
        <f t="shared" si="3"/>
        <v>41127</v>
      </c>
      <c r="G231" s="17">
        <v>40967</v>
      </c>
      <c r="H231" s="14" t="s">
        <v>517</v>
      </c>
      <c r="I231" s="40" t="str">
        <f>VLOOKUP(B231,SAOM!B$2:E2226,4,0)</f>
        <v>Aceito</v>
      </c>
      <c r="J231" s="14" t="s">
        <v>499</v>
      </c>
      <c r="K231" s="14" t="s">
        <v>501</v>
      </c>
      <c r="L231" s="15" t="s">
        <v>1371</v>
      </c>
      <c r="M231" s="15" t="str">
        <f>VLOOKUP(L231,Coordenadas!A$2:B1483,2,0)</f>
        <v xml:space="preserve"> 20°28'43.43"S</v>
      </c>
      <c r="N231" s="15" t="str">
        <f>VLOOKUP(L231,Coordenadas!A$2:C5226,3,0)</f>
        <v xml:space="preserve"> 42°28'32.01"O</v>
      </c>
      <c r="O231" s="40" t="str">
        <f>VLOOKUP(B231,SAOM!B$2:H1232,7,0)</f>
        <v>SES-SETA-0879</v>
      </c>
      <c r="P231" s="41">
        <v>4033</v>
      </c>
      <c r="Q231" s="17">
        <f>VLOOKUP(B231,SAOM!B$2:I1232,8,0)</f>
        <v>41164</v>
      </c>
      <c r="R231" s="17" t="str">
        <f>VLOOKUP(B231,AG_Lider!A$1:F1592,6,0)</f>
        <v>VODANET</v>
      </c>
      <c r="S231" s="42" t="str">
        <f>VLOOKUP(B231,SAOM!B$2:J1232,9,0)</f>
        <v>Wagner Salles Rochetti</v>
      </c>
      <c r="T231" s="17" t="str">
        <f>VLOOKUP(B231,SAOM!B$2:K1678,10,0)</f>
        <v>Rua Eliane Ferreira Cardoso, 0 - Gomes Cardoso</v>
      </c>
      <c r="U231" s="42" t="str">
        <f>VLOOKUP(B231,SAOM!B$2:M956,12,0)</f>
        <v>(31) 3875-5141 / 525</v>
      </c>
      <c r="V231" s="87" t="str">
        <f>VLOOKUP(B231,SAOM!B$2:L956,11,0)</f>
        <v>35368-000</v>
      </c>
      <c r="W231" s="18"/>
      <c r="X231" s="40" t="str">
        <f>VLOOKUP(B231,SAOM!B$2:N956,13,0)</f>
        <v>00:20:0E:10:4C:55</v>
      </c>
      <c r="Y231" s="17">
        <v>41170</v>
      </c>
      <c r="Z231" s="15" t="s">
        <v>5536</v>
      </c>
      <c r="AA231" s="133">
        <v>41170</v>
      </c>
      <c r="AB231" s="35"/>
      <c r="AC231" s="133" t="s">
        <v>4372</v>
      </c>
      <c r="AD231" s="19" t="str">
        <f>VLOOKUP(B231,SAOM!B$2:Q1257,16,0)</f>
        <v xml:space="preserve">Ninguem atende
</v>
      </c>
      <c r="AE231" s="19" t="s">
        <v>4675</v>
      </c>
      <c r="AF231" s="19"/>
      <c r="AG231" s="144"/>
      <c r="AH231" s="15"/>
      <c r="AI231" s="20" t="s">
        <v>4675</v>
      </c>
    </row>
    <row r="232" spans="1:35" s="20" customFormat="1">
      <c r="A232" s="13">
        <v>924</v>
      </c>
      <c r="B232" s="47" t="s">
        <v>1400</v>
      </c>
      <c r="C232" s="17">
        <v>40967</v>
      </c>
      <c r="D232" s="17">
        <v>41012</v>
      </c>
      <c r="E232" s="17">
        <f>VLOOKUP(B232,SAOM!B$2:D3282,3,0)</f>
        <v>41011</v>
      </c>
      <c r="F232" s="17">
        <f t="shared" si="3"/>
        <v>41027</v>
      </c>
      <c r="G232" s="17" t="s">
        <v>501</v>
      </c>
      <c r="H232" s="14" t="s">
        <v>517</v>
      </c>
      <c r="I232" s="40" t="str">
        <f>VLOOKUP(B232,SAOM!B$2:E2227,4,0)</f>
        <v>Aceito</v>
      </c>
      <c r="J232" s="14" t="s">
        <v>499</v>
      </c>
      <c r="K232" s="14" t="s">
        <v>501</v>
      </c>
      <c r="L232" s="15" t="s">
        <v>1397</v>
      </c>
      <c r="M232" s="15" t="str">
        <f>VLOOKUP(L232,Coordenadas!A$2:B1484,2,0)</f>
        <v xml:space="preserve"> 21°32'46.18"S</v>
      </c>
      <c r="N232" s="15" t="str">
        <f>VLOOKUP(L232,Coordenadas!A$2:C5227,3,0)</f>
        <v xml:space="preserve"> 45°25'53.72"O</v>
      </c>
      <c r="O232" s="40" t="str">
        <f>VLOOKUP(B232,SAOM!B$2:H1233,7,0)</f>
        <v>SES-VAHA-0924</v>
      </c>
      <c r="P232" s="41">
        <v>4033</v>
      </c>
      <c r="Q232" s="17">
        <f>VLOOKUP(B232,SAOM!B$2:I1233,8,0)</f>
        <v>40982</v>
      </c>
      <c r="R232" s="17" t="str">
        <f>VLOOKUP(B232,AG_Lider!A$1:F1593,6,0)</f>
        <v>CONCLUÍDO</v>
      </c>
      <c r="S232" s="42" t="str">
        <f>VLOOKUP(B232,SAOM!B$2:J1233,9,0)</f>
        <v>Fernando Conde</v>
      </c>
      <c r="T232" s="17" t="str">
        <f>VLOOKUP(B232,SAOM!B$2:K1679,10,0)</f>
        <v>avenida Benjamim Constant, 275 - centro</v>
      </c>
      <c r="U232" s="42" t="str">
        <f>VLOOKUP(B232,SAOM!B$2:M957,12,0)</f>
        <v>(35) 3222-8016</v>
      </c>
      <c r="V232" s="87" t="str">
        <f>VLOOKUP(B232,SAOM!B$2:L957,11,0)</f>
        <v>37010-000</v>
      </c>
      <c r="W232" s="18">
        <v>40976</v>
      </c>
      <c r="X232" s="40" t="str">
        <f>VLOOKUP(B232,SAOM!B$2:N957,13,0)</f>
        <v>00:20:0E:10:49:01</v>
      </c>
      <c r="Y232" s="17">
        <v>40982</v>
      </c>
      <c r="Z232" s="15" t="s">
        <v>1727</v>
      </c>
      <c r="AA232" s="19">
        <v>40982</v>
      </c>
      <c r="AB232" s="35"/>
      <c r="AC232" s="48"/>
      <c r="AD232" s="19" t="str">
        <f>VLOOKUP(B232,SAOM!B$2:Q1258,16,0)</f>
        <v>Link para atender Rede Frio</v>
      </c>
      <c r="AE232" s="19" t="s">
        <v>4675</v>
      </c>
      <c r="AF232" s="19"/>
      <c r="AG232" s="145"/>
      <c r="AH232" s="36"/>
      <c r="AI232" s="20" t="s">
        <v>4675</v>
      </c>
    </row>
    <row r="233" spans="1:35" s="20" customFormat="1">
      <c r="A233" s="13">
        <v>3352</v>
      </c>
      <c r="B233" s="38">
        <v>3352</v>
      </c>
      <c r="C233" s="17">
        <v>41019</v>
      </c>
      <c r="D233" s="17">
        <v>41064</v>
      </c>
      <c r="E233" s="17">
        <f>VLOOKUP(B233,SAOM!B$2:D3283,3,0)</f>
        <v>41064</v>
      </c>
      <c r="F233" s="17">
        <f t="shared" si="3"/>
        <v>41079</v>
      </c>
      <c r="G233" s="17" t="s">
        <v>501</v>
      </c>
      <c r="H233" s="14" t="s">
        <v>517</v>
      </c>
      <c r="I233" s="40" t="str">
        <f>VLOOKUP(B233,SAOM!B$2:E2228,4,0)</f>
        <v>Aceito</v>
      </c>
      <c r="J233" s="14" t="s">
        <v>499</v>
      </c>
      <c r="K233" s="14" t="s">
        <v>501</v>
      </c>
      <c r="L233" s="15" t="s">
        <v>2905</v>
      </c>
      <c r="M233" s="15" t="str">
        <f>VLOOKUP(L233,Coordenadas!A$2:B1485,2,0)</f>
        <v xml:space="preserve"> 18° 2'15.90"S</v>
      </c>
      <c r="N233" s="15" t="str">
        <f>VLOOKUP(L233,Coordenadas!A$2:C5228,3,0)</f>
        <v xml:space="preserve"> 41° 6'39.48"O</v>
      </c>
      <c r="O233" s="40" t="str">
        <f>VLOOKUP(B233,SAOM!B$2:H1326,7,0)</f>
        <v>SES-ATIA-3352</v>
      </c>
      <c r="P233" s="41">
        <v>4035</v>
      </c>
      <c r="Q233" s="17">
        <f>VLOOKUP(B233,SAOM!B$2:I1326,8,0)</f>
        <v>41038</v>
      </c>
      <c r="R233" s="17" t="e">
        <f>VLOOKUP(B233,AG_Lider!A$1:F1685,6,0)</f>
        <v>#N/A</v>
      </c>
      <c r="S233" s="42" t="str">
        <f>VLOOKUP(B233,SAOM!B$2:J1326,9,0)</f>
        <v>Cleuzeir Gomes Sales Lopes</v>
      </c>
      <c r="T233" s="17" t="str">
        <f>VLOOKUP(B233,SAOM!B$2:K1772,10,0)</f>
        <v>Rua Angelo Ribeiro, s/n</v>
      </c>
      <c r="U233" s="42" t="str">
        <f>VLOOKUP(B233,SAOM!B$2:M958,12,0)</f>
        <v>33 3526-3073</v>
      </c>
      <c r="V233" s="87" t="str">
        <f>VLOOKUP(B233,SAOM!B$2:L958,11,0)</f>
        <v>39853-000</v>
      </c>
      <c r="W233" s="18"/>
      <c r="X233" s="40" t="str">
        <f>VLOOKUP(B233,SAOM!B$2:N958,13,0)</f>
        <v>00:20:0e:10:4c:c1</v>
      </c>
      <c r="Y233" s="17">
        <v>41038</v>
      </c>
      <c r="Z233" s="15" t="s">
        <v>3241</v>
      </c>
      <c r="AA233" s="19">
        <v>41038</v>
      </c>
      <c r="AB233" s="35">
        <v>41092</v>
      </c>
      <c r="AC233" s="48"/>
      <c r="AD233" s="19" t="str">
        <f>VLOOKUP(B233,SAOM!B$2:Q1259,16,0)</f>
        <v>-</v>
      </c>
      <c r="AE233" s="19" t="s">
        <v>4675</v>
      </c>
      <c r="AF233" s="19"/>
      <c r="AG233" s="145"/>
      <c r="AH233" s="15"/>
      <c r="AI233" s="20" t="s">
        <v>4675</v>
      </c>
    </row>
    <row r="234" spans="1:35" s="20" customFormat="1">
      <c r="A234" s="13">
        <v>930</v>
      </c>
      <c r="B234" s="47" t="s">
        <v>1525</v>
      </c>
      <c r="C234" s="17">
        <v>40977</v>
      </c>
      <c r="D234" s="17">
        <v>41022</v>
      </c>
      <c r="E234" s="17">
        <f>VLOOKUP(B234,SAOM!B$2:D3284,3,0)</f>
        <v>41022</v>
      </c>
      <c r="F234" s="17">
        <f t="shared" si="3"/>
        <v>41037</v>
      </c>
      <c r="G234" s="17" t="s">
        <v>501</v>
      </c>
      <c r="H234" s="14" t="s">
        <v>517</v>
      </c>
      <c r="I234" s="40" t="str">
        <f>VLOOKUP(B234,SAOM!B$2:E2229,4,0)</f>
        <v>Aceito</v>
      </c>
      <c r="J234" s="14" t="s">
        <v>499</v>
      </c>
      <c r="K234" s="14" t="s">
        <v>501</v>
      </c>
      <c r="L234" s="15" t="s">
        <v>1526</v>
      </c>
      <c r="M234" s="15" t="str">
        <f>VLOOKUP(L234,Coordenadas!A$2:B1486,2,0)</f>
        <v xml:space="preserve"> 20°23'5.03"S</v>
      </c>
      <c r="N234" s="15" t="str">
        <f>VLOOKUP(L234,Coordenadas!A$2:C5229,3,0)</f>
        <v xml:space="preserve"> 43° 8'14.56"O</v>
      </c>
      <c r="O234" s="40" t="str">
        <f>VLOOKUP(B234,SAOM!B$2:H1235,7,0)</f>
        <v>SES-ACCA-0930</v>
      </c>
      <c r="P234" s="41">
        <v>4033</v>
      </c>
      <c r="Q234" s="17">
        <f>VLOOKUP(B234,SAOM!B$2:I1235,8,0)</f>
        <v>40987</v>
      </c>
      <c r="R234" s="17" t="str">
        <f>VLOOKUP(B234,AG_Lider!A$1:F1595,6,0)</f>
        <v>CONCLUÍDO</v>
      </c>
      <c r="S234" s="42" t="str">
        <f>VLOOKUP(B234,SAOM!B$2:J1235,9,0)</f>
        <v>Eliane Vicari</v>
      </c>
      <c r="T234" s="17" t="str">
        <f>VLOOKUP(B234,SAOM!B$2:K1681,10,0)</f>
        <v>Avenida Ezequiel Machado, 258 - Centro.</v>
      </c>
      <c r="U234" s="42" t="str">
        <f>VLOOKUP(B234,SAOM!B$2:M959,12,0)</f>
        <v>(31) 8446-0591</v>
      </c>
      <c r="V234" s="87" t="str">
        <f>VLOOKUP(B234,SAOM!B$2:L959,11,0)</f>
        <v>35438-000</v>
      </c>
      <c r="W234" s="18"/>
      <c r="X234" s="40" t="str">
        <f>VLOOKUP(B234,SAOM!B$2:N959,13,0)</f>
        <v>00:20:0E:10:49:C1</v>
      </c>
      <c r="Y234" s="17">
        <v>40987</v>
      </c>
      <c r="Z234" s="15" t="s">
        <v>2301</v>
      </c>
      <c r="AA234" s="19">
        <v>40987</v>
      </c>
      <c r="AB234" s="35"/>
      <c r="AC234" s="48"/>
      <c r="AD234" s="19" t="str">
        <f>VLOOKUP(B234,SAOM!B$2:Q1260,16,0)</f>
        <v>-</v>
      </c>
      <c r="AE234" s="19" t="s">
        <v>4675</v>
      </c>
      <c r="AF234" s="19"/>
      <c r="AG234" s="145"/>
      <c r="AH234" s="36"/>
      <c r="AI234" s="20" t="s">
        <v>4675</v>
      </c>
    </row>
    <row r="235" spans="1:35" s="20" customFormat="1">
      <c r="A235" s="13">
        <v>850</v>
      </c>
      <c r="B235" s="38" t="s">
        <v>2263</v>
      </c>
      <c r="C235" s="17">
        <v>40984</v>
      </c>
      <c r="D235" s="17">
        <v>41029</v>
      </c>
      <c r="E235" s="17">
        <f>VLOOKUP(B235,SAOM!B$2:D3285,3,0)</f>
        <v>41029</v>
      </c>
      <c r="F235" s="17">
        <f t="shared" si="3"/>
        <v>41044</v>
      </c>
      <c r="G235" s="17" t="s">
        <v>501</v>
      </c>
      <c r="H235" s="14" t="s">
        <v>517</v>
      </c>
      <c r="I235" s="40" t="str">
        <f>VLOOKUP(B235,SAOM!B$2:E2230,4,0)</f>
        <v>Aceito</v>
      </c>
      <c r="J235" s="14" t="s">
        <v>499</v>
      </c>
      <c r="K235" s="14" t="s">
        <v>501</v>
      </c>
      <c r="L235" s="15" t="s">
        <v>1110</v>
      </c>
      <c r="M235" s="15" t="str">
        <f>VLOOKUP(L235,Coordenadas!A$2:B1487,2,0)</f>
        <v xml:space="preserve"> 21° 0'56.75"S</v>
      </c>
      <c r="N235" s="15" t="str">
        <f>VLOOKUP(L235,Coordenadas!A$2:C5230,3,0)</f>
        <v xml:space="preserve"> 46°31'25.42"O</v>
      </c>
      <c r="O235" s="40" t="str">
        <f>VLOOKUP(B235,SAOM!B$2:H1236,7,0)</f>
        <v>SES-BOHA-0850</v>
      </c>
      <c r="P235" s="41">
        <v>4033</v>
      </c>
      <c r="Q235" s="17">
        <f>VLOOKUP(B235,SAOM!B$2:I1236,8,0)</f>
        <v>40996</v>
      </c>
      <c r="R235" s="17" t="str">
        <f>VLOOKUP(B235,AG_Lider!A$1:F1595,6,0)</f>
        <v>CONCLUÍDO</v>
      </c>
      <c r="S235" s="42" t="str">
        <f>VLOOKUP(B235,SAOM!B$2:J1236,9,0)</f>
        <v>Vivian Castro Lemos</v>
      </c>
      <c r="T235" s="17" t="str">
        <f>VLOOKUP(B235,SAOM!B$2:K1682,10,0)</f>
        <v>Rua Acre, 80 - Centro</v>
      </c>
      <c r="U235" s="42" t="str">
        <f>VLOOKUP(B235,SAOM!B$2:M960,12,0)</f>
        <v>(35) 3563-1245</v>
      </c>
      <c r="V235" s="87" t="str">
        <f>VLOOKUP(B235,SAOM!B$2:L960,11,0)</f>
        <v>37948-000</v>
      </c>
      <c r="W235" s="18"/>
      <c r="X235" s="40" t="str">
        <f>VLOOKUP(B235,SAOM!B$2:N960,13,0)</f>
        <v>-</v>
      </c>
      <c r="Y235" s="17">
        <v>40996</v>
      </c>
      <c r="Z235" s="15" t="s">
        <v>1625</v>
      </c>
      <c r="AA235" s="19">
        <v>40996</v>
      </c>
      <c r="AB235" s="35"/>
      <c r="AC235" s="48"/>
      <c r="AD235" s="19" t="str">
        <f>VLOOKUP(B235,SAOM!B$2:Q1261,16,0)</f>
        <v>Antiga OS 3056/12. Alteração de endereço. Cod acesso antigo 0850.</v>
      </c>
      <c r="AE235" s="19" t="s">
        <v>4675</v>
      </c>
      <c r="AF235" s="19"/>
      <c r="AG235" s="145"/>
      <c r="AH235" s="36"/>
      <c r="AI235" s="20" t="s">
        <v>4675</v>
      </c>
    </row>
    <row r="236" spans="1:35" s="20" customFormat="1">
      <c r="A236" s="13">
        <v>854</v>
      </c>
      <c r="B236" s="38" t="s">
        <v>2264</v>
      </c>
      <c r="C236" s="17">
        <v>40984</v>
      </c>
      <c r="D236" s="17">
        <v>41029</v>
      </c>
      <c r="E236" s="17">
        <f>VLOOKUP(B236,SAOM!B$2:D3286,3,0)</f>
        <v>41029</v>
      </c>
      <c r="F236" s="17">
        <f t="shared" si="3"/>
        <v>41044</v>
      </c>
      <c r="G236" s="17" t="s">
        <v>501</v>
      </c>
      <c r="H236" s="14" t="s">
        <v>517</v>
      </c>
      <c r="I236" s="40" t="str">
        <f>VLOOKUP(B236,SAOM!B$2:E2231,4,0)</f>
        <v>Aceito</v>
      </c>
      <c r="J236" s="14" t="s">
        <v>499</v>
      </c>
      <c r="K236" s="14" t="s">
        <v>501</v>
      </c>
      <c r="L236" s="15" t="s">
        <v>1119</v>
      </c>
      <c r="M236" s="15" t="str">
        <f>VLOOKUP(L236,Coordenadas!A$2:B1488,2,0)</f>
        <v xml:space="preserve"> 19° 4'12.93"S</v>
      </c>
      <c r="N236" s="15" t="str">
        <f>VLOOKUP(L236,Coordenadas!A$2:C5231,3,0)</f>
        <v xml:space="preserve"> 41°51'48.51"O</v>
      </c>
      <c r="O236" s="40" t="str">
        <f>VLOOKUP(B236,SAOM!B$2:H1237,7,0)</f>
        <v>SES-CADE-0854</v>
      </c>
      <c r="P236" s="41">
        <v>4035</v>
      </c>
      <c r="Q236" s="17">
        <f>VLOOKUP(B236,SAOM!B$2:I1237,8,0)</f>
        <v>40996</v>
      </c>
      <c r="R236" s="17" t="str">
        <f>VLOOKUP(B236,AG_Lider!A$1:F1596,6,0)</f>
        <v>CONCLUÍDO</v>
      </c>
      <c r="S236" s="42" t="str">
        <f>VLOOKUP(B236,SAOM!B$2:J1237,9,0)</f>
        <v>Saulo Messias Gomes</v>
      </c>
      <c r="T236" s="17" t="str">
        <f>VLOOKUP(B236,SAOM!B$2:K1683,10,0)</f>
        <v>Rua ANTÔNIO PEREIRA DA CUNHA, 145 - Centro</v>
      </c>
      <c r="U236" s="42" t="str">
        <f>VLOOKUP(B236,SAOM!B$2:M961,12,0)</f>
        <v>(33) 3231-9824</v>
      </c>
      <c r="V236" s="87" t="str">
        <f>VLOOKUP(B236,SAOM!B$2:L961,11,0)</f>
        <v>35123-000</v>
      </c>
      <c r="W236" s="18"/>
      <c r="X236" s="40" t="str">
        <f>VLOOKUP(B236,SAOM!B$2:N961,13,0)</f>
        <v>00:20:0e:10:4a:32</v>
      </c>
      <c r="Y236" s="17">
        <v>40996</v>
      </c>
      <c r="Z236" s="15" t="s">
        <v>2228</v>
      </c>
      <c r="AA236" s="19">
        <v>40996</v>
      </c>
      <c r="AB236" s="35"/>
      <c r="AC236" s="48"/>
      <c r="AD236" s="19" t="str">
        <f>VLOOKUP(B236,SAOM!B$2:Q1262,16,0)</f>
        <v>Antiga OS 3061/12. Alteração de endereço. Cod acesso antigo 0854.</v>
      </c>
      <c r="AE236" s="19" t="s">
        <v>4675</v>
      </c>
      <c r="AF236" s="19"/>
      <c r="AG236" s="145"/>
      <c r="AH236" s="36"/>
      <c r="AI236" s="20" t="s">
        <v>4675</v>
      </c>
    </row>
    <row r="237" spans="1:35" s="20" customFormat="1">
      <c r="A237" s="13">
        <v>913</v>
      </c>
      <c r="B237" s="38" t="s">
        <v>2265</v>
      </c>
      <c r="C237" s="17">
        <v>40984</v>
      </c>
      <c r="D237" s="17">
        <v>41029</v>
      </c>
      <c r="E237" s="17">
        <f>VLOOKUP(B237,SAOM!B$2:D3287,3,0)</f>
        <v>41029</v>
      </c>
      <c r="F237" s="17">
        <f t="shared" si="3"/>
        <v>41044</v>
      </c>
      <c r="G237" s="17" t="s">
        <v>501</v>
      </c>
      <c r="H237" s="14" t="s">
        <v>517</v>
      </c>
      <c r="I237" s="40" t="str">
        <f>VLOOKUP(B237,SAOM!B$2:E2232,4,0)</f>
        <v>Aceito</v>
      </c>
      <c r="J237" s="14" t="s">
        <v>499</v>
      </c>
      <c r="K237" s="14" t="s">
        <v>501</v>
      </c>
      <c r="L237" s="47" t="s">
        <v>2183</v>
      </c>
      <c r="M237" s="15" t="str">
        <f>VLOOKUP(L237,Coordenadas!A$2:B1489,2,0)</f>
        <v xml:space="preserve"> 21° 3'12.43"S</v>
      </c>
      <c r="N237" s="15" t="str">
        <f>VLOOKUP(L237,Coordenadas!A$2:C5232,3,0)</f>
        <v xml:space="preserve"> 44° 5'24.47"O</v>
      </c>
      <c r="O237" s="40" t="str">
        <f>VLOOKUP(B237,SAOM!B$2:H1238,7,0)</f>
        <v>SES-PROS-0913</v>
      </c>
      <c r="P237" s="41">
        <v>4033</v>
      </c>
      <c r="Q237" s="17">
        <f>VLOOKUP(B237,SAOM!B$2:I1238,8,0)</f>
        <v>40989</v>
      </c>
      <c r="R237" s="17" t="str">
        <f>VLOOKUP(B237,AG_Lider!A$1:F1597,6,0)</f>
        <v>CONCLUÍDO</v>
      </c>
      <c r="S237" s="42" t="str">
        <f>VLOOKUP(B237,SAOM!B$2:J1238,9,0)</f>
        <v>Daniele Cerqueira Ladeira</v>
      </c>
      <c r="T237" s="17" t="str">
        <f>VLOOKUP(B237,SAOM!B$2:K1684,10,0)</f>
        <v>Rua Sagrado Coração de Jesus, 44 - Centro</v>
      </c>
      <c r="U237" s="42" t="str">
        <f>VLOOKUP(B237,SAOM!B$2:M962,12,0)</f>
        <v>(32) 3353-6460</v>
      </c>
      <c r="V237" s="87" t="str">
        <f>VLOOKUP(B237,SAOM!B$2:L962,11,0)</f>
        <v>36320-000</v>
      </c>
      <c r="W237" s="18"/>
      <c r="X237" s="40" t="str">
        <f>VLOOKUP(B237,SAOM!B$2:N962,13,0)</f>
        <v>00:20:0E:10:4A:06</v>
      </c>
      <c r="Y237" s="17">
        <v>40991</v>
      </c>
      <c r="Z237" s="15" t="s">
        <v>2301</v>
      </c>
      <c r="AA237" s="19">
        <v>40991</v>
      </c>
      <c r="AB237" s="35"/>
      <c r="AC237" s="48"/>
      <c r="AD237" s="19" t="str">
        <f>VLOOKUP(B237,SAOM!B$2:Q1263,16,0)</f>
        <v>Antiga OS 3128/12 que foi cancelada por alteração de endereço. Antigo cod acesso 0913.</v>
      </c>
      <c r="AE237" s="19" t="s">
        <v>4675</v>
      </c>
      <c r="AF237" s="19"/>
      <c r="AG237" s="145"/>
      <c r="AH237" s="36"/>
      <c r="AI237" s="20" t="s">
        <v>4675</v>
      </c>
    </row>
    <row r="238" spans="1:35" s="20" customFormat="1">
      <c r="A238" s="13" t="s">
        <v>2268</v>
      </c>
      <c r="B238" s="38" t="s">
        <v>2269</v>
      </c>
      <c r="C238" s="17">
        <v>40984</v>
      </c>
      <c r="D238" s="17">
        <v>41029</v>
      </c>
      <c r="E238" s="17">
        <f>VLOOKUP(B238,SAOM!B$2:D3288,3,0)</f>
        <v>40984</v>
      </c>
      <c r="F238" s="17">
        <f t="shared" si="3"/>
        <v>41044</v>
      </c>
      <c r="G238" s="17" t="s">
        <v>501</v>
      </c>
      <c r="H238" s="14" t="s">
        <v>517</v>
      </c>
      <c r="I238" s="40" t="str">
        <f>VLOOKUP(B238,SAOM!B$2:E2233,4,0)</f>
        <v>Aceito</v>
      </c>
      <c r="J238" s="14" t="s">
        <v>499</v>
      </c>
      <c r="K238" s="14" t="s">
        <v>501</v>
      </c>
      <c r="L238" s="15" t="s">
        <v>1007</v>
      </c>
      <c r="M238" s="15" t="str">
        <f>VLOOKUP(L238,Coordenadas!A$2:B1490,2,0)</f>
        <v xml:space="preserve"> 20°36'16.79"S</v>
      </c>
      <c r="N238" s="15" t="str">
        <f>VLOOKUP(L238,Coordenadas!A$2:C5233,3,0)</f>
        <v xml:space="preserve"> 46° 4'18.75"O</v>
      </c>
      <c r="O238" s="40" t="str">
        <f>VLOOKUP(B238,SAOM!B$2:H1239,7,0)</f>
        <v>SES-CAIO-0855</v>
      </c>
      <c r="P238" s="41">
        <v>4033</v>
      </c>
      <c r="Q238" s="17">
        <f>VLOOKUP(B238,SAOM!B$2:I1239,8,0)</f>
        <v>40995</v>
      </c>
      <c r="R238" s="17" t="str">
        <f>VLOOKUP(B238,AG_Lider!A$1:F1598,6,0)</f>
        <v>CONCLUÍDO</v>
      </c>
      <c r="S238" s="42" t="str">
        <f>VLOOKUP(B238,SAOM!B$2:J1239,9,0)</f>
        <v>Marita Lopes da Cunha Leonel</v>
      </c>
      <c r="T238" s="17" t="str">
        <f>VLOOKUP(B238,SAOM!B$2:K1685,10,0)</f>
        <v>Rua MONSENHOR MARIO DA SILVEIRA, 205 - Centro</v>
      </c>
      <c r="U238" s="42" t="str">
        <f>VLOOKUP(B238,SAOM!B$2:M963,12,0)</f>
        <v>(37) 3373-1105</v>
      </c>
      <c r="V238" s="87" t="str">
        <f>VLOOKUP(B238,SAOM!B$2:L963,11,0)</f>
        <v>37930-000</v>
      </c>
      <c r="W238" s="18"/>
      <c r="X238" s="40" t="str">
        <f>VLOOKUP(B238,SAOM!B$2:N963,13,0)</f>
        <v>00:20:0E:10:49:AB</v>
      </c>
      <c r="Y238" s="17">
        <v>40994</v>
      </c>
      <c r="Z238" s="15" t="s">
        <v>1625</v>
      </c>
      <c r="AA238" s="19">
        <v>40996</v>
      </c>
      <c r="AB238" s="35"/>
      <c r="AC238" s="48"/>
      <c r="AD238" s="19" t="str">
        <f>VLOOKUP(B238,SAOM!B$2:Q1264,16,0)</f>
        <v>Antiga OS 3062/12. Alteração de endereço. Cod acesso antigo 0855.</v>
      </c>
      <c r="AE238" s="19" t="s">
        <v>4675</v>
      </c>
      <c r="AF238" s="19"/>
      <c r="AG238" s="145"/>
      <c r="AH238" s="36"/>
      <c r="AI238" s="20" t="s">
        <v>4675</v>
      </c>
    </row>
    <row r="239" spans="1:35" s="20" customFormat="1" ht="15.75" customHeight="1">
      <c r="A239" s="13" t="s">
        <v>2266</v>
      </c>
      <c r="B239" s="38" t="s">
        <v>2267</v>
      </c>
      <c r="C239" s="17">
        <v>40984</v>
      </c>
      <c r="D239" s="17">
        <v>41029</v>
      </c>
      <c r="E239" s="17">
        <f>VLOOKUP(B239,SAOM!B$2:D3289,3,0)</f>
        <v>41029</v>
      </c>
      <c r="F239" s="17">
        <f t="shared" si="3"/>
        <v>41044</v>
      </c>
      <c r="G239" s="17" t="s">
        <v>501</v>
      </c>
      <c r="H239" s="14" t="s">
        <v>517</v>
      </c>
      <c r="I239" s="40" t="str">
        <f>VLOOKUP(B239,SAOM!B$2:E2234,4,0)</f>
        <v>Aceito</v>
      </c>
      <c r="J239" s="14" t="s">
        <v>499</v>
      </c>
      <c r="K239" s="14" t="s">
        <v>501</v>
      </c>
      <c r="L239" s="15" t="s">
        <v>1139</v>
      </c>
      <c r="M239" s="15" t="str">
        <f>VLOOKUP(L239,Coordenadas!A$2:B1491,2,0)</f>
        <v xml:space="preserve"> 19°27'51.84"S</v>
      </c>
      <c r="N239" s="15" t="str">
        <f>VLOOKUP(L239,Coordenadas!A$2:C5234,3,0)</f>
        <v xml:space="preserve"> 45°36'2.65"O</v>
      </c>
      <c r="O239" s="40" t="str">
        <f>VLOOKUP(B239,SAOM!B$2:H1240,7,0)</f>
        <v>SES-DOIA-0862</v>
      </c>
      <c r="P239" s="41">
        <v>4033</v>
      </c>
      <c r="Q239" s="17">
        <f>VLOOKUP(B239,SAOM!B$2:I1240,8,0)</f>
        <v>40994</v>
      </c>
      <c r="R239" s="17" t="str">
        <f>VLOOKUP(B239,AG_Lider!A$1:F1599,6,0)</f>
        <v>CONCLUÍDO</v>
      </c>
      <c r="S239" s="42" t="str">
        <f>VLOOKUP(B239,SAOM!B$2:J1240,9,0)</f>
        <v>Almelicio Francisco de Santana Junior</v>
      </c>
      <c r="T239" s="17" t="str">
        <f>VLOOKUP(B239,SAOM!B$2:K1686,10,0)</f>
        <v>Rua DOUTOR EDGARD PINTO FIUZA, 1637 - SÃO SEBASTIÃO</v>
      </c>
      <c r="U239" s="42" t="str">
        <f>VLOOKUP(B239,SAOM!B$2:M964,12,0)</f>
        <v>(37) 3551-2938</v>
      </c>
      <c r="V239" s="87" t="str">
        <f>VLOOKUP(B239,SAOM!B$2:L964,11,0)</f>
        <v>35610-000</v>
      </c>
      <c r="W239" s="18"/>
      <c r="X239" s="40" t="str">
        <f>VLOOKUP(B239,SAOM!B$2:N964,13,0)</f>
        <v>00:20:0E:10:48:49</v>
      </c>
      <c r="Y239" s="17">
        <v>40994</v>
      </c>
      <c r="Z239" s="15" t="s">
        <v>1565</v>
      </c>
      <c r="AA239" s="19">
        <v>40996</v>
      </c>
      <c r="AB239" s="35"/>
      <c r="AC239" s="48"/>
      <c r="AD239" s="19" t="str">
        <f>VLOOKUP(B239,SAOM!B$2:Q1265,16,0)</f>
        <v>Antiga OS 3069/12. Alteração de endereço. Cod acesso antigo 0862.</v>
      </c>
      <c r="AE239" s="19" t="s">
        <v>4675</v>
      </c>
      <c r="AF239" s="19"/>
      <c r="AG239" s="145"/>
      <c r="AH239" s="15"/>
      <c r="AI239" s="20" t="s">
        <v>4675</v>
      </c>
    </row>
    <row r="240" spans="1:35" s="20" customFormat="1">
      <c r="A240" s="13">
        <v>896</v>
      </c>
      <c r="B240" s="38" t="s">
        <v>2288</v>
      </c>
      <c r="C240" s="17">
        <v>40984</v>
      </c>
      <c r="D240" s="17">
        <v>41029</v>
      </c>
      <c r="E240" s="17">
        <f>VLOOKUP(B240,SAOM!B$2:D3290,3,0)</f>
        <v>41029</v>
      </c>
      <c r="F240" s="17">
        <f t="shared" si="3"/>
        <v>41044</v>
      </c>
      <c r="G240" s="17" t="s">
        <v>501</v>
      </c>
      <c r="H240" s="14" t="s">
        <v>517</v>
      </c>
      <c r="I240" s="40" t="str">
        <f>VLOOKUP(B240,SAOM!B$2:E2235,4,0)</f>
        <v>Aceito</v>
      </c>
      <c r="J240" s="14" t="s">
        <v>499</v>
      </c>
      <c r="K240" s="14" t="s">
        <v>501</v>
      </c>
      <c r="L240" s="15" t="s">
        <v>1183</v>
      </c>
      <c r="M240" s="15" t="str">
        <f>VLOOKUP(L240,Coordenadas!A$2:B1492,2,0)</f>
        <v xml:space="preserve"> 21°50'22.08"S</v>
      </c>
      <c r="N240" s="15" t="str">
        <f>VLOOKUP(L240,Coordenadas!A$2:C5235,3,0)</f>
        <v xml:space="preserve"> 44°48'45.12"O</v>
      </c>
      <c r="O240" s="40" t="str">
        <f>VLOOKUP(B240,SAOM!B$2:H1241,7,0)</f>
        <v>SES-CRIA-0896</v>
      </c>
      <c r="P240" s="41">
        <v>4033</v>
      </c>
      <c r="Q240" s="17">
        <f>VLOOKUP(B240,SAOM!B$2:I1241,8,0)</f>
        <v>40991</v>
      </c>
      <c r="R240" s="17" t="str">
        <f>VLOOKUP(B240,AG_Lider!A$1:F1600,6,0)</f>
        <v>CONCLUÍDO</v>
      </c>
      <c r="S240" s="42" t="str">
        <f>VLOOKUP(B240,SAOM!B$2:J1241,9,0)</f>
        <v>Michel de Souza Almeida</v>
      </c>
      <c r="T240" s="17" t="str">
        <f>VLOOKUP(B240,SAOM!B$2:K1687,10,0)</f>
        <v>Rua Pedro Francisco Maciel, 26 - Lourdes</v>
      </c>
      <c r="U240" s="42" t="str">
        <f>VLOOKUP(B240,SAOM!B$2:M965,12,0)</f>
        <v>(35) 3346-1540</v>
      </c>
      <c r="V240" s="87" t="str">
        <f>VLOOKUP(B240,SAOM!B$2:L965,11,0)</f>
        <v>37445-000</v>
      </c>
      <c r="W240" s="18"/>
      <c r="X240" s="40" t="str">
        <f>VLOOKUP(B240,SAOM!B$2:N965,13,0)</f>
        <v>00:20:0E:10:4C:3F</v>
      </c>
      <c r="Y240" s="17">
        <v>40991</v>
      </c>
      <c r="Z240" s="15" t="s">
        <v>1956</v>
      </c>
      <c r="AA240" s="19">
        <v>40994</v>
      </c>
      <c r="AB240" s="35"/>
      <c r="AC240" s="48"/>
      <c r="AD240" s="19" t="str">
        <f>VLOOKUP(B240,SAOM!B$2:Q1266,16,0)</f>
        <v>Antiga OS 3111/12. Alteração de endereço. Cod de acesso 0896. Mac alterado em 23/03 com ciência de Hernan Alves.</v>
      </c>
      <c r="AE240" s="19" t="s">
        <v>4675</v>
      </c>
      <c r="AF240" s="19"/>
      <c r="AG240" s="145"/>
      <c r="AH240" s="15"/>
      <c r="AI240" s="20" t="s">
        <v>4675</v>
      </c>
    </row>
    <row r="241" spans="1:35" s="20" customFormat="1" ht="18" customHeight="1">
      <c r="A241" s="13" t="s">
        <v>2296</v>
      </c>
      <c r="B241" s="38" t="s">
        <v>2297</v>
      </c>
      <c r="C241" s="17">
        <v>40987</v>
      </c>
      <c r="D241" s="17">
        <v>41002</v>
      </c>
      <c r="E241" s="17">
        <f>VLOOKUP(B241,SAOM!B$2:D3291,3,0)</f>
        <v>41087</v>
      </c>
      <c r="F241" s="17">
        <f t="shared" si="3"/>
        <v>41017</v>
      </c>
      <c r="G241" s="17">
        <v>41023</v>
      </c>
      <c r="H241" s="14" t="s">
        <v>1509</v>
      </c>
      <c r="I241" s="40" t="str">
        <f>VLOOKUP(B241,SAOM!B$2:E2236,4,0)</f>
        <v>A agendar</v>
      </c>
      <c r="J241" s="14" t="s">
        <v>501</v>
      </c>
      <c r="K241" s="14" t="s">
        <v>501</v>
      </c>
      <c r="L241" s="15" t="s">
        <v>1184</v>
      </c>
      <c r="M241" s="15" t="str">
        <f>VLOOKUP(L241,Coordenadas!A$2:B1493,2,0)</f>
        <v xml:space="preserve"> 15°48'13.36"S</v>
      </c>
      <c r="N241" s="15" t="str">
        <f>VLOOKUP(L241,Coordenadas!A$2:C5236,3,0)</f>
        <v xml:space="preserve"> 42°14'30.07"O</v>
      </c>
      <c r="O241" s="40" t="str">
        <f>VLOOKUP(B241,SAOM!B$2:H1242,7,0)</f>
        <v>-</v>
      </c>
      <c r="P241" s="16">
        <v>4035</v>
      </c>
      <c r="Q241" s="17" t="str">
        <f>VLOOKUP(B241,SAOM!B$2:I1242,8,0)</f>
        <v>-</v>
      </c>
      <c r="R241" s="17" t="str">
        <f>VLOOKUP(B241,AG_Lider!A$1:F1601,6,0)</f>
        <v>VODANET</v>
      </c>
      <c r="S241" s="42" t="str">
        <f>VLOOKUP(B241,SAOM!B$2:J1242,9,0)</f>
        <v>Andreia Cassia Alves Ferreira</v>
      </c>
      <c r="T241" s="17" t="str">
        <f>VLOOKUP(B241,SAOM!B$2:K1688,10,0)</f>
        <v>Praça Farley Martins Mendes, 20 - Sagrada Família</v>
      </c>
      <c r="U241" s="42" t="str">
        <f>VLOOKUP(B241,SAOM!B$2:M966,12,0)</f>
        <v>(38) 3845-3799</v>
      </c>
      <c r="V241" s="87" t="str">
        <f>VLOOKUP(B241,SAOM!B$2:L966,11,0)</f>
        <v>39550-000</v>
      </c>
      <c r="W241" s="18"/>
      <c r="X241" s="40" t="str">
        <f>VLOOKUP(B241,SAOM!B$2:N966,13,0)</f>
        <v>-</v>
      </c>
      <c r="Y241" s="17"/>
      <c r="Z241" s="15"/>
      <c r="AA241" s="19"/>
      <c r="AB241" s="35"/>
      <c r="AC241" s="77" t="s">
        <v>5886</v>
      </c>
      <c r="AD241" s="19" t="str">
        <f>VLOOKUP(B241,SAOM!B$2:Q1267,16,0)</f>
        <v xml:space="preserve">Antiga OS 2572/11. Alteração de endereço. ID antigo 0652.
Não consegue contato com o cliente. Conseguimos o número do celular do mesmo, mas ninguem atende. </v>
      </c>
      <c r="AE241" s="19" t="s">
        <v>4675</v>
      </c>
      <c r="AF241" s="19"/>
      <c r="AG241" s="145"/>
      <c r="AH241" s="36"/>
      <c r="AI241" s="20" t="s">
        <v>4675</v>
      </c>
    </row>
    <row r="242" spans="1:35" s="20" customFormat="1">
      <c r="A242" s="13">
        <v>948</v>
      </c>
      <c r="B242" s="38" t="s">
        <v>2330</v>
      </c>
      <c r="C242" s="17">
        <v>40989</v>
      </c>
      <c r="D242" s="17">
        <v>41089</v>
      </c>
      <c r="E242" s="17">
        <f>VLOOKUP(B242,SAOM!B$2:D3292,3,0)</f>
        <v>41089</v>
      </c>
      <c r="F242" s="17">
        <f t="shared" si="3"/>
        <v>41104</v>
      </c>
      <c r="G242" s="17">
        <v>41023</v>
      </c>
      <c r="H242" s="14" t="s">
        <v>517</v>
      </c>
      <c r="I242" s="40" t="str">
        <f>VLOOKUP(B242,SAOM!B$2:E2237,4,0)</f>
        <v>Aceito</v>
      </c>
      <c r="J242" s="14" t="s">
        <v>499</v>
      </c>
      <c r="K242" s="14" t="s">
        <v>501</v>
      </c>
      <c r="L242" s="15" t="s">
        <v>2344</v>
      </c>
      <c r="M242" s="15" t="str">
        <f>VLOOKUP(L242,Coordenadas!A$2:B1494,2,0)</f>
        <v xml:space="preserve"> 20°41'47.57"S</v>
      </c>
      <c r="N242" s="15" t="str">
        <f>VLOOKUP(L242,Coordenadas!A$2:C5237,3,0)</f>
        <v xml:space="preserve"> 43°29'42.01"O</v>
      </c>
      <c r="O242" s="40" t="str">
        <f>VLOOKUP(B242,SAOM!B$2:H1243,7,0)</f>
        <v>SES-CAGA-0948</v>
      </c>
      <c r="P242" s="41">
        <v>4033</v>
      </c>
      <c r="Q242" s="17">
        <f>VLOOKUP(B242,SAOM!B$2:I1243,8,0)</f>
        <v>41103</v>
      </c>
      <c r="R242" s="17" t="str">
        <f>VLOOKUP(B242,AG_Lider!A$1:F1602,6,0)</f>
        <v>VODANET</v>
      </c>
      <c r="S242" s="42" t="str">
        <f>VLOOKUP(B242,SAOM!B$2:J1243,9,0)</f>
        <v>Kátia Karina Oliveira de Carvalho</v>
      </c>
      <c r="T242" s="17" t="str">
        <f>VLOOKUP(B242,SAOM!B$2:K1689,10,0)</f>
        <v xml:space="preserve">  RUA LARGO SANTO ANTÔNIO, 6  - Centro</v>
      </c>
      <c r="U242" s="42" t="str">
        <f>VLOOKUP(B242,SAOM!B$2:M967,12,0)</f>
        <v>(31) 3752-1238</v>
      </c>
      <c r="V242" s="87" t="str">
        <f>VLOOKUP(B242,SAOM!B$2:L967,11,0)</f>
        <v>36150-000</v>
      </c>
      <c r="W242" s="18"/>
      <c r="X242" s="40" t="str">
        <f>VLOOKUP(B242,SAOM!B$2:N967,13,0)</f>
        <v>00:20:0e:10:48:91</v>
      </c>
      <c r="Y242" s="17">
        <v>41106</v>
      </c>
      <c r="Z242" s="15" t="s">
        <v>5565</v>
      </c>
      <c r="AA242" s="19">
        <v>41106</v>
      </c>
      <c r="AB242" s="35"/>
      <c r="AC242" s="48" t="s">
        <v>4327</v>
      </c>
      <c r="AD242" s="19" t="str">
        <f>VLOOKUP(B242,SAOM!B$2:Q1268,16,0)</f>
        <v xml:space="preserve">
</v>
      </c>
      <c r="AE242" s="19" t="s">
        <v>4675</v>
      </c>
      <c r="AF242" s="19"/>
      <c r="AG242" s="145"/>
      <c r="AH242" s="15"/>
      <c r="AI242" s="20" t="s">
        <v>4675</v>
      </c>
    </row>
    <row r="243" spans="1:35" s="20" customFormat="1" ht="15.75" customHeight="1">
      <c r="A243" s="13">
        <v>938</v>
      </c>
      <c r="B243" s="38" t="s">
        <v>2331</v>
      </c>
      <c r="C243" s="17">
        <v>40989</v>
      </c>
      <c r="D243" s="17">
        <v>41034</v>
      </c>
      <c r="E243" s="17">
        <f>VLOOKUP(B243,SAOM!B$2:D3293,3,0)</f>
        <v>41034</v>
      </c>
      <c r="F243" s="17">
        <f t="shared" si="3"/>
        <v>41049</v>
      </c>
      <c r="G243" s="17" t="s">
        <v>501</v>
      </c>
      <c r="H243" s="14" t="s">
        <v>517</v>
      </c>
      <c r="I243" s="40" t="str">
        <f>VLOOKUP(B243,SAOM!B$2:E2238,4,0)</f>
        <v>Aceito</v>
      </c>
      <c r="J243" s="14" t="s">
        <v>499</v>
      </c>
      <c r="K243" s="14" t="s">
        <v>501</v>
      </c>
      <c r="L243" s="15" t="s">
        <v>2345</v>
      </c>
      <c r="M243" s="15" t="str">
        <f>VLOOKUP(L243,Coordenadas!A$2:B1495,2,0)</f>
        <v xml:space="preserve"> 21°54'31.72"S</v>
      </c>
      <c r="N243" s="15" t="str">
        <f>VLOOKUP(L243,Coordenadas!A$2:C5238,3,0)</f>
        <v xml:space="preserve"> 44°15'11.84"O</v>
      </c>
      <c r="O243" s="40" t="str">
        <f>VLOOKUP(B243,SAOM!B$2:H1244,7,0)</f>
        <v>SES-ARNA-0938</v>
      </c>
      <c r="P243" s="41">
        <v>4033</v>
      </c>
      <c r="Q243" s="17">
        <f>VLOOKUP(B243,SAOM!B$2:I1244,8,0)</f>
        <v>40994</v>
      </c>
      <c r="R243" s="17" t="str">
        <f>VLOOKUP(B243,AG_Lider!A$1:F1603,6,0)</f>
        <v>CONCLUÍDO</v>
      </c>
      <c r="S243" s="42" t="str">
        <f>VLOOKUP(B243,SAOM!B$2:J1244,9,0)</f>
        <v>Thalita Cristine de C. Nascimento</v>
      </c>
      <c r="T243" s="17" t="str">
        <f>VLOOKUP(B243,SAOM!B$2:K1690,10,0)</f>
        <v>Rua Francisco Caetano, 148 - Centro</v>
      </c>
      <c r="U243" s="42" t="str">
        <f>VLOOKUP(B243,SAOM!B$2:M968,12,0)</f>
        <v>(32) 3286-1265</v>
      </c>
      <c r="V243" s="87" t="str">
        <f>VLOOKUP(B243,SAOM!B$2:L968,11,0)</f>
        <v>37360-000</v>
      </c>
      <c r="W243" s="18"/>
      <c r="X243" s="40" t="str">
        <f>VLOOKUP(B243,SAOM!B$2:N968,13,0)</f>
        <v>00:20:0E:10:4c:63</v>
      </c>
      <c r="Y243" s="17">
        <v>40994</v>
      </c>
      <c r="Z243" s="15" t="s">
        <v>1956</v>
      </c>
      <c r="AA243" s="19">
        <v>40996</v>
      </c>
      <c r="AB243" s="35"/>
      <c r="AC243" s="48"/>
      <c r="AD243" s="19" t="str">
        <f>VLOOKUP(B243,SAOM!B$2:Q1269,16,0)</f>
        <v>-</v>
      </c>
      <c r="AE243" s="19" t="s">
        <v>4675</v>
      </c>
      <c r="AF243" s="19"/>
      <c r="AG243" s="145"/>
      <c r="AH243" s="36"/>
      <c r="AI243" s="20" t="s">
        <v>4675</v>
      </c>
    </row>
    <row r="244" spans="1:35" s="20" customFormat="1">
      <c r="A244" s="13">
        <v>939</v>
      </c>
      <c r="B244" s="38" t="s">
        <v>2332</v>
      </c>
      <c r="C244" s="17">
        <v>40989</v>
      </c>
      <c r="D244" s="17">
        <v>41096</v>
      </c>
      <c r="E244" s="17">
        <f>VLOOKUP(B244,SAOM!B$2:D3294,3,0)</f>
        <v>41096</v>
      </c>
      <c r="F244" s="17">
        <f t="shared" si="3"/>
        <v>41111</v>
      </c>
      <c r="G244" s="17">
        <v>41002</v>
      </c>
      <c r="H244" s="14" t="s">
        <v>682</v>
      </c>
      <c r="I244" s="40" t="str">
        <f>VLOOKUP(B244,SAOM!B$2:E2239,4,0)</f>
        <v>Agendado</v>
      </c>
      <c r="J244" s="14" t="s">
        <v>499</v>
      </c>
      <c r="K244" s="14" t="s">
        <v>501</v>
      </c>
      <c r="L244" s="15" t="s">
        <v>2346</v>
      </c>
      <c r="M244" s="15" t="str">
        <f>VLOOKUP(L244,Coordenadas!A$2:B1496,2,0)</f>
        <v xml:space="preserve"> 16°11'19.26"S</v>
      </c>
      <c r="N244" s="15" t="str">
        <f>VLOOKUP(L244,Coordenadas!A$2:C5239,3,0)</f>
        <v xml:space="preserve"> 40°41'16.71"O</v>
      </c>
      <c r="O244" s="40" t="str">
        <f>VLOOKUP(B244,SAOM!B$2:H1245,7,0)</f>
        <v>SES-ALRA-0939</v>
      </c>
      <c r="P244" s="41">
        <v>4035</v>
      </c>
      <c r="Q244" s="17">
        <f>VLOOKUP(B244,SAOM!B$2:I1245,8,0)</f>
        <v>41151</v>
      </c>
      <c r="R244" s="17" t="str">
        <f>VLOOKUP(B244,AG_Lider!A$1:F1604,6,0)</f>
        <v>VODANET</v>
      </c>
      <c r="S244" s="42" t="str">
        <f>VLOOKUP(B244,SAOM!B$2:J1245,9,0)</f>
        <v>Mayla Souza</v>
      </c>
      <c r="T244" s="17" t="str">
        <f>VLOOKUP(B244,SAOM!B$2:K1691,10,0)</f>
        <v>Rua Bias Fortes, 680 ALmoxarifado - Centro</v>
      </c>
      <c r="U244" s="42" t="str">
        <f>VLOOKUP(B244,SAOM!B$2:M969,12,0)</f>
        <v>(33) 9961-9486</v>
      </c>
      <c r="V244" s="87" t="str">
        <f>VLOOKUP(B244,SAOM!B$2:L969,11,0)</f>
        <v>39900-000</v>
      </c>
      <c r="W244" s="18"/>
      <c r="X244" s="40" t="str">
        <f>VLOOKUP(B244,SAOM!B$2:N969,13,0)</f>
        <v>-</v>
      </c>
      <c r="Y244" s="17"/>
      <c r="Z244" s="15"/>
      <c r="AA244" s="19"/>
      <c r="AB244" s="35"/>
      <c r="AC244" s="48" t="s">
        <v>2642</v>
      </c>
      <c r="AD244" s="19" t="str">
        <f>VLOOKUP(B244,SAOM!B$2:Q1270,16,0)</f>
        <v>Endereço incorreto. Av.Olindo de Miranda,1713-são Francisco</v>
      </c>
      <c r="AE244" s="19" t="s">
        <v>4675</v>
      </c>
      <c r="AF244" s="19"/>
      <c r="AG244" s="145"/>
      <c r="AH244" s="36"/>
      <c r="AI244" s="20" t="s">
        <v>4675</v>
      </c>
    </row>
    <row r="245" spans="1:35" s="20" customFormat="1">
      <c r="A245" s="13">
        <v>940</v>
      </c>
      <c r="B245" s="38" t="s">
        <v>2333</v>
      </c>
      <c r="C245" s="17">
        <v>40989</v>
      </c>
      <c r="D245" s="17">
        <v>41034</v>
      </c>
      <c r="E245" s="17">
        <f>VLOOKUP(B245,SAOM!B$2:D3295,3,0)</f>
        <v>41034</v>
      </c>
      <c r="F245" s="17">
        <f t="shared" si="3"/>
        <v>41049</v>
      </c>
      <c r="G245" s="17" t="s">
        <v>501</v>
      </c>
      <c r="H245" s="14" t="s">
        <v>517</v>
      </c>
      <c r="I245" s="40" t="str">
        <f>VLOOKUP(B245,SAOM!B$2:E2240,4,0)</f>
        <v>Aceito</v>
      </c>
      <c r="J245" s="14" t="s">
        <v>499</v>
      </c>
      <c r="K245" s="14" t="s">
        <v>501</v>
      </c>
      <c r="L245" s="76" t="s">
        <v>2429</v>
      </c>
      <c r="M245" s="15" t="str">
        <f>VLOOKUP(L245,Coordenadas!A$2:B1497,2,0)</f>
        <v xml:space="preserve"> 19°56'29.46"S</v>
      </c>
      <c r="N245" s="15" t="str">
        <f>VLOOKUP(L245,Coordenadas!A$2:C5240,3,0)</f>
        <v xml:space="preserve"> 43°28'30.17"O</v>
      </c>
      <c r="O245" s="40" t="str">
        <f>VLOOKUP(B245,SAOM!B$2:H1246,7,0)</f>
        <v>SES-BAIS-0940</v>
      </c>
      <c r="P245" s="41">
        <v>4033</v>
      </c>
      <c r="Q245" s="17">
        <f>VLOOKUP(B245,SAOM!B$2:I1246,8,0)</f>
        <v>40994</v>
      </c>
      <c r="R245" s="17" t="str">
        <f>VLOOKUP(B245,AG_Lider!A$1:F1605,6,0)</f>
        <v>CONCLUÍDO</v>
      </c>
      <c r="S245" s="42" t="str">
        <f>VLOOKUP(B245,SAOM!B$2:J1246,9,0)</f>
        <v>Letícia de Castro Freitas</v>
      </c>
      <c r="T245" s="17" t="str">
        <f>VLOOKUP(B245,SAOM!B$2:K1692,10,0)</f>
        <v>Rua Doutor Antônio Soeiro, 235 - Vila Regina</v>
      </c>
      <c r="U245" s="42" t="str">
        <f>VLOOKUP(B245,SAOM!B$2:M970,12,0)</f>
        <v>(31) 3837-3470</v>
      </c>
      <c r="V245" s="87" t="str">
        <f>VLOOKUP(B245,SAOM!B$2:L970,11,0)</f>
        <v>35970-000</v>
      </c>
      <c r="W245" s="18"/>
      <c r="X245" s="40" t="str">
        <f>VLOOKUP(B245,SAOM!B$2:N970,13,0)</f>
        <v>00:20:0E:10:49:EB</v>
      </c>
      <c r="Y245" s="17">
        <v>40994</v>
      </c>
      <c r="Z245" s="15" t="s">
        <v>2301</v>
      </c>
      <c r="AA245" s="19">
        <v>40996</v>
      </c>
      <c r="AB245" s="35"/>
      <c r="AC245" s="48"/>
      <c r="AD245" s="19" t="str">
        <f>VLOOKUP(B245,SAOM!B$2:Q1271,16,0)</f>
        <v>-</v>
      </c>
      <c r="AE245" s="19" t="s">
        <v>4675</v>
      </c>
      <c r="AF245" s="19"/>
      <c r="AG245" s="145"/>
      <c r="AH245" s="15"/>
      <c r="AI245" s="20" t="s">
        <v>4675</v>
      </c>
    </row>
    <row r="246" spans="1:35" s="20" customFormat="1">
      <c r="A246" s="13">
        <v>942</v>
      </c>
      <c r="B246" s="38" t="s">
        <v>2334</v>
      </c>
      <c r="C246" s="17">
        <v>40989</v>
      </c>
      <c r="D246" s="17">
        <v>41034</v>
      </c>
      <c r="E246" s="17">
        <f>VLOOKUP(B246,SAOM!B$2:D3296,3,0)</f>
        <v>41034</v>
      </c>
      <c r="F246" s="17">
        <f t="shared" si="3"/>
        <v>41049</v>
      </c>
      <c r="G246" s="17" t="s">
        <v>501</v>
      </c>
      <c r="H246" s="14" t="s">
        <v>517</v>
      </c>
      <c r="I246" s="40" t="str">
        <f>VLOOKUP(B246,SAOM!B$2:E2241,4,0)</f>
        <v>Aceito</v>
      </c>
      <c r="J246" s="14" t="s">
        <v>499</v>
      </c>
      <c r="K246" s="14" t="s">
        <v>501</v>
      </c>
      <c r="L246" s="15" t="s">
        <v>2347</v>
      </c>
      <c r="M246" s="15" t="str">
        <f>VLOOKUP(L246,Coordenadas!A$2:B1498,2,0)</f>
        <v xml:space="preserve"> 19°17'33.87"S</v>
      </c>
      <c r="N246" s="15" t="str">
        <f>VLOOKUP(L246,Coordenadas!A$2:C5241,3,0)</f>
        <v xml:space="preserve"> 44°24'57.29"O</v>
      </c>
      <c r="O246" s="40" t="str">
        <f>VLOOKUP(B246,SAOM!B$2:H1247,7,0)</f>
        <v>SES-CAIS-0942</v>
      </c>
      <c r="P246" s="41">
        <v>4033</v>
      </c>
      <c r="Q246" s="17">
        <f>VLOOKUP(B246,SAOM!B$2:I1247,8,0)</f>
        <v>40996</v>
      </c>
      <c r="R246" s="17" t="str">
        <f>VLOOKUP(B246,AG_Lider!A$1:F1606,6,0)</f>
        <v>CONCLUÍDO</v>
      </c>
      <c r="S246" s="42" t="str">
        <f>VLOOKUP(B246,SAOM!B$2:J1247,9,0)</f>
        <v>Eusia Maria Maciel de Freitas</v>
      </c>
      <c r="T246" s="17" t="str">
        <f>VLOOKUP(B246,SAOM!B$2:K1693,10,0)</f>
        <v>Rua Coronel Victor Mascarenhas, 388 - Centro</v>
      </c>
      <c r="U246" s="42" t="str">
        <f>VLOOKUP(B246,SAOM!B$2:M971,12,0)</f>
        <v>(31) 3714-7271</v>
      </c>
      <c r="V246" s="87" t="str">
        <f>VLOOKUP(B246,SAOM!B$2:L971,11,0)</f>
        <v>35770-000</v>
      </c>
      <c r="W246" s="18"/>
      <c r="X246" s="40" t="str">
        <f>VLOOKUP(B246,SAOM!B$2:N971,13,0)</f>
        <v>00:20:0E:10:4A:3C</v>
      </c>
      <c r="Y246" s="17">
        <v>40996</v>
      </c>
      <c r="Z246" s="15" t="s">
        <v>2301</v>
      </c>
      <c r="AA246" s="19">
        <v>40998</v>
      </c>
      <c r="AB246" s="35"/>
      <c r="AC246" s="48"/>
      <c r="AD246" s="19" t="str">
        <f>VLOOKUP(B246,SAOM!B$2:Q1272,16,0)</f>
        <v>-</v>
      </c>
      <c r="AE246" s="19" t="s">
        <v>4675</v>
      </c>
      <c r="AF246" s="19"/>
      <c r="AG246" s="145"/>
      <c r="AH246" s="15"/>
      <c r="AI246" s="20" t="s">
        <v>4675</v>
      </c>
    </row>
    <row r="247" spans="1:35" s="20" customFormat="1">
      <c r="A247" s="13">
        <v>943</v>
      </c>
      <c r="B247" s="38" t="s">
        <v>2335</v>
      </c>
      <c r="C247" s="17">
        <v>40989</v>
      </c>
      <c r="D247" s="17">
        <v>41089</v>
      </c>
      <c r="E247" s="17">
        <f>VLOOKUP(B247,SAOM!B$2:D3297,3,0)</f>
        <v>41089</v>
      </c>
      <c r="F247" s="17">
        <f t="shared" si="3"/>
        <v>41104</v>
      </c>
      <c r="G247" s="17">
        <v>41023</v>
      </c>
      <c r="H247" s="14" t="s">
        <v>517</v>
      </c>
      <c r="I247" s="40" t="str">
        <f>VLOOKUP(B247,SAOM!B$2:E2242,4,0)</f>
        <v>Aceito</v>
      </c>
      <c r="J247" s="14" t="s">
        <v>499</v>
      </c>
      <c r="K247" s="14" t="s">
        <v>501</v>
      </c>
      <c r="L247" s="15" t="s">
        <v>2348</v>
      </c>
      <c r="M247" s="15" t="str">
        <f>VLOOKUP(L247,Coordenadas!A$2:B1499,2,0)</f>
        <v xml:space="preserve"> 21°55'22.73"S</v>
      </c>
      <c r="N247" s="15" t="str">
        <f>VLOOKUP(L247,Coordenadas!A$2:C5242,3,0)</f>
        <v xml:space="preserve"> 46°23'14.70"O</v>
      </c>
      <c r="O247" s="40" t="str">
        <f>VLOOKUP(B247,SAOM!B$2:H1248,7,0)</f>
        <v>SES-CAAS-0943</v>
      </c>
      <c r="P247" s="41">
        <v>4033</v>
      </c>
      <c r="Q247" s="17">
        <f>VLOOKUP(B247,SAOM!B$2:I1248,8,0)</f>
        <v>41122</v>
      </c>
      <c r="R247" s="17" t="str">
        <f>VLOOKUP(B247,AG_Lider!A$1:F1607,6,0)</f>
        <v>VODANET</v>
      </c>
      <c r="S247" s="42" t="str">
        <f>VLOOKUP(B247,SAOM!B$2:J1248,9,0)</f>
        <v>Maria Cristina Ridolfi</v>
      </c>
      <c r="T247" s="17" t="str">
        <f>VLOOKUP(B247,SAOM!B$2:K1694,10,0)</f>
        <v>RUA RIBEIRÃO DOS BUGRES, 20  - BAIRRO NOSSA SENHORA DAS GRAÇAS</v>
      </c>
      <c r="U247" s="42" t="str">
        <f>VLOOKUP(B247,SAOM!B$2:M972,12,0)</f>
        <v xml:space="preserve">  (35)3735-1183/1020</v>
      </c>
      <c r="V247" s="87" t="str">
        <f>VLOOKUP(B247,SAOM!B$2:L972,11,0)</f>
        <v>37780-000</v>
      </c>
      <c r="W247" s="18"/>
      <c r="X247" s="40" t="str">
        <f>VLOOKUP(B247,SAOM!B$2:N972,13,0)</f>
        <v>00:20:0e:10:49:a9</v>
      </c>
      <c r="Y247" s="17">
        <v>41122</v>
      </c>
      <c r="Z247" s="15" t="s">
        <v>5984</v>
      </c>
      <c r="AA247" s="45">
        <v>41122</v>
      </c>
      <c r="AB247" s="35"/>
      <c r="AC247" s="64" t="s">
        <v>4338</v>
      </c>
      <c r="AD247" s="19" t="str">
        <f>VLOOKUP(B247,SAOM!B$2:Q1273,16,0)</f>
        <v xml:space="preserve">
</v>
      </c>
      <c r="AE247" s="19" t="s">
        <v>4675</v>
      </c>
      <c r="AF247" s="19"/>
      <c r="AG247" s="145"/>
      <c r="AH247" s="15"/>
      <c r="AI247" s="20" t="s">
        <v>4675</v>
      </c>
    </row>
    <row r="248" spans="1:35" s="20" customFormat="1">
      <c r="A248" s="13">
        <v>3353</v>
      </c>
      <c r="B248" s="38">
        <v>3353</v>
      </c>
      <c r="C248" s="17">
        <v>41019</v>
      </c>
      <c r="D248" s="17">
        <v>41064</v>
      </c>
      <c r="E248" s="17">
        <f>VLOOKUP(B248,SAOM!B$2:D3298,3,0)</f>
        <v>41064</v>
      </c>
      <c r="F248" s="17">
        <f t="shared" si="3"/>
        <v>41079</v>
      </c>
      <c r="G248" s="17" t="s">
        <v>501</v>
      </c>
      <c r="H248" s="14" t="s">
        <v>517</v>
      </c>
      <c r="I248" s="40" t="str">
        <f>VLOOKUP(B248,SAOM!B$2:E2243,4,0)</f>
        <v>Aceito</v>
      </c>
      <c r="J248" s="14" t="s">
        <v>499</v>
      </c>
      <c r="K248" s="14" t="s">
        <v>501</v>
      </c>
      <c r="L248" s="15" t="s">
        <v>2905</v>
      </c>
      <c r="M248" s="15" t="str">
        <f>VLOOKUP(L248,Coordenadas!A$2:B1500,2,0)</f>
        <v xml:space="preserve"> 18° 2'15.90"S</v>
      </c>
      <c r="N248" s="15" t="str">
        <f>VLOOKUP(L248,Coordenadas!A$2:C5243,3,0)</f>
        <v xml:space="preserve"> 41° 6'39.48"O</v>
      </c>
      <c r="O248" s="40" t="str">
        <f>VLOOKUP(B248,SAOM!B$2:H1327,7,0)</f>
        <v>SES-ATIA-3353</v>
      </c>
      <c r="P248" s="41">
        <v>4035</v>
      </c>
      <c r="Q248" s="17">
        <f>VLOOKUP(B248,SAOM!B$2:I1327,8,0)</f>
        <v>41040</v>
      </c>
      <c r="R248" s="17" t="e">
        <f>VLOOKUP(B248,AG_Lider!A$1:F1686,6,0)</f>
        <v>#N/A</v>
      </c>
      <c r="S248" s="42" t="str">
        <f>VLOOKUP(B248,SAOM!B$2:J1327,9,0)</f>
        <v>Tarcísio Chaves Almeida</v>
      </c>
      <c r="T248" s="17" t="str">
        <f>VLOOKUP(B248,SAOM!B$2:K1773,10,0)</f>
        <v>Rua João J. de Almeida, 66</v>
      </c>
      <c r="U248" s="42" t="str">
        <f>VLOOKUP(B248,SAOM!B$2:M973,12,0)</f>
        <v>33 3526-1155</v>
      </c>
      <c r="V248" s="87" t="str">
        <f>VLOOKUP(B248,SAOM!B$2:L973,11,0)</f>
        <v>39850-000</v>
      </c>
      <c r="W248" s="18"/>
      <c r="X248" s="40" t="str">
        <f>VLOOKUP(B248,SAOM!B$2:N973,13,0)</f>
        <v>00:20:0e:10:48:aa</v>
      </c>
      <c r="Y248" s="17">
        <v>41040</v>
      </c>
      <c r="Z248" s="15" t="s">
        <v>2228</v>
      </c>
      <c r="AA248" s="133">
        <v>41040</v>
      </c>
      <c r="AB248" s="35">
        <v>41092</v>
      </c>
      <c r="AC248" s="135" t="s">
        <v>3177</v>
      </c>
      <c r="AD248" s="19" t="str">
        <f>VLOOKUP(B248,SAOM!B$2:Q1274,16,0)</f>
        <v>-</v>
      </c>
      <c r="AE248" s="19" t="s">
        <v>4675</v>
      </c>
      <c r="AF248" s="19"/>
      <c r="AG248" s="145"/>
      <c r="AH248" s="15"/>
      <c r="AI248" s="20" t="s">
        <v>4675</v>
      </c>
    </row>
    <row r="249" spans="1:35" s="20" customFormat="1">
      <c r="A249" s="13">
        <v>945</v>
      </c>
      <c r="B249" s="38" t="s">
        <v>2337</v>
      </c>
      <c r="C249" s="17">
        <v>40989</v>
      </c>
      <c r="D249" s="17">
        <v>41159</v>
      </c>
      <c r="E249" s="17">
        <f>VLOOKUP(B249,SAOM!B$2:D3299,3,0)</f>
        <v>41159</v>
      </c>
      <c r="F249" s="17">
        <f t="shared" si="3"/>
        <v>41174</v>
      </c>
      <c r="G249" s="17">
        <v>41023</v>
      </c>
      <c r="H249" s="14" t="s">
        <v>7236</v>
      </c>
      <c r="I249" s="40" t="str">
        <f>VLOOKUP(B249,SAOM!B$2:E2244,4,0)</f>
        <v>A agendar</v>
      </c>
      <c r="J249" s="14" t="s">
        <v>499</v>
      </c>
      <c r="K249" s="14" t="s">
        <v>506</v>
      </c>
      <c r="L249" s="15" t="s">
        <v>2350</v>
      </c>
      <c r="M249" s="15" t="str">
        <f>VLOOKUP(L249,Coordenadas!A$2:B1501,2,0)</f>
        <v xml:space="preserve"> 18°34'44.35"S</v>
      </c>
      <c r="N249" s="15" t="str">
        <f>VLOOKUP(L249,Coordenadas!A$2:C5244,3,0)</f>
        <v xml:space="preserve"> 46°31'5.66"O</v>
      </c>
      <c r="O249" s="40" t="str">
        <f>VLOOKUP(B249,SAOM!B$2:H1250,7,0)</f>
        <v>-</v>
      </c>
      <c r="P249" s="41">
        <v>4033</v>
      </c>
      <c r="Q249" s="17" t="str">
        <f>VLOOKUP(B249,SAOM!B$2:I1250,8,0)</f>
        <v>-</v>
      </c>
      <c r="R249" s="17" t="str">
        <f>VLOOKUP(B249,AG_Lider!A$1:F1609,6,0)</f>
        <v>VODANET</v>
      </c>
      <c r="S249" s="42" t="str">
        <f>VLOOKUP(B249,SAOM!B$2:J1250,9,0)</f>
        <v>Conceição</v>
      </c>
      <c r="T249" s="17" t="str">
        <f>VLOOKUP(B249,SAOM!B$2:K1696,10,0)</f>
        <v>Rua Henrique Cota, 84 - Bela Vista</v>
      </c>
      <c r="U249" s="42" t="str">
        <f>VLOOKUP(B249,SAOM!B$2:M974,12,0)</f>
        <v>(34) 3822-9770</v>
      </c>
      <c r="V249" s="87" t="str">
        <f>VLOOKUP(B249,SAOM!B$2:L974,11,0)</f>
        <v>38703-249</v>
      </c>
      <c r="W249" s="18"/>
      <c r="X249" s="40" t="str">
        <f>VLOOKUP(B249,SAOM!B$2:N974,13,0)</f>
        <v>-</v>
      </c>
      <c r="Y249" s="17"/>
      <c r="Z249" s="15"/>
      <c r="AA249" s="19"/>
      <c r="AB249" s="35"/>
      <c r="AC249" s="48" t="s">
        <v>3034</v>
      </c>
      <c r="AD249" s="19" t="str">
        <f>VLOOKUP(B249,SAOM!B$2:Q1275,16,0)</f>
        <v xml:space="preserve">27/08/2012 14:10:28 	Ivan Santos 	Resolvida.  	Solicitação Corrigida
24/04/2012 11:14:07 	Hernan Martins Alves 	Cliente não aceitou a instalação por não estar ciente. </v>
      </c>
      <c r="AE249" s="19" t="s">
        <v>4675</v>
      </c>
      <c r="AF249" s="19"/>
      <c r="AG249" s="145"/>
      <c r="AH249" s="15"/>
      <c r="AI249" s="20" t="s">
        <v>4675</v>
      </c>
    </row>
    <row r="250" spans="1:35" s="20" customFormat="1">
      <c r="A250" s="13">
        <v>946</v>
      </c>
      <c r="B250" s="38" t="s">
        <v>2338</v>
      </c>
      <c r="C250" s="17">
        <v>40989</v>
      </c>
      <c r="D250" s="17">
        <v>41034</v>
      </c>
      <c r="E250" s="17">
        <f>VLOOKUP(B250,SAOM!B$2:D3300,3,0)</f>
        <v>41034</v>
      </c>
      <c r="F250" s="17">
        <f t="shared" si="3"/>
        <v>41049</v>
      </c>
      <c r="G250" s="17">
        <v>41023</v>
      </c>
      <c r="H250" s="14" t="s">
        <v>764</v>
      </c>
      <c r="I250" s="40" t="str">
        <f>VLOOKUP(B250,SAOM!B$2:E2245,4,0)</f>
        <v>Paralisado</v>
      </c>
      <c r="J250" s="14" t="s">
        <v>499</v>
      </c>
      <c r="K250" s="14" t="s">
        <v>506</v>
      </c>
      <c r="L250" s="15" t="s">
        <v>2351</v>
      </c>
      <c r="M250" s="15" t="str">
        <f>VLOOKUP(L250,Coordenadas!A$2:B1502,2,0)</f>
        <v xml:space="preserve"> 21° 7'49.06"S</v>
      </c>
      <c r="N250" s="15" t="str">
        <f>VLOOKUP(L250,Coordenadas!A$2:C5245,3,0)</f>
        <v xml:space="preserve"> 42°22'2.72"O</v>
      </c>
      <c r="O250" s="40" t="str">
        <f>VLOOKUP(B250,SAOM!B$2:H1251,7,0)</f>
        <v>-</v>
      </c>
      <c r="P250" s="41">
        <v>4033</v>
      </c>
      <c r="Q250" s="17" t="str">
        <f>VLOOKUP(B250,SAOM!B$2:I1251,8,0)</f>
        <v>-</v>
      </c>
      <c r="R250" s="17" t="str">
        <f>VLOOKUP(B250,AG_Lider!A$1:F1610,6,0)</f>
        <v>VODANET</v>
      </c>
      <c r="S250" s="42" t="str">
        <f>VLOOKUP(B250,SAOM!B$2:J1251,9,0)</f>
        <v>João Ciribelli</v>
      </c>
      <c r="T250" s="17" t="str">
        <f>VLOOKUP(B250,SAOM!B$2:K1697,10,0)</f>
        <v>Praça Dr Gilmar Dutra e Melo Felipe, 0 - Centro</v>
      </c>
      <c r="U250" s="42" t="str">
        <f>VLOOKUP(B250,SAOM!B$2:M975,12,0)</f>
        <v>(32) 3696-3361</v>
      </c>
      <c r="V250" s="87" t="str">
        <f>VLOOKUP(B250,SAOM!B$2:L975,11,0)</f>
        <v>36880-000</v>
      </c>
      <c r="W250" s="18"/>
      <c r="X250" s="40" t="str">
        <f>VLOOKUP(B250,SAOM!B$2:N975,13,0)</f>
        <v>-</v>
      </c>
      <c r="Y250" s="17"/>
      <c r="Z250" s="15"/>
      <c r="AA250" s="19"/>
      <c r="AB250" s="35"/>
      <c r="AC250" s="48" t="s">
        <v>3033</v>
      </c>
      <c r="AD250" s="19" t="str">
        <f>VLOOKUP(B250,SAOM!B$2:Q1276,16,0)</f>
        <v xml:space="preserve">Endereço incorreto. Conforme o cliente o endereço correto é: Rua Benedito Valadares, 398 Barra.
</v>
      </c>
      <c r="AE250" s="19" t="s">
        <v>4675</v>
      </c>
      <c r="AF250" s="19"/>
      <c r="AG250" s="145"/>
      <c r="AH250" s="15"/>
      <c r="AI250" s="20" t="s">
        <v>4675</v>
      </c>
    </row>
    <row r="251" spans="1:35" s="20" customFormat="1">
      <c r="A251" s="13">
        <v>947</v>
      </c>
      <c r="B251" s="38" t="s">
        <v>2339</v>
      </c>
      <c r="C251" s="17">
        <v>40989</v>
      </c>
      <c r="D251" s="17">
        <v>41034</v>
      </c>
      <c r="E251" s="17">
        <f>VLOOKUP(B251,SAOM!B$2:D3301,3,0)</f>
        <v>41034</v>
      </c>
      <c r="F251" s="17">
        <f t="shared" si="3"/>
        <v>41049</v>
      </c>
      <c r="G251" s="17" t="s">
        <v>501</v>
      </c>
      <c r="H251" s="14" t="s">
        <v>517</v>
      </c>
      <c r="I251" s="40" t="str">
        <f>VLOOKUP(B251,SAOM!B$2:E2246,4,0)</f>
        <v>Aceito</v>
      </c>
      <c r="J251" s="14" t="s">
        <v>499</v>
      </c>
      <c r="K251" s="14" t="s">
        <v>501</v>
      </c>
      <c r="L251" s="15" t="s">
        <v>2352</v>
      </c>
      <c r="M251" s="15" t="str">
        <f>VLOOKUP(L251,Coordenadas!A$2:B1503,2,0)</f>
        <v xml:space="preserve"> 20°10'21.28"S</v>
      </c>
      <c r="N251" s="15" t="str">
        <f>VLOOKUP(L251,Coordenadas!A$2:C5246,3,0)</f>
        <v xml:space="preserve"> 42°16'16.63"O</v>
      </c>
      <c r="O251" s="40" t="str">
        <f>VLOOKUP(B251,SAOM!B$2:H1252,7,0)</f>
        <v>SES-CARA-0947</v>
      </c>
      <c r="P251" s="41">
        <v>4033</v>
      </c>
      <c r="Q251" s="17">
        <f>VLOOKUP(B251,SAOM!B$2:I1252,8,0)</f>
        <v>41009</v>
      </c>
      <c r="R251" s="17" t="str">
        <f>VLOOKUP(B251,AG_Lider!A$1:F1611,6,0)</f>
        <v>CONCLUÍDO</v>
      </c>
      <c r="S251" s="42" t="str">
        <f>VLOOKUP(B251,SAOM!B$2:J1252,9,0)</f>
        <v>Adriano Carlos Soares</v>
      </c>
      <c r="T251" s="17" t="str">
        <f>VLOOKUP(B251,SAOM!B$2:K1698,10,0)</f>
        <v>Avenida Ferreira Rios, 0 - Centro</v>
      </c>
      <c r="U251" s="42" t="str">
        <f>VLOOKUP(B251,SAOM!B$2:M976,12,0)</f>
        <v>(31) 3873-5180</v>
      </c>
      <c r="V251" s="87" t="str">
        <f>VLOOKUP(B251,SAOM!B$2:L976,11,0)</f>
        <v>36925-000</v>
      </c>
      <c r="W251" s="18"/>
      <c r="X251" s="40" t="str">
        <f>VLOOKUP(B251,SAOM!B$2:N976,13,0)</f>
        <v>00:20:0e:10:4c:89</v>
      </c>
      <c r="Y251" s="17">
        <v>41010</v>
      </c>
      <c r="Z251" s="15" t="s">
        <v>2228</v>
      </c>
      <c r="AA251" s="19">
        <v>41010</v>
      </c>
      <c r="AB251" s="35">
        <f>VLOOKUP(B251,[1]VODANET!$B$5:$AB$1019,27,0)</f>
        <v>41058</v>
      </c>
      <c r="AC251" s="48"/>
      <c r="AD251" s="19" t="str">
        <f>VLOOKUP(B251,SAOM!B$2:Q1277,16,0)</f>
        <v>Novo contato: Juninho (31) 9867-6654.</v>
      </c>
      <c r="AE251" s="19" t="s">
        <v>4675</v>
      </c>
      <c r="AF251" s="19"/>
      <c r="AG251" s="145"/>
      <c r="AH251" s="15"/>
      <c r="AI251" s="20" t="s">
        <v>4675</v>
      </c>
    </row>
    <row r="252" spans="1:35" s="20" customFormat="1">
      <c r="A252" s="13">
        <v>937</v>
      </c>
      <c r="B252" s="38" t="s">
        <v>2340</v>
      </c>
      <c r="C252" s="17">
        <v>40989</v>
      </c>
      <c r="D252" s="17">
        <v>41034</v>
      </c>
      <c r="E252" s="17">
        <f>VLOOKUP(B252,SAOM!B$2:D3302,3,0)</f>
        <v>41034</v>
      </c>
      <c r="F252" s="17">
        <f t="shared" si="3"/>
        <v>41049</v>
      </c>
      <c r="G252" s="17" t="s">
        <v>501</v>
      </c>
      <c r="H252" s="14" t="s">
        <v>517</v>
      </c>
      <c r="I252" s="40" t="str">
        <f>VLOOKUP(B252,SAOM!B$2:E2247,4,0)</f>
        <v>Aceito</v>
      </c>
      <c r="J252" s="14" t="s">
        <v>499</v>
      </c>
      <c r="K252" s="14" t="s">
        <v>501</v>
      </c>
      <c r="L252" s="15" t="s">
        <v>2414</v>
      </c>
      <c r="M252" s="15" t="str">
        <f>VLOOKUP(L252,Coordenadas!A$2:B1504,2,0)</f>
        <v xml:space="preserve"> 21°18'28.62"S</v>
      </c>
      <c r="N252" s="15" t="str">
        <f>VLOOKUP(L252,Coordenadas!A$2:C5247,3,0)</f>
        <v xml:space="preserve"> 43°45'25.39"O</v>
      </c>
      <c r="O252" s="40" t="str">
        <f>VLOOKUP(B252,SAOM!B$2:H1253,7,0)</f>
        <v>SES-ANOS-0937</v>
      </c>
      <c r="P252" s="41">
        <v>4033</v>
      </c>
      <c r="Q252" s="17">
        <f>VLOOKUP(B252,SAOM!B$2:I1253,8,0)</f>
        <v>40997</v>
      </c>
      <c r="R252" s="17" t="str">
        <f>VLOOKUP(B252,AG_Lider!A$1:F1612,6,0)</f>
        <v>CONCLUÍDO</v>
      </c>
      <c r="S252" s="42" t="str">
        <f>VLOOKUP(B252,SAOM!B$2:J1253,9,0)</f>
        <v>Wagner Fiorino</v>
      </c>
      <c r="T252" s="17" t="str">
        <f>VLOOKUP(B252,SAOM!B$2:K1699,10,0)</f>
        <v>Rua Euclides Ribeiro, 46 - Centro</v>
      </c>
      <c r="U252" s="42" t="str">
        <f>VLOOKUP(B252,SAOM!B$2:M977,12,0)</f>
        <v>(32) 3346-1256</v>
      </c>
      <c r="V252" s="87" t="str">
        <f>VLOOKUP(B252,SAOM!B$2:L977,11,0)</f>
        <v>36220-000</v>
      </c>
      <c r="W252" s="18"/>
      <c r="X252" s="40" t="str">
        <f>VLOOKUP(B252,SAOM!B$2:N977,13,0)</f>
        <v>00:20:0e:10:48:60</v>
      </c>
      <c r="Y252" s="17">
        <v>40997</v>
      </c>
      <c r="Z252" s="15" t="s">
        <v>1956</v>
      </c>
      <c r="AA252" s="19">
        <v>41002</v>
      </c>
      <c r="AB252" s="35"/>
      <c r="AC252" s="48"/>
      <c r="AD252" s="19" t="str">
        <f>VLOOKUP(B252,SAOM!B$2:Q1278,16,0)</f>
        <v>-</v>
      </c>
      <c r="AE252" s="19" t="s">
        <v>4675</v>
      </c>
      <c r="AF252" s="19"/>
      <c r="AG252" s="145"/>
      <c r="AH252" s="15"/>
      <c r="AI252" s="20" t="s">
        <v>4675</v>
      </c>
    </row>
    <row r="253" spans="1:35" s="84" customFormat="1">
      <c r="A253" s="46">
        <v>936</v>
      </c>
      <c r="B253" s="38" t="s">
        <v>2341</v>
      </c>
      <c r="C253" s="31">
        <v>40989</v>
      </c>
      <c r="D253" s="31">
        <v>41123</v>
      </c>
      <c r="E253" s="31">
        <f>VLOOKUP(B253,SAOM!B$2:D3303,3,0)</f>
        <v>41123</v>
      </c>
      <c r="F253" s="31">
        <f t="shared" si="3"/>
        <v>41138</v>
      </c>
      <c r="G253" s="31">
        <v>41095</v>
      </c>
      <c r="H253" s="73" t="s">
        <v>517</v>
      </c>
      <c r="I253" s="38" t="str">
        <f>VLOOKUP(B253,SAOM!B$2:E2248,4,0)</f>
        <v>Aceito</v>
      </c>
      <c r="J253" s="73" t="s">
        <v>499</v>
      </c>
      <c r="K253" s="73" t="s">
        <v>501</v>
      </c>
      <c r="L253" s="47" t="s">
        <v>2353</v>
      </c>
      <c r="M253" s="15" t="str">
        <f>VLOOKUP(L253,Coordenadas!A$2:B1505,2,0)</f>
        <v xml:space="preserve"> 19°25'3.62"S</v>
      </c>
      <c r="N253" s="15" t="str">
        <f>VLOOKUP(L253,Coordenadas!A$2:C5248,3,0)</f>
        <v xml:space="preserve"> 41°43'39.50"O</v>
      </c>
      <c r="O253" s="38" t="str">
        <f>VLOOKUP(B253,SAOM!B$2:H1254,7,0)</f>
        <v>SES-ALGA-0936</v>
      </c>
      <c r="P253" s="98">
        <v>4035</v>
      </c>
      <c r="Q253" s="31">
        <f>VLOOKUP(B253,SAOM!B$2:I1254,8,0)</f>
        <v>41166</v>
      </c>
      <c r="R253" s="31" t="str">
        <f>VLOOKUP(B253,AG_Lider!A$1:F1613,6,0)</f>
        <v>VODANET</v>
      </c>
      <c r="S253" s="80" t="str">
        <f>VLOOKUP(B253,SAOM!B$2:J1254,9,0)</f>
        <v>Geraldo Felício Junior</v>
      </c>
      <c r="T253" s="31" t="str">
        <f>VLOOKUP(B253,SAOM!B$2:K1700,10,0)</f>
        <v xml:space="preserve">  Av do contorno, 36 - Bairro Nossa Senhora as Graças</v>
      </c>
      <c r="U253" s="80" t="str">
        <f>VLOOKUP(B253,SAOM!B$2:M978,12,0)</f>
        <v>(33) 3328-1193</v>
      </c>
      <c r="V253" s="209" t="str">
        <f>VLOOKUP(B253,SAOM!B$2:L978,11,0)</f>
        <v>35249-000</v>
      </c>
      <c r="W253" s="81"/>
      <c r="X253" s="38" t="str">
        <f>VLOOKUP(B253,SAOM!B$2:N978,13,0)</f>
        <v>00:20:0E:10:4D:0A</v>
      </c>
      <c r="Y253" s="31">
        <v>41166</v>
      </c>
      <c r="Z253" s="47" t="s">
        <v>6329</v>
      </c>
      <c r="AA253" s="82">
        <v>41169</v>
      </c>
      <c r="AB253" s="83"/>
      <c r="AC253" s="70" t="s">
        <v>5336</v>
      </c>
      <c r="AD253" s="82" t="str">
        <f>VLOOKUP(B253,SAOM!B$2:Q1279,16,0)</f>
        <v>5/7 5/7 - Em contato com a Sra. Claudia (33) 3328-1564 -1180, informou que não autoriza a instalação da antena, pois informou que a localidade não tem estrutrura.</v>
      </c>
      <c r="AE253" s="82" t="s">
        <v>4675</v>
      </c>
      <c r="AF253" s="82"/>
      <c r="AG253" s="147"/>
      <c r="AH253" s="47"/>
      <c r="AI253" s="84" t="s">
        <v>4675</v>
      </c>
    </row>
    <row r="254" spans="1:35" s="20" customFormat="1">
      <c r="A254" s="13">
        <v>935</v>
      </c>
      <c r="B254" s="38" t="s">
        <v>2342</v>
      </c>
      <c r="C254" s="17">
        <v>40989</v>
      </c>
      <c r="D254" s="17">
        <v>41034</v>
      </c>
      <c r="E254" s="17">
        <f>VLOOKUP(B254,SAOM!B$2:D3304,3,0)</f>
        <v>41034</v>
      </c>
      <c r="F254" s="17">
        <f t="shared" si="3"/>
        <v>41049</v>
      </c>
      <c r="G254" s="17" t="s">
        <v>501</v>
      </c>
      <c r="H254" s="14" t="s">
        <v>517</v>
      </c>
      <c r="I254" s="40" t="str">
        <f>VLOOKUP(B254,SAOM!B$2:E2249,4,0)</f>
        <v>Aceito</v>
      </c>
      <c r="J254" s="14" t="s">
        <v>499</v>
      </c>
      <c r="K254" s="14" t="s">
        <v>501</v>
      </c>
      <c r="L254" s="15" t="s">
        <v>2354</v>
      </c>
      <c r="M254" s="15" t="str">
        <f>VLOOKUP(L254,Coordenadas!A$2:B1506,2,0)</f>
        <v xml:space="preserve"> 21°55'45.70"S</v>
      </c>
      <c r="N254" s="15" t="str">
        <f>VLOOKUP(L254,Coordenadas!A$2:C5249,3,0)</f>
        <v xml:space="preserve"> 44°36'6.91"O</v>
      </c>
      <c r="O254" s="40" t="str">
        <f>VLOOKUP(B254,SAOM!B$2:H1255,7,0)</f>
        <v>SES-AICA-0935</v>
      </c>
      <c r="P254" s="41">
        <v>4033</v>
      </c>
      <c r="Q254" s="17">
        <f>VLOOKUP(B254,SAOM!B$2:I1255,8,0)</f>
        <v>40998</v>
      </c>
      <c r="R254" s="17" t="str">
        <f>VLOOKUP(B254,AG_Lider!A$1:F1614,6,0)</f>
        <v>CONCLUÍDO</v>
      </c>
      <c r="S254" s="42" t="str">
        <f>VLOOKUP(B254,SAOM!B$2:J1255,9,0)</f>
        <v>Marcos de Barros Chaves</v>
      </c>
      <c r="T254" s="17" t="str">
        <f>VLOOKUP(B254,SAOM!B$2:K1701,10,0)</f>
        <v>Rua Felipe Senador, 1057 - Campo Prático</v>
      </c>
      <c r="U254" s="42" t="str">
        <f>VLOOKUP(B254,SAOM!B$2:M979,12,0)</f>
        <v>(35) 3344-1386</v>
      </c>
      <c r="V254" s="87" t="str">
        <f>VLOOKUP(B254,SAOM!B$2:L979,11,0)</f>
        <v>37450-000</v>
      </c>
      <c r="W254" s="18"/>
      <c r="X254" s="40" t="str">
        <f>VLOOKUP(B254,SAOM!B$2:N979,13,0)</f>
        <v>00:20:0e:10:48:9a</v>
      </c>
      <c r="Y254" s="17">
        <v>41001</v>
      </c>
      <c r="Z254" s="15" t="s">
        <v>1956</v>
      </c>
      <c r="AA254" s="19">
        <v>41002</v>
      </c>
      <c r="AB254" s="35"/>
      <c r="AC254" s="48"/>
      <c r="AD254" s="19" t="str">
        <f>VLOOKUP(B254,SAOM!B$2:Q1280,16,0)</f>
        <v>-</v>
      </c>
      <c r="AE254" s="19" t="s">
        <v>4675</v>
      </c>
      <c r="AF254" s="19"/>
      <c r="AG254" s="145"/>
      <c r="AH254" s="15"/>
      <c r="AI254" s="20" t="s">
        <v>4675</v>
      </c>
    </row>
    <row r="255" spans="1:35" s="20" customFormat="1">
      <c r="A255" s="13">
        <v>934</v>
      </c>
      <c r="B255" s="38" t="s">
        <v>2343</v>
      </c>
      <c r="C255" s="17">
        <v>40989</v>
      </c>
      <c r="D255" s="17">
        <v>41034</v>
      </c>
      <c r="E255" s="17">
        <f>VLOOKUP(B255,SAOM!B$2:D3305,3,0)</f>
        <v>41034</v>
      </c>
      <c r="F255" s="17">
        <f t="shared" si="3"/>
        <v>41049</v>
      </c>
      <c r="G255" s="17" t="s">
        <v>501</v>
      </c>
      <c r="H255" s="14" t="s">
        <v>517</v>
      </c>
      <c r="I255" s="40" t="str">
        <f>VLOOKUP(B255,SAOM!B$2:E2250,4,0)</f>
        <v>Aceito</v>
      </c>
      <c r="J255" s="14" t="s">
        <v>499</v>
      </c>
      <c r="K255" s="14" t="s">
        <v>501</v>
      </c>
      <c r="L255" s="15" t="s">
        <v>2421</v>
      </c>
      <c r="M255" s="15" t="str">
        <f>VLOOKUP(L255,Coordenadas!A$2:B1507,2,0)</f>
        <v xml:space="preserve"> 17° 4'56.04"S</v>
      </c>
      <c r="N255" s="15" t="str">
        <f>VLOOKUP(L255,Coordenadas!A$2:C5250,3,0)</f>
        <v xml:space="preserve"> 40°56'3.44"O</v>
      </c>
      <c r="O255" s="40" t="str">
        <f>VLOOKUP(B255,SAOM!B$2:H1256,7,0)</f>
        <v>SES-AGAS-0934</v>
      </c>
      <c r="P255" s="41">
        <v>4035</v>
      </c>
      <c r="Q255" s="17">
        <f>VLOOKUP(B255,SAOM!B$2:I1256,8,0)</f>
        <v>41016</v>
      </c>
      <c r="R255" s="17" t="str">
        <f>VLOOKUP(B255,AG_Lider!A$1:F1615,6,0)</f>
        <v>CONCLUÍDO</v>
      </c>
      <c r="S255" s="42" t="str">
        <f>VLOOKUP(B255,SAOM!B$2:J1256,9,0)</f>
        <v>Fulgêncio Fernandes de Souza</v>
      </c>
      <c r="T255" s="17" t="str">
        <f>VLOOKUP(B255,SAOM!B$2:K1702,10,0)</f>
        <v>Rua Joaquim Leandro, 629 - São Vicente</v>
      </c>
      <c r="U255" s="42" t="str">
        <f>VLOOKUP(B255,SAOM!B$2:M980,12,0)</f>
        <v>(33) 3611-1505</v>
      </c>
      <c r="V255" s="87" t="str">
        <f>VLOOKUP(B255,SAOM!B$2:L980,11,0)</f>
        <v>39880-000</v>
      </c>
      <c r="W255" s="18"/>
      <c r="X255" s="40" t="str">
        <f>VLOOKUP(B255,SAOM!B$2:N980,13,0)</f>
        <v>00:20:0e:10:4c:a6</v>
      </c>
      <c r="Y255" s="17">
        <v>41016</v>
      </c>
      <c r="Z255" s="15" t="s">
        <v>2228</v>
      </c>
      <c r="AA255" s="19">
        <v>41016</v>
      </c>
      <c r="AB255" s="35">
        <f>VLOOKUP(B255,[1]VODANET!$B$5:$AB$1019,27,0)</f>
        <v>41058</v>
      </c>
      <c r="AC255" s="48"/>
      <c r="AD255" s="19" t="str">
        <f>VLOOKUP(B255,SAOM!B$2:Q1281,16,0)</f>
        <v>-</v>
      </c>
      <c r="AE255" s="19" t="s">
        <v>4675</v>
      </c>
      <c r="AF255" s="19"/>
      <c r="AG255" s="145"/>
      <c r="AH255" s="15"/>
      <c r="AI255" s="20" t="s">
        <v>4675</v>
      </c>
    </row>
    <row r="256" spans="1:35" s="96" customFormat="1">
      <c r="A256" s="88">
        <v>3509</v>
      </c>
      <c r="B256" s="89">
        <v>3509</v>
      </c>
      <c r="C256" s="90">
        <v>41044</v>
      </c>
      <c r="D256" s="90">
        <v>41117</v>
      </c>
      <c r="E256" s="90">
        <f>VLOOKUP(B256,SAOM!B$2:D3306,3,0)</f>
        <v>41117</v>
      </c>
      <c r="F256" s="90">
        <f t="shared" si="3"/>
        <v>41132</v>
      </c>
      <c r="G256" s="90">
        <v>41050</v>
      </c>
      <c r="H256" s="91" t="s">
        <v>2452</v>
      </c>
      <c r="I256" s="89" t="str">
        <f>VLOOKUP(B256,SAOM!B$2:E2251,4,0)</f>
        <v>Agendado</v>
      </c>
      <c r="J256" s="91" t="s">
        <v>499</v>
      </c>
      <c r="K256" s="91" t="s">
        <v>501</v>
      </c>
      <c r="L256" s="15" t="s">
        <v>2039</v>
      </c>
      <c r="M256" s="15" t="str">
        <f>VLOOKUP(L256,Coordenadas!A$2:B1508,2,0)</f>
        <v xml:space="preserve"> 20°54'59.74"S</v>
      </c>
      <c r="N256" s="15" t="str">
        <f>VLOOKUP(L256,Coordenadas!A$2:C5251,3,0)</f>
        <v xml:space="preserve"> 44° 4'32.17"O</v>
      </c>
      <c r="O256" s="89" t="str">
        <f>VLOOKUP(B256,SAOM!B$2:H1392,7,0)</f>
        <v>SES-LADA-3509</v>
      </c>
      <c r="P256" s="100">
        <v>4033</v>
      </c>
      <c r="Q256" s="90">
        <f>VLOOKUP(B256,SAOM!B$2:I1392,8,0)</f>
        <v>41110</v>
      </c>
      <c r="R256" s="90" t="e">
        <f>VLOOKUP(B256,AG_Lider!A$1:F1751,6,0)</f>
        <v>#N/A</v>
      </c>
      <c r="S256" s="93" t="str">
        <f>VLOOKUP(B256,SAOM!B$2:J1392,9,0)</f>
        <v>Claudia Resende do Nascimento</v>
      </c>
      <c r="T256" s="90" t="str">
        <f>VLOOKUP(B256,SAOM!B$2:K1838,10,0)</f>
        <v>Praça Amaro Lopes, 606</v>
      </c>
      <c r="U256" s="42" t="str">
        <f>VLOOKUP(B256,SAOM!B$2:M981,12,0)</f>
        <v>32 3363-1512</v>
      </c>
      <c r="V256" s="87" t="str">
        <f>VLOOKUP(B256,SAOM!B$2:L981,11,0)</f>
        <v>36345-000</v>
      </c>
      <c r="W256" s="94"/>
      <c r="X256" s="40" t="str">
        <f>VLOOKUP(B256,SAOM!B$2:N981,13,0)</f>
        <v>00:20:0e:10:4f:96</v>
      </c>
      <c r="Y256" s="90">
        <v>41109</v>
      </c>
      <c r="Z256" s="92" t="s">
        <v>5912</v>
      </c>
      <c r="AA256" s="95"/>
      <c r="AB256" s="35"/>
      <c r="AC256" s="71" t="s">
        <v>5791</v>
      </c>
      <c r="AD256" s="95" t="str">
        <f>VLOOKUP(B256,SAOM!B$2:Q1282,16,0)</f>
        <v xml:space="preserve">OS cancelada no dia 05/07, mas sem recebimento de email. Já instalada.
18/6 - Cliente notificado por ofício </v>
      </c>
      <c r="AE256" s="95" t="s">
        <v>4675</v>
      </c>
      <c r="AF256" s="95"/>
      <c r="AG256" s="148"/>
      <c r="AH256" s="92" t="s">
        <v>5796</v>
      </c>
      <c r="AI256" s="96" t="s">
        <v>4675</v>
      </c>
    </row>
    <row r="257" spans="1:35" s="20" customFormat="1">
      <c r="A257" s="13">
        <v>951</v>
      </c>
      <c r="B257" s="38" t="s">
        <v>2488</v>
      </c>
      <c r="C257" s="17">
        <v>40997</v>
      </c>
      <c r="D257" s="17">
        <v>41042</v>
      </c>
      <c r="E257" s="17">
        <f>VLOOKUP(B257,SAOM!B$2:D3307,3,0)</f>
        <v>41042</v>
      </c>
      <c r="F257" s="17">
        <f t="shared" si="3"/>
        <v>41057</v>
      </c>
      <c r="G257" s="17" t="s">
        <v>501</v>
      </c>
      <c r="H257" s="14" t="s">
        <v>517</v>
      </c>
      <c r="I257" s="40" t="str">
        <f>VLOOKUP(B257,SAOM!B$2:E2252,4,0)</f>
        <v>Aceito</v>
      </c>
      <c r="J257" s="14" t="s">
        <v>499</v>
      </c>
      <c r="K257" s="14" t="s">
        <v>501</v>
      </c>
      <c r="L257" s="15" t="s">
        <v>2489</v>
      </c>
      <c r="M257" s="15" t="str">
        <f>VLOOKUP(L257,Coordenadas!A$2:B1509,2,0)</f>
        <v xml:space="preserve"> 20°26'28.40"S</v>
      </c>
      <c r="N257" s="15" t="str">
        <f>VLOOKUP(L257,Coordenadas!A$2:C5252,3,0)</f>
        <v xml:space="preserve"> 44°45'30.34"O</v>
      </c>
      <c r="O257" s="40" t="str">
        <f>VLOOKUP(B257,SAOM!B$2:H1258,7,0)</f>
        <v>SES-CLIO-0951</v>
      </c>
      <c r="P257" s="41">
        <v>4033</v>
      </c>
      <c r="Q257" s="17">
        <f>VLOOKUP(B257,SAOM!B$2:I1258,8,0)</f>
        <v>41003</v>
      </c>
      <c r="R257" s="17" t="str">
        <f>VLOOKUP(B257,AG_Lider!A$1:F1617,6,0)</f>
        <v>CONCLUÍDO</v>
      </c>
      <c r="S257" s="42" t="str">
        <f>VLOOKUP(B257,SAOM!B$2:J1258,9,0)</f>
        <v>Anna Carolina Rodrigues Costa</v>
      </c>
      <c r="T257" s="17" t="str">
        <f>VLOOKUP(B257,SAOM!B$2:K1704,10,0)</f>
        <v>avenida Araguaia, 127</v>
      </c>
      <c r="U257" s="42" t="str">
        <f>VLOOKUP(B257,SAOM!B$2:M982,12,0)</f>
        <v>(37) 3381-2933</v>
      </c>
      <c r="V257" s="87" t="str">
        <f>VLOOKUP(B257,SAOM!B$2:L982,11,0)</f>
        <v>35530-000</v>
      </c>
      <c r="W257" s="18"/>
      <c r="X257" s="40" t="str">
        <f>VLOOKUP(B257,SAOM!B$2:N982,13,0)</f>
        <v>00:20:0e:10:48:92</v>
      </c>
      <c r="Y257" s="17">
        <v>41003</v>
      </c>
      <c r="Z257" s="15" t="s">
        <v>1625</v>
      </c>
      <c r="AA257" s="19">
        <v>41003</v>
      </c>
      <c r="AB257" s="35">
        <f>VLOOKUP(B257,[1]VODANET!$B$5:$AB$1019,27,0)</f>
        <v>41058</v>
      </c>
      <c r="AC257" s="48"/>
      <c r="AD257" s="19" t="str">
        <f>VLOOKUP(B257,SAOM!B$2:Q1283,16,0)</f>
        <v>-</v>
      </c>
      <c r="AE257" s="19" t="s">
        <v>4675</v>
      </c>
      <c r="AF257" s="19"/>
      <c r="AG257" s="145"/>
      <c r="AH257" s="15"/>
      <c r="AI257" s="20" t="s">
        <v>4675</v>
      </c>
    </row>
    <row r="258" spans="1:35" s="20" customFormat="1">
      <c r="A258" s="13">
        <v>949</v>
      </c>
      <c r="B258" s="38" t="s">
        <v>2493</v>
      </c>
      <c r="C258" s="17">
        <v>40997</v>
      </c>
      <c r="D258" s="17">
        <v>41118</v>
      </c>
      <c r="E258" s="17">
        <f>VLOOKUP(B258,SAOM!B$2:D3308,3,0)</f>
        <v>41118</v>
      </c>
      <c r="F258" s="17">
        <f t="shared" si="3"/>
        <v>41133</v>
      </c>
      <c r="G258" s="17">
        <v>41002</v>
      </c>
      <c r="H258" s="14" t="s">
        <v>517</v>
      </c>
      <c r="I258" s="40" t="str">
        <f>VLOOKUP(B258,SAOM!B$2:E2253,4,0)</f>
        <v>Aceito</v>
      </c>
      <c r="J258" s="14" t="s">
        <v>684</v>
      </c>
      <c r="K258" s="14" t="s">
        <v>501</v>
      </c>
      <c r="L258" s="15" t="s">
        <v>2494</v>
      </c>
      <c r="M258" s="15" t="str">
        <f>VLOOKUP(L258,Coordenadas!A$2:B1510,2,0)</f>
        <v xml:space="preserve"> 21°58'10.36"S</v>
      </c>
      <c r="N258" s="15" t="str">
        <f>VLOOKUP(L258,Coordenadas!A$2:C5253,3,0)</f>
        <v xml:space="preserve"> 44°55'30.02"O</v>
      </c>
      <c r="O258" s="40" t="str">
        <f>VLOOKUP(B258,SAOM!B$2:H1259,7,0)</f>
        <v>SES-CABU-0949</v>
      </c>
      <c r="P258" s="41">
        <v>4033</v>
      </c>
      <c r="Q258" s="17">
        <f>VLOOKUP(B258,SAOM!B$2:I1259,8,0)</f>
        <v>41157</v>
      </c>
      <c r="R258" s="17" t="e">
        <f>VLOOKUP(B258,AG_Lider!A$1:F1618,6,0)</f>
        <v>#N/A</v>
      </c>
      <c r="S258" s="42" t="str">
        <f>VLOOKUP(B258,SAOM!B$2:J1259,9,0)</f>
        <v>Ana Cristina Pereira Guimarães</v>
      </c>
      <c r="T258" s="17" t="str">
        <f>VLOOKUP(B258,SAOM!B$2:K1705,10,0)</f>
        <v>Rua Mario Milward, 283</v>
      </c>
      <c r="U258" s="42" t="str">
        <f>VLOOKUP(B258,SAOM!B$2:M983,12,0)</f>
        <v>(35) 3341-3758</v>
      </c>
      <c r="V258" s="87" t="str">
        <f>VLOOKUP(B258,SAOM!B$2:L983,11,0)</f>
        <v>37440-000</v>
      </c>
      <c r="W258" s="18"/>
      <c r="X258" s="40" t="str">
        <f>VLOOKUP(B258,SAOM!B$2:N983,13,0)</f>
        <v>00:20:0E:10:4D:0D</v>
      </c>
      <c r="Y258" s="17">
        <v>41157</v>
      </c>
      <c r="Z258" s="15" t="s">
        <v>7395</v>
      </c>
      <c r="AA258" s="19">
        <v>41157</v>
      </c>
      <c r="AB258" s="35"/>
      <c r="AC258" s="48" t="s">
        <v>4287</v>
      </c>
      <c r="AD258" s="19" t="str">
        <f>VLOOKUP(B258,SAOM!B$2:Q1284,16,0)</f>
        <v>18/6 - Cliente notificado por Ofício.</v>
      </c>
      <c r="AE258" s="19" t="s">
        <v>4675</v>
      </c>
      <c r="AF258" s="19"/>
      <c r="AG258" s="145"/>
      <c r="AH258" s="15"/>
      <c r="AI258" s="20" t="s">
        <v>4675</v>
      </c>
    </row>
    <row r="259" spans="1:35" s="20" customFormat="1">
      <c r="A259" s="13">
        <v>950</v>
      </c>
      <c r="B259" s="38" t="s">
        <v>2498</v>
      </c>
      <c r="C259" s="17">
        <v>40997</v>
      </c>
      <c r="D259" s="17">
        <v>41118</v>
      </c>
      <c r="E259" s="17">
        <f>VLOOKUP(B259,SAOM!B$2:D3309,3,0)</f>
        <v>41118</v>
      </c>
      <c r="F259" s="17">
        <f t="shared" si="3"/>
        <v>41133</v>
      </c>
      <c r="G259" s="17">
        <v>41002</v>
      </c>
      <c r="H259" s="14" t="s">
        <v>517</v>
      </c>
      <c r="I259" s="40" t="str">
        <f>VLOOKUP(B259,SAOM!B$2:E2254,4,0)</f>
        <v>Aceito</v>
      </c>
      <c r="J259" s="14" t="s">
        <v>499</v>
      </c>
      <c r="K259" s="14" t="s">
        <v>501</v>
      </c>
      <c r="L259" s="15" t="s">
        <v>2499</v>
      </c>
      <c r="M259" s="15" t="str">
        <f>VLOOKUP(L259,Coordenadas!A$2:B1511,2,0)</f>
        <v xml:space="preserve"> 20°23'36.91"S</v>
      </c>
      <c r="N259" s="15" t="str">
        <f>VLOOKUP(L259,Coordenadas!A$2:C5254,3,0)</f>
        <v xml:space="preserve"> 47°15'35.41"O</v>
      </c>
      <c r="O259" s="40" t="str">
        <f>VLOOKUP(B259,SAOM!B$2:H1260,7,0)</f>
        <v>SES-CLAL-0950</v>
      </c>
      <c r="P259" s="41">
        <v>4033</v>
      </c>
      <c r="Q259" s="17">
        <f>VLOOKUP(B259,SAOM!B$2:I1260,8,0)</f>
        <v>41129</v>
      </c>
      <c r="R259" s="17" t="e">
        <f>VLOOKUP(B259,AG_Lider!A$1:F1619,6,0)</f>
        <v>#N/A</v>
      </c>
      <c r="S259" s="42" t="str">
        <f>VLOOKUP(B259,SAOM!B$2:J1260,9,0)</f>
        <v>Geliane de Andrade Lima Teofilo</v>
      </c>
      <c r="T259" s="17" t="str">
        <f>VLOOKUP(B259,SAOM!B$2:K1706,10,0)</f>
        <v xml:space="preserve">Rua Juscelino Kubitschek-92 - Centro  </v>
      </c>
      <c r="U259" s="42" t="str">
        <f>VLOOKUP(B259,SAOM!B$2:M984,12,0)</f>
        <v>(34) 3353-5311</v>
      </c>
      <c r="V259" s="87" t="str">
        <f>VLOOKUP(B259,SAOM!B$2:L984,11,0)</f>
        <v>37997-000</v>
      </c>
      <c r="W259" s="18"/>
      <c r="X259" s="40" t="str">
        <f>VLOOKUP(B259,SAOM!B$2:N984,13,0)</f>
        <v>00:20:0E:10:4A:83</v>
      </c>
      <c r="Y259" s="17">
        <v>41129</v>
      </c>
      <c r="Z259" s="15" t="s">
        <v>5734</v>
      </c>
      <c r="AA259" s="45">
        <v>41129</v>
      </c>
      <c r="AB259" s="35"/>
      <c r="AC259" s="64" t="s">
        <v>2641</v>
      </c>
      <c r="AD259" s="19" t="str">
        <f>VLOOKUP(B259,SAOM!B$2:Q1285,16,0)</f>
        <v xml:space="preserve">ENDEREÇO INCORRETO rua Juscelino Kubitschek-92-centro
</v>
      </c>
      <c r="AE259" s="19" t="s">
        <v>4675</v>
      </c>
      <c r="AF259" s="19"/>
      <c r="AG259" s="145"/>
      <c r="AH259" s="15"/>
      <c r="AI259" s="20" t="s">
        <v>4675</v>
      </c>
    </row>
    <row r="260" spans="1:35" s="20" customFormat="1">
      <c r="A260" s="13">
        <v>952</v>
      </c>
      <c r="B260" s="38" t="s">
        <v>2502</v>
      </c>
      <c r="C260" s="17">
        <v>40997</v>
      </c>
      <c r="D260" s="17">
        <v>41042</v>
      </c>
      <c r="E260" s="17">
        <f>VLOOKUP(B260,SAOM!B$2:D3310,3,0)</f>
        <v>41042</v>
      </c>
      <c r="F260" s="17">
        <f t="shared" si="3"/>
        <v>41057</v>
      </c>
      <c r="G260" s="17" t="s">
        <v>501</v>
      </c>
      <c r="H260" s="14" t="s">
        <v>517</v>
      </c>
      <c r="I260" s="40" t="str">
        <f>VLOOKUP(B260,SAOM!B$2:E2255,4,0)</f>
        <v>Aceito</v>
      </c>
      <c r="J260" s="14" t="s">
        <v>499</v>
      </c>
      <c r="K260" s="14" t="s">
        <v>501</v>
      </c>
      <c r="L260" s="15" t="s">
        <v>2503</v>
      </c>
      <c r="M260" s="15" t="str">
        <f>VLOOKUP(L260,Coordenadas!A$2:B1512,2,0)</f>
        <v xml:space="preserve"> 21° 6'60.00"S</v>
      </c>
      <c r="N260" s="15" t="str">
        <f>VLOOKUP(L260,Coordenadas!A$2:C5255,3,0)</f>
        <v xml:space="preserve"> 44°28'0.01"O</v>
      </c>
      <c r="O260" s="40" t="str">
        <f>VLOOKUP(B260,SAOM!B$2:H1261,7,0)</f>
        <v>SES-COAS-0952</v>
      </c>
      <c r="P260" s="41">
        <v>4033</v>
      </c>
      <c r="Q260" s="17">
        <f>VLOOKUP(B260,SAOM!B$2:I1261,8,0)</f>
        <v>41026</v>
      </c>
      <c r="R260" s="17" t="str">
        <f>VLOOKUP(B260,AG_Lider!A$1:F1620,6,0)</f>
        <v>CONCLUÍDO</v>
      </c>
      <c r="S260" s="42" t="str">
        <f>VLOOKUP(B260,SAOM!B$2:J1261,9,0)</f>
        <v>Luana Paula Jordão Carvalho</v>
      </c>
      <c r="T260" s="17" t="str">
        <f>VLOOKUP(B260,SAOM!B$2:K1707,10,0)</f>
        <v>Rua Maria da Conceição Fonseca, 130</v>
      </c>
      <c r="U260" s="42" t="str">
        <f>VLOOKUP(B260,SAOM!B$2:M985,12,0)</f>
        <v>(35) 9878-5142</v>
      </c>
      <c r="V260" s="87" t="str">
        <f>VLOOKUP(B260,SAOM!B$2:L985,11,0)</f>
        <v>36360-000</v>
      </c>
      <c r="W260" s="18"/>
      <c r="X260" s="40" t="str">
        <f>VLOOKUP(B260,SAOM!B$2:N985,13,0)</f>
        <v>00:20:0e:10:48:b5</v>
      </c>
      <c r="Y260" s="17">
        <v>41026</v>
      </c>
      <c r="Z260" s="15" t="s">
        <v>2432</v>
      </c>
      <c r="AA260" s="133">
        <v>41026</v>
      </c>
      <c r="AB260" s="35">
        <f>VLOOKUP(B260,[1]VODANET!$B$5:$AB$1019,27,0)</f>
        <v>41058</v>
      </c>
      <c r="AC260" s="135"/>
      <c r="AD260" s="19" t="str">
        <f>VLOOKUP(B260,SAOM!B$2:Q1286,16,0)</f>
        <v>-</v>
      </c>
      <c r="AE260" s="19" t="s">
        <v>4675</v>
      </c>
      <c r="AF260" s="19"/>
      <c r="AG260" s="145"/>
      <c r="AH260" s="15"/>
      <c r="AI260" s="20" t="s">
        <v>4675</v>
      </c>
    </row>
    <row r="261" spans="1:35" s="20" customFormat="1">
      <c r="A261" s="13">
        <v>953</v>
      </c>
      <c r="B261" s="38" t="s">
        <v>2507</v>
      </c>
      <c r="C261" s="17">
        <v>40997</v>
      </c>
      <c r="D261" s="17">
        <v>41114</v>
      </c>
      <c r="E261" s="17">
        <f>VLOOKUP(B261,SAOM!B$2:D3311,3,0)</f>
        <v>41114</v>
      </c>
      <c r="F261" s="17">
        <f t="shared" ref="F261:F324" si="4">D261+15</f>
        <v>41129</v>
      </c>
      <c r="G261" s="17">
        <v>41015</v>
      </c>
      <c r="H261" s="14" t="s">
        <v>517</v>
      </c>
      <c r="I261" s="40" t="str">
        <f>VLOOKUP(B261,SAOM!B$2:E2256,4,0)</f>
        <v>Aceito</v>
      </c>
      <c r="J261" s="14" t="s">
        <v>499</v>
      </c>
      <c r="K261" s="14" t="s">
        <v>501</v>
      </c>
      <c r="L261" s="15" t="s">
        <v>4621</v>
      </c>
      <c r="M261" s="15" t="str">
        <f>VLOOKUP(L261,Coordenadas!A$2:B1513,2,0)</f>
        <v xml:space="preserve"> 18°29'10.37"S</v>
      </c>
      <c r="N261" s="15" t="str">
        <f>VLOOKUP(L261,Coordenadas!A$2:C5256,3,0)</f>
        <v xml:space="preserve"> 47°23'3.83"O</v>
      </c>
      <c r="O261" s="40" t="str">
        <f>VLOOKUP(B261,SAOM!B$2:H1262,7,0)</f>
        <v>SES-COMA-0953</v>
      </c>
      <c r="P261" s="41">
        <v>4033</v>
      </c>
      <c r="Q261" s="17">
        <f>VLOOKUP(B261,SAOM!B$2:I1262,8,0)</f>
        <v>41129</v>
      </c>
      <c r="R261" s="17" t="str">
        <f>VLOOKUP(B261,AG_Lider!A$1:F1621,6,0)</f>
        <v>VODANET</v>
      </c>
      <c r="S261" s="42" t="str">
        <f>VLOOKUP(B261,SAOM!B$2:J1262,9,0)</f>
        <v>Marcus Vinicius do Nascimento</v>
      </c>
      <c r="T261" s="17" t="str">
        <f>VLOOKUP(B261,SAOM!B$2:K1708,10,0)</f>
        <v>Rua Expedicionário Taumaturgo, 66</v>
      </c>
      <c r="U261" s="42" t="str">
        <f>VLOOKUP(B261,SAOM!B$2:M986,12,0)</f>
        <v>(33) 3317-1106</v>
      </c>
      <c r="V261" s="87" t="str">
        <f>VLOOKUP(B261,SAOM!B$2:L986,11,0)</f>
        <v>36947-000</v>
      </c>
      <c r="W261" s="18"/>
      <c r="X261" s="40" t="str">
        <f>VLOOKUP(B261,SAOM!B$2:N986,13,0)</f>
        <v>00:20:0e:10:4b:1a</v>
      </c>
      <c r="Y261" s="17">
        <v>41129</v>
      </c>
      <c r="Z261" s="15" t="s">
        <v>2425</v>
      </c>
      <c r="AA261" s="45">
        <v>41129</v>
      </c>
      <c r="AB261" s="35"/>
      <c r="AC261" s="64" t="s">
        <v>4620</v>
      </c>
      <c r="AD261" s="19" t="str">
        <f>VLOOKUP(B261,SAOM!B$2:Q1287,16,0)</f>
        <v xml:space="preserve">Endereço confirmado: 
Expedicionario Taumaturgo,66. </v>
      </c>
      <c r="AE261" s="19" t="s">
        <v>4675</v>
      </c>
      <c r="AF261" s="19"/>
      <c r="AG261" s="145"/>
      <c r="AH261" s="15"/>
      <c r="AI261" s="20" t="s">
        <v>4675</v>
      </c>
    </row>
    <row r="262" spans="1:35" s="20" customFormat="1">
      <c r="A262" s="13">
        <v>954</v>
      </c>
      <c r="B262" s="38" t="s">
        <v>2518</v>
      </c>
      <c r="C262" s="17">
        <v>40997</v>
      </c>
      <c r="D262" s="17">
        <v>41042</v>
      </c>
      <c r="E262" s="17">
        <f>VLOOKUP(B262,SAOM!B$2:D3312,3,0)</f>
        <v>41042</v>
      </c>
      <c r="F262" s="17">
        <f t="shared" si="4"/>
        <v>41057</v>
      </c>
      <c r="G262" s="17" t="s">
        <v>501</v>
      </c>
      <c r="H262" s="14" t="s">
        <v>517</v>
      </c>
      <c r="I262" s="40" t="str">
        <f>VLOOKUP(B262,SAOM!B$2:E2257,4,0)</f>
        <v>Aceito</v>
      </c>
      <c r="J262" s="14" t="s">
        <v>499</v>
      </c>
      <c r="K262" s="14" t="s">
        <v>501</v>
      </c>
      <c r="L262" s="15" t="s">
        <v>2511</v>
      </c>
      <c r="M262" s="15" t="str">
        <f>VLOOKUP(L262,Coordenadas!A$2:B1514,2,0)</f>
        <v xml:space="preserve"> 22°33'9.57"S</v>
      </c>
      <c r="N262" s="15" t="str">
        <f>VLOOKUP(L262,Coordenadas!A$2:C5257,3,0)</f>
        <v xml:space="preserve"> 45°55'24.93"O</v>
      </c>
      <c r="O262" s="40" t="str">
        <f>VLOOKUP(B262,SAOM!B$2:H1263,7,0)</f>
        <v>SES-COAO-0954</v>
      </c>
      <c r="P262" s="41">
        <v>4033</v>
      </c>
      <c r="Q262" s="17">
        <f>VLOOKUP(B262,SAOM!B$2:I1263,8,0)</f>
        <v>41024</v>
      </c>
      <c r="R262" s="17" t="str">
        <f>VLOOKUP(B262,AG_Lider!A$1:F1622,6,0)</f>
        <v>CONCLUÍDO</v>
      </c>
      <c r="S262" s="42" t="str">
        <f>VLOOKUP(B262,SAOM!B$2:J1263,9,0)</f>
        <v>Ana Paula Moraes Nogueira</v>
      </c>
      <c r="T262" s="17" t="str">
        <f>VLOOKUP(B262,SAOM!B$2:K1709,10,0)</f>
        <v>travessa José de Pinto Nogueira</v>
      </c>
      <c r="U262" s="42" t="str">
        <f>VLOOKUP(B262,SAOM!B$2:M987,12,0)</f>
        <v>(35) 9938-8818</v>
      </c>
      <c r="V262" s="87" t="str">
        <f>VLOOKUP(B262,SAOM!B$2:L987,11,0)</f>
        <v>37670-000</v>
      </c>
      <c r="W262" s="18"/>
      <c r="X262" s="40" t="str">
        <f>VLOOKUP(B262,SAOM!B$2:N987,13,0)</f>
        <v>00:20:0e:10:48:bc</v>
      </c>
      <c r="Y262" s="17">
        <v>41024</v>
      </c>
      <c r="Z262" s="15" t="s">
        <v>1956</v>
      </c>
      <c r="AA262" s="133">
        <v>41024</v>
      </c>
      <c r="AB262" s="35">
        <f>VLOOKUP(B262,[1]VODANET!$B$5:$AB$1019,27,0)</f>
        <v>41058</v>
      </c>
      <c r="AC262" s="135"/>
      <c r="AD262" s="19" t="str">
        <f>VLOOKUP(B262,SAOM!B$2:Q1288,16,0)</f>
        <v>-</v>
      </c>
      <c r="AE262" s="19" t="s">
        <v>4675</v>
      </c>
      <c r="AF262" s="19"/>
      <c r="AG262" s="145"/>
      <c r="AH262" s="15"/>
      <c r="AI262" s="20" t="s">
        <v>4675</v>
      </c>
    </row>
    <row r="263" spans="1:35" s="20" customFormat="1">
      <c r="A263" s="13">
        <v>956</v>
      </c>
      <c r="B263" s="38" t="s">
        <v>2519</v>
      </c>
      <c r="C263" s="17">
        <v>40997</v>
      </c>
      <c r="D263" s="17">
        <v>41042</v>
      </c>
      <c r="E263" s="17">
        <f>VLOOKUP(B263,SAOM!B$2:D3313,3,0)</f>
        <v>41042</v>
      </c>
      <c r="F263" s="17">
        <f t="shared" si="4"/>
        <v>41057</v>
      </c>
      <c r="G263" s="17" t="s">
        <v>501</v>
      </c>
      <c r="H263" s="14" t="s">
        <v>517</v>
      </c>
      <c r="I263" s="40" t="str">
        <f>VLOOKUP(B263,SAOM!B$2:E2258,4,0)</f>
        <v>Aceito</v>
      </c>
      <c r="J263" s="14" t="s">
        <v>499</v>
      </c>
      <c r="K263" s="14" t="s">
        <v>501</v>
      </c>
      <c r="L263" s="15" t="s">
        <v>2719</v>
      </c>
      <c r="M263" s="15" t="str">
        <f>VLOOKUP(L263,Coordenadas!A$2:B1515,2,0)</f>
        <v xml:space="preserve"> 20° 8'24.99"S</v>
      </c>
      <c r="N263" s="15" t="str">
        <f>VLOOKUP(L263,Coordenadas!A$2:C5258,3,0)</f>
        <v xml:space="preserve"> 44°53'15.12"O</v>
      </c>
      <c r="O263" s="40" t="str">
        <f>VLOOKUP(B263,SAOM!B$2:H1264,7,0)</f>
        <v>SES-DIIS-0956</v>
      </c>
      <c r="P263" s="41">
        <v>4033</v>
      </c>
      <c r="Q263" s="17">
        <f>VLOOKUP(B263,SAOM!B$2:I1264,8,0)</f>
        <v>41022</v>
      </c>
      <c r="R263" s="17" t="str">
        <f>VLOOKUP(B263,AG_Lider!A$1:F1623,6,0)</f>
        <v>CONCLUÍDO</v>
      </c>
      <c r="S263" s="42" t="str">
        <f>VLOOKUP(B263,SAOM!B$2:J1264,9,0)</f>
        <v>Danilo Vieira Lima</v>
      </c>
      <c r="T263" s="17" t="str">
        <f>VLOOKUP(B263,SAOM!B$2:K1710,10,0)</f>
        <v>Rua Wilson Castro Mares, 333</v>
      </c>
      <c r="U263" s="42" t="str">
        <f>VLOOKUP(B263,SAOM!B$2:M988,12,0)</f>
        <v>(33) 8814-9002</v>
      </c>
      <c r="V263" s="87" t="str">
        <f>VLOOKUP(B263,SAOM!B$2:L988,11,0)</f>
        <v>39912-000</v>
      </c>
      <c r="W263" s="18"/>
      <c r="X263" s="40" t="str">
        <f>VLOOKUP(B263,SAOM!B$2:N988,13,0)</f>
        <v>00:20:0e:10:49:9a</v>
      </c>
      <c r="Y263" s="17">
        <v>41023</v>
      </c>
      <c r="Z263" s="15" t="s">
        <v>2228</v>
      </c>
      <c r="AA263" s="19">
        <v>41023</v>
      </c>
      <c r="AB263" s="35">
        <f>VLOOKUP(B263,[1]VODANET!$B$5:$AB$1019,27,0)</f>
        <v>41058</v>
      </c>
      <c r="AC263" s="48"/>
      <c r="AD263" s="19" t="str">
        <f>VLOOKUP(B263,SAOM!B$2:Q1289,16,0)</f>
        <v>-</v>
      </c>
      <c r="AE263" s="19" t="s">
        <v>4675</v>
      </c>
      <c r="AF263" s="19"/>
      <c r="AG263" s="145"/>
      <c r="AH263" s="15"/>
      <c r="AI263" s="20" t="s">
        <v>4675</v>
      </c>
    </row>
    <row r="264" spans="1:35" s="20" customFormat="1">
      <c r="A264" s="13">
        <v>3231</v>
      </c>
      <c r="B264" s="38" t="s">
        <v>2619</v>
      </c>
      <c r="C264" s="17">
        <v>41001</v>
      </c>
      <c r="D264" s="17">
        <v>41046</v>
      </c>
      <c r="E264" s="17">
        <f>VLOOKUP(B264,SAOM!B$2:D3314,3,0)</f>
        <v>41046</v>
      </c>
      <c r="F264" s="17">
        <f t="shared" si="4"/>
        <v>41061</v>
      </c>
      <c r="G264" s="17" t="s">
        <v>501</v>
      </c>
      <c r="H264" s="14" t="s">
        <v>517</v>
      </c>
      <c r="I264" s="40" t="str">
        <f>VLOOKUP(B264,SAOM!B$2:E2259,4,0)</f>
        <v>Aceito</v>
      </c>
      <c r="J264" s="14" t="s">
        <v>499</v>
      </c>
      <c r="K264" s="14" t="s">
        <v>501</v>
      </c>
      <c r="L264" s="15" t="s">
        <v>118</v>
      </c>
      <c r="M264" s="15" t="str">
        <f>VLOOKUP(L264,Coordenadas!A$2:B1516,2,0)</f>
        <v xml:space="preserve"> 19°46'2.70"S</v>
      </c>
      <c r="N264" s="15" t="str">
        <f>VLOOKUP(L264,Coordenadas!A$2:C5259,3,0)</f>
        <v xml:space="preserve"> 43°51'10.08"O</v>
      </c>
      <c r="O264" s="40" t="str">
        <f>VLOOKUP(B264,SAOM!B$2:H1265,7,0)</f>
        <v>SES-SAIA-3231</v>
      </c>
      <c r="P264" s="41">
        <v>4033</v>
      </c>
      <c r="Q264" s="17">
        <f>VLOOKUP(B264,SAOM!B$2:I1265,8,0)</f>
        <v>41011</v>
      </c>
      <c r="R264" s="17" t="str">
        <f>VLOOKUP(B264,AG_Lider!A$1:F1624,6,0)</f>
        <v>CONCLUÍDO</v>
      </c>
      <c r="S264" s="42" t="str">
        <f>VLOOKUP(B264,SAOM!B$2:J1265,9,0)</f>
        <v>José Eduardo</v>
      </c>
      <c r="T264" s="17" t="str">
        <f>VLOOKUP(B264,SAOM!B$2:K1711,10,0)</f>
        <v>Av. VIII, Numero 50</v>
      </c>
      <c r="U264" s="42" t="str">
        <f>VLOOKUP(B264,SAOM!B$2:M989,12,0)</f>
        <v>31 3641-5320</v>
      </c>
      <c r="V264" s="87" t="str">
        <f>VLOOKUP(B264,SAOM!B$2:L989,11,0)</f>
        <v>33045-090</v>
      </c>
      <c r="W264" s="18"/>
      <c r="X264" s="40" t="str">
        <f>VLOOKUP(B264,SAOM!B$2:N989,13,0)</f>
        <v>00:20:0e:10:4c:64</v>
      </c>
      <c r="Y264" s="17">
        <v>41011</v>
      </c>
      <c r="Z264" s="15" t="s">
        <v>2301</v>
      </c>
      <c r="AA264" s="19">
        <v>41011</v>
      </c>
      <c r="AB264" s="35">
        <f>VLOOKUP(B264,[1]VODANET!$B$5:$AB$1019,27,0)</f>
        <v>41058</v>
      </c>
      <c r="AC264" s="48"/>
      <c r="AD264" s="19" t="str">
        <f>VLOOKUP(B264,SAOM!B$2:Q1290,16,0)</f>
        <v>-</v>
      </c>
      <c r="AE264" s="19" t="s">
        <v>4675</v>
      </c>
      <c r="AF264" s="19"/>
      <c r="AG264" s="145"/>
      <c r="AH264" s="15" t="s">
        <v>3967</v>
      </c>
      <c r="AI264" s="20" t="s">
        <v>4675</v>
      </c>
    </row>
    <row r="265" spans="1:35" s="20" customFormat="1">
      <c r="A265" s="13">
        <v>3355</v>
      </c>
      <c r="B265" s="38">
        <v>3355</v>
      </c>
      <c r="C265" s="17">
        <v>41019</v>
      </c>
      <c r="D265" s="17">
        <v>41064</v>
      </c>
      <c r="E265" s="17">
        <f>VLOOKUP(B265,SAOM!B$2:D3315,3,0)</f>
        <v>41064</v>
      </c>
      <c r="F265" s="17">
        <f t="shared" si="4"/>
        <v>41079</v>
      </c>
      <c r="G265" s="17" t="s">
        <v>501</v>
      </c>
      <c r="H265" s="14" t="s">
        <v>517</v>
      </c>
      <c r="I265" s="40" t="str">
        <f>VLOOKUP(B265,SAOM!B$2:E2260,4,0)</f>
        <v>Aceito</v>
      </c>
      <c r="J265" s="14" t="s">
        <v>499</v>
      </c>
      <c r="K265" s="14" t="s">
        <v>501</v>
      </c>
      <c r="L265" s="15" t="s">
        <v>2905</v>
      </c>
      <c r="M265" s="15" t="str">
        <f>VLOOKUP(L265,Coordenadas!A$2:B1517,2,0)</f>
        <v xml:space="preserve"> 18° 2'15.90"S</v>
      </c>
      <c r="N265" s="15" t="str">
        <f>VLOOKUP(L265,Coordenadas!A$2:C5260,3,0)</f>
        <v xml:space="preserve"> 41° 6'39.48"O</v>
      </c>
      <c r="O265" s="40" t="str">
        <f>VLOOKUP(B265,SAOM!B$2:H1329,7,0)</f>
        <v>SES-ATIA-3355</v>
      </c>
      <c r="P265" s="41">
        <v>4035</v>
      </c>
      <c r="Q265" s="17">
        <f>VLOOKUP(B265,SAOM!B$2:I1329,8,0)</f>
        <v>41040</v>
      </c>
      <c r="R265" s="17" t="e">
        <f>VLOOKUP(B265,AG_Lider!A$1:F1688,6,0)</f>
        <v>#N/A</v>
      </c>
      <c r="S265" s="42" t="str">
        <f>VLOOKUP(B265,SAOM!B$2:J1329,9,0)</f>
        <v>Danielle Nunes dos Santos</v>
      </c>
      <c r="T265" s="17" t="str">
        <f>VLOOKUP(B265,SAOM!B$2:K1775,10,0)</f>
        <v>Rua Projetada, s/n</v>
      </c>
      <c r="U265" s="42" t="str">
        <f>VLOOKUP(B265,SAOM!B$2:M990,12,0)</f>
        <v>33 3526-1155</v>
      </c>
      <c r="V265" s="87" t="str">
        <f>VLOOKUP(B265,SAOM!B$2:L990,11,0)</f>
        <v>39850-000</v>
      </c>
      <c r="W265" s="18"/>
      <c r="X265" s="40" t="str">
        <f>VLOOKUP(B265,SAOM!B$2:N990,13,0)</f>
        <v>00:20:0e:10:4c:23</v>
      </c>
      <c r="Y265" s="17">
        <v>41040</v>
      </c>
      <c r="Z265" s="15" t="s">
        <v>2228</v>
      </c>
      <c r="AA265" s="19">
        <v>41040</v>
      </c>
      <c r="AB265" s="35">
        <v>41092</v>
      </c>
      <c r="AC265" s="48"/>
      <c r="AD265" s="19" t="str">
        <f>VLOOKUP(B265,SAOM!B$2:Q1291,16,0)</f>
        <v>-</v>
      </c>
      <c r="AE265" s="19" t="s">
        <v>4675</v>
      </c>
      <c r="AF265" s="19"/>
      <c r="AG265" s="145"/>
      <c r="AH265" s="15"/>
      <c r="AI265" s="20" t="s">
        <v>4675</v>
      </c>
    </row>
    <row r="266" spans="1:35" s="20" customFormat="1">
      <c r="A266" s="13">
        <v>3233</v>
      </c>
      <c r="B266" s="38" t="s">
        <v>2621</v>
      </c>
      <c r="C266" s="17">
        <v>41002</v>
      </c>
      <c r="D266" s="17">
        <v>41047</v>
      </c>
      <c r="E266" s="17">
        <f>VLOOKUP(B266,SAOM!B$2:D3316,3,0)</f>
        <v>41047</v>
      </c>
      <c r="F266" s="17">
        <f t="shared" si="4"/>
        <v>41062</v>
      </c>
      <c r="G266" s="17" t="s">
        <v>501</v>
      </c>
      <c r="H266" s="14" t="s">
        <v>517</v>
      </c>
      <c r="I266" s="40" t="str">
        <f>VLOOKUP(B266,SAOM!B$2:E2261,4,0)</f>
        <v>Aceito</v>
      </c>
      <c r="J266" s="14" t="s">
        <v>499</v>
      </c>
      <c r="K266" s="14" t="s">
        <v>501</v>
      </c>
      <c r="L266" s="15" t="s">
        <v>118</v>
      </c>
      <c r="M266" s="15" t="str">
        <f>VLOOKUP(L266,Coordenadas!A$2:B1518,2,0)</f>
        <v xml:space="preserve"> 19°46'2.70"S</v>
      </c>
      <c r="N266" s="15" t="str">
        <f>VLOOKUP(L266,Coordenadas!A$2:C5261,3,0)</f>
        <v xml:space="preserve"> 43°51'10.08"O</v>
      </c>
      <c r="O266" s="40" t="str">
        <f>VLOOKUP(B266,SAOM!B$2:H1267,7,0)</f>
        <v>SES-SAIA-3233</v>
      </c>
      <c r="P266" s="41">
        <v>4033</v>
      </c>
      <c r="Q266" s="17">
        <f>VLOOKUP(B266,SAOM!B$2:I1267,8,0)</f>
        <v>41016</v>
      </c>
      <c r="R266" s="17" t="str">
        <f>VLOOKUP(B266,AG_Lider!A$1:F1626,6,0)</f>
        <v>CONCLUÍDO</v>
      </c>
      <c r="S266" s="42" t="str">
        <f>VLOOKUP(B266,SAOM!B$2:J1267,9,0)</f>
        <v>Karlla Vieira</v>
      </c>
      <c r="T266" s="17" t="str">
        <f>VLOOKUP(B266,SAOM!B$2:K1713,10,0)</f>
        <v>Rua Holanda, 100</v>
      </c>
      <c r="U266" s="42" t="str">
        <f>VLOOKUP(B266,SAOM!B$2:M991,12,0)</f>
        <v>031 3634-3500</v>
      </c>
      <c r="V266" s="87" t="str">
        <f>VLOOKUP(B266,SAOM!B$2:L991,11,0)</f>
        <v>33115-340</v>
      </c>
      <c r="W266" s="18"/>
      <c r="X266" s="40" t="str">
        <f>VLOOKUP(B266,SAOM!B$2:N991,13,0)</f>
        <v>00:20:0E:10:49:9E</v>
      </c>
      <c r="Y266" s="17">
        <v>41016</v>
      </c>
      <c r="Z266" s="15" t="s">
        <v>3969</v>
      </c>
      <c r="AA266" s="19">
        <v>41016</v>
      </c>
      <c r="AB266" s="35">
        <f>VLOOKUP(B266,[1]VODANET!$B$5:$AB$1019,27,0)</f>
        <v>41058</v>
      </c>
      <c r="AC266" s="48"/>
      <c r="AD266" s="19" t="str">
        <f>VLOOKUP(B266,SAOM!B$2:Q1292,16,0)</f>
        <v>-</v>
      </c>
      <c r="AE266" s="19" t="s">
        <v>4675</v>
      </c>
      <c r="AF266" s="19"/>
      <c r="AG266" s="145"/>
      <c r="AH266" s="15"/>
      <c r="AI266" s="20" t="s">
        <v>4675</v>
      </c>
    </row>
    <row r="267" spans="1:35" s="20" customFormat="1">
      <c r="A267" s="13">
        <v>3234</v>
      </c>
      <c r="B267" s="38" t="s">
        <v>2622</v>
      </c>
      <c r="C267" s="17">
        <v>41002</v>
      </c>
      <c r="D267" s="17">
        <v>41155</v>
      </c>
      <c r="E267" s="17">
        <f>VLOOKUP(B267,SAOM!B$2:D3317,3,0)</f>
        <v>41155</v>
      </c>
      <c r="F267" s="17">
        <f t="shared" si="4"/>
        <v>41170</v>
      </c>
      <c r="G267" s="17">
        <v>41023</v>
      </c>
      <c r="H267" s="14" t="s">
        <v>517</v>
      </c>
      <c r="I267" s="40" t="str">
        <f>VLOOKUP(B267,SAOM!B$2:E2262,4,0)</f>
        <v>Aceito</v>
      </c>
      <c r="J267" s="14" t="s">
        <v>499</v>
      </c>
      <c r="K267" s="14" t="s">
        <v>501</v>
      </c>
      <c r="L267" s="15" t="s">
        <v>118</v>
      </c>
      <c r="M267" s="15" t="str">
        <f>VLOOKUP(L267,Coordenadas!A$2:B1519,2,0)</f>
        <v xml:space="preserve"> 19°46'2.70"S</v>
      </c>
      <c r="N267" s="15" t="str">
        <f>VLOOKUP(L267,Coordenadas!A$2:C5262,3,0)</f>
        <v xml:space="preserve"> 43°51'10.08"O</v>
      </c>
      <c r="O267" s="40" t="str">
        <f>VLOOKUP(B267,SAOM!B$2:H1268,7,0)</f>
        <v>SES-SAIA-3234</v>
      </c>
      <c r="P267" s="41">
        <v>4033</v>
      </c>
      <c r="Q267" s="17">
        <f>VLOOKUP(B267,SAOM!B$2:I1268,8,0)</f>
        <v>41158</v>
      </c>
      <c r="R267" s="17" t="str">
        <f>VLOOKUP(B267,AG_Lider!A$1:F1627,6,0)</f>
        <v>VODANET</v>
      </c>
      <c r="S267" s="42" t="str">
        <f>VLOOKUP(B267,SAOM!B$2:J1268,9,0)</f>
        <v>Renata Barbosa</v>
      </c>
      <c r="T267" s="17" t="str">
        <f>VLOOKUP(B267,SAOM!B$2:K1714,10,0)</f>
        <v>Rua Jequitibás 170 - Bom Destino</v>
      </c>
      <c r="U267" s="42" t="str">
        <f>VLOOKUP(B267,SAOM!B$2:M992,12,0)</f>
        <v>031 3691-2552</v>
      </c>
      <c r="V267" s="87" t="str">
        <f>VLOOKUP(B267,SAOM!B$2:L992,11,0)</f>
        <v>33070-070</v>
      </c>
      <c r="W267" s="18"/>
      <c r="X267" s="40" t="str">
        <f>VLOOKUP(B267,SAOM!B$2:N992,13,0)</f>
        <v>00:20:0E:10:4A:92</v>
      </c>
      <c r="Y267" s="17">
        <v>41158</v>
      </c>
      <c r="Z267" s="15" t="s">
        <v>1552</v>
      </c>
      <c r="AA267" s="19">
        <v>41158</v>
      </c>
      <c r="AB267" s="35"/>
      <c r="AC267" s="48" t="s">
        <v>3035</v>
      </c>
      <c r="AD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E267" s="19" t="s">
        <v>4675</v>
      </c>
      <c r="AF267" s="19"/>
      <c r="AG267" s="145"/>
      <c r="AH267" s="15"/>
      <c r="AI267" s="20" t="s">
        <v>4675</v>
      </c>
    </row>
    <row r="268" spans="1:35" s="20" customFormat="1">
      <c r="A268" s="13">
        <v>3236</v>
      </c>
      <c r="B268" s="38" t="s">
        <v>2623</v>
      </c>
      <c r="C268" s="17">
        <v>41002</v>
      </c>
      <c r="D268" s="17">
        <v>41047</v>
      </c>
      <c r="E268" s="17">
        <f>VLOOKUP(B268,SAOM!B$2:D3318,3,0)</f>
        <v>41047</v>
      </c>
      <c r="F268" s="17">
        <f t="shared" si="4"/>
        <v>41062</v>
      </c>
      <c r="G268" s="17" t="s">
        <v>501</v>
      </c>
      <c r="H268" s="14" t="s">
        <v>517</v>
      </c>
      <c r="I268" s="40" t="str">
        <f>VLOOKUP(B268,SAOM!B$2:E2263,4,0)</f>
        <v>Aceito</v>
      </c>
      <c r="J268" s="14" t="s">
        <v>499</v>
      </c>
      <c r="K268" s="14" t="s">
        <v>501</v>
      </c>
      <c r="L268" s="15" t="s">
        <v>118</v>
      </c>
      <c r="M268" s="15" t="str">
        <f>VLOOKUP(L268,Coordenadas!A$2:B1520,2,0)</f>
        <v xml:space="preserve"> 19°46'2.70"S</v>
      </c>
      <c r="N268" s="15" t="str">
        <f>VLOOKUP(L268,Coordenadas!A$2:C5263,3,0)</f>
        <v xml:space="preserve"> 43°51'10.08"O</v>
      </c>
      <c r="O268" s="40" t="str">
        <f>VLOOKUP(B268,SAOM!B$2:H1269,7,0)</f>
        <v>SES-SAIA-3236</v>
      </c>
      <c r="P268" s="41">
        <v>4033</v>
      </c>
      <c r="Q268" s="17">
        <f>VLOOKUP(B268,SAOM!B$2:I1269,8,0)</f>
        <v>41012</v>
      </c>
      <c r="R268" s="17" t="str">
        <f>VLOOKUP(B268,AG_Lider!A$1:F1628,6,0)</f>
        <v>CONCLUÍDO</v>
      </c>
      <c r="S268" s="42" t="str">
        <f>VLOOKUP(B268,SAOM!B$2:J1269,9,0)</f>
        <v>Keila Santos</v>
      </c>
      <c r="T268" s="17" t="str">
        <f>VLOOKUP(B268,SAOM!B$2:K1715,10,0)</f>
        <v>Rua Pará de Minas, 2333</v>
      </c>
      <c r="U268" s="42" t="str">
        <f>VLOOKUP(B268,SAOM!B$2:M993,12,0)</f>
        <v>31 3634-2135</v>
      </c>
      <c r="V268" s="87" t="str">
        <f>VLOOKUP(B268,SAOM!B$2:L993,11,0)</f>
        <v>33105-460</v>
      </c>
      <c r="W268" s="18"/>
      <c r="X268" s="40" t="str">
        <f>VLOOKUP(B268,SAOM!B$2:N993,13,0)</f>
        <v>00:20:0e:10:48:72</v>
      </c>
      <c r="Y268" s="17">
        <v>41012</v>
      </c>
      <c r="Z268" s="15" t="s">
        <v>2432</v>
      </c>
      <c r="AA268" s="19">
        <v>41012</v>
      </c>
      <c r="AB268" s="35">
        <f>VLOOKUP(B268,[1]VODANET!$B$5:$AB$1019,27,0)</f>
        <v>41058</v>
      </c>
      <c r="AC268" s="48"/>
      <c r="AD268" s="19" t="str">
        <f>VLOOKUP(B268,SAOM!B$2:Q1294,16,0)</f>
        <v>-</v>
      </c>
      <c r="AE268" s="19" t="s">
        <v>4675</v>
      </c>
      <c r="AF268" s="19"/>
      <c r="AG268" s="145"/>
      <c r="AH268" s="15"/>
      <c r="AI268" s="20" t="s">
        <v>4675</v>
      </c>
    </row>
    <row r="269" spans="1:35" s="20" customFormat="1">
      <c r="A269" s="13">
        <v>3237</v>
      </c>
      <c r="B269" s="38">
        <v>3237</v>
      </c>
      <c r="C269" s="17">
        <v>41002</v>
      </c>
      <c r="D269" s="17">
        <v>41047</v>
      </c>
      <c r="E269" s="17">
        <f>VLOOKUP(B269,SAOM!B$2:D3319,3,0)</f>
        <v>41047</v>
      </c>
      <c r="F269" s="17">
        <f t="shared" si="4"/>
        <v>41062</v>
      </c>
      <c r="G269" s="17" t="s">
        <v>501</v>
      </c>
      <c r="H269" s="14" t="s">
        <v>517</v>
      </c>
      <c r="I269" s="40" t="str">
        <f>VLOOKUP(B269,SAOM!B$2:E2264,4,0)</f>
        <v>Aceito</v>
      </c>
      <c r="J269" s="14" t="s">
        <v>684</v>
      </c>
      <c r="K269" s="14" t="s">
        <v>501</v>
      </c>
      <c r="L269" s="15" t="s">
        <v>118</v>
      </c>
      <c r="M269" s="15" t="str">
        <f>VLOOKUP(L269,Coordenadas!A$2:B1521,2,0)</f>
        <v xml:space="preserve"> 19°46'2.70"S</v>
      </c>
      <c r="N269" s="15" t="str">
        <f>VLOOKUP(L269,Coordenadas!A$2:C5264,3,0)</f>
        <v xml:space="preserve"> 43°51'10.08"O</v>
      </c>
      <c r="O269" s="40" t="str">
        <f>VLOOKUP(B269,SAOM!B$2:H1270,7,0)</f>
        <v>SES-SAIA-3237</v>
      </c>
      <c r="P269" s="41">
        <v>4033</v>
      </c>
      <c r="Q269" s="17">
        <f>VLOOKUP(B269,SAOM!B$2:I1270,8,0)</f>
        <v>41017</v>
      </c>
      <c r="R269" s="17" t="e">
        <f>VLOOKUP(B269,AG_Lider!A$1:F1629,6,0)</f>
        <v>#N/A</v>
      </c>
      <c r="S269" s="42" t="str">
        <f>VLOOKUP(B269,SAOM!B$2:J1270,9,0)</f>
        <v>Poliana Elisa</v>
      </c>
      <c r="T269" s="17" t="str">
        <f>VLOOKUP(B269,SAOM!B$2:K1716,10,0)</f>
        <v>Rua Coronel Lima e Silva, 3</v>
      </c>
      <c r="U269" s="42" t="str">
        <f>VLOOKUP(B269,SAOM!B$2:M994,12,0)</f>
        <v>31 3641-5239</v>
      </c>
      <c r="V269" s="87" t="str">
        <f>VLOOKUP(B269,SAOM!B$2:L994,11,0)</f>
        <v>33025-280</v>
      </c>
      <c r="W269" s="18"/>
      <c r="X269" s="40" t="str">
        <f>VLOOKUP(B269,SAOM!B$2:N994,13,0)</f>
        <v>00:20:0e:10:48:f5</v>
      </c>
      <c r="Y269" s="17">
        <v>41018</v>
      </c>
      <c r="Z269" s="15" t="s">
        <v>4275</v>
      </c>
      <c r="AA269" s="19">
        <v>41019</v>
      </c>
      <c r="AB269" s="35"/>
      <c r="AC269" s="48"/>
      <c r="AD269" s="19" t="str">
        <f>VLOOKUP(B269,SAOM!B$2:Q1295,16,0)</f>
        <v>-</v>
      </c>
      <c r="AE269" s="19" t="s">
        <v>4675</v>
      </c>
      <c r="AF269" s="19"/>
      <c r="AG269" s="145"/>
      <c r="AH269" s="15"/>
      <c r="AI269" s="20" t="s">
        <v>4675</v>
      </c>
    </row>
    <row r="270" spans="1:35" s="20" customFormat="1">
      <c r="A270" s="13">
        <v>3238</v>
      </c>
      <c r="B270" s="38" t="s">
        <v>2624</v>
      </c>
      <c r="C270" s="17">
        <v>41002</v>
      </c>
      <c r="D270" s="17">
        <v>41047</v>
      </c>
      <c r="E270" s="17">
        <f>VLOOKUP(B270,SAOM!B$2:D3320,3,0)</f>
        <v>41047</v>
      </c>
      <c r="F270" s="17">
        <f t="shared" si="4"/>
        <v>41062</v>
      </c>
      <c r="G270" s="17" t="s">
        <v>501</v>
      </c>
      <c r="H270" s="14" t="s">
        <v>517</v>
      </c>
      <c r="I270" s="40" t="str">
        <f>VLOOKUP(B270,SAOM!B$2:E2265,4,0)</f>
        <v>Aceito</v>
      </c>
      <c r="J270" s="14" t="s">
        <v>499</v>
      </c>
      <c r="K270" s="14" t="s">
        <v>501</v>
      </c>
      <c r="L270" s="15" t="s">
        <v>118</v>
      </c>
      <c r="M270" s="15" t="str">
        <f>VLOOKUP(L270,Coordenadas!A$2:B1522,2,0)</f>
        <v xml:space="preserve"> 19°46'2.70"S</v>
      </c>
      <c r="N270" s="15" t="str">
        <f>VLOOKUP(L270,Coordenadas!A$2:C5265,3,0)</f>
        <v xml:space="preserve"> 43°51'10.08"O</v>
      </c>
      <c r="O270" s="40" t="str">
        <f>VLOOKUP(B270,SAOM!B$2:H1271,7,0)</f>
        <v>SES-SAIA-3238</v>
      </c>
      <c r="P270" s="41">
        <v>4033</v>
      </c>
      <c r="Q270" s="17">
        <f>VLOOKUP(B270,SAOM!B$2:I1271,8,0)</f>
        <v>41019</v>
      </c>
      <c r="R270" s="17" t="str">
        <f>VLOOKUP(B270,AG_Lider!A$1:F1630,6,0)</f>
        <v>CONCLUÍDO</v>
      </c>
      <c r="S270" s="42" t="str">
        <f>VLOOKUP(B270,SAOM!B$2:J1271,9,0)</f>
        <v>Carla Manaíra</v>
      </c>
      <c r="T270" s="17" t="str">
        <f>VLOOKUP(B270,SAOM!B$2:K1717,10,0)</f>
        <v>Rua Antônio de Pinho Tavares, 268</v>
      </c>
      <c r="U270" s="42" t="str">
        <f>VLOOKUP(B270,SAOM!B$2:M995,12,0)</f>
        <v>31 3636-3103</v>
      </c>
      <c r="V270" s="87" t="str">
        <f>VLOOKUP(B270,SAOM!B$2:L995,11,0)</f>
        <v>33145-160</v>
      </c>
      <c r="W270" s="18"/>
      <c r="X270" s="40" t="str">
        <f>VLOOKUP(B270,SAOM!B$2:N995,13,0)</f>
        <v>00:20:0e:10:4a:07</v>
      </c>
      <c r="Y270" s="17">
        <v>41019</v>
      </c>
      <c r="Z270" s="15" t="s">
        <v>1727</v>
      </c>
      <c r="AA270" s="19">
        <v>41019</v>
      </c>
      <c r="AB270" s="35">
        <f>VLOOKUP(B270,[1]VODANET!$B$5:$AB$1019,27,0)</f>
        <v>41058</v>
      </c>
      <c r="AC270" s="48"/>
      <c r="AD270" s="19" t="str">
        <f>VLOOKUP(B270,SAOM!B$2:Q1296,16,0)</f>
        <v>-</v>
      </c>
      <c r="AE270" s="19" t="s">
        <v>4675</v>
      </c>
      <c r="AF270" s="19"/>
      <c r="AG270" s="145"/>
      <c r="AH270" s="15"/>
      <c r="AI270" s="20" t="s">
        <v>4675</v>
      </c>
    </row>
    <row r="271" spans="1:35" s="20" customFormat="1">
      <c r="A271" s="13">
        <v>3239</v>
      </c>
      <c r="B271" s="38" t="s">
        <v>2625</v>
      </c>
      <c r="C271" s="17">
        <v>41002</v>
      </c>
      <c r="D271" s="17">
        <v>41167</v>
      </c>
      <c r="E271" s="17">
        <f>VLOOKUP(B271,SAOM!B$2:D3321,3,0)</f>
        <v>41167</v>
      </c>
      <c r="F271" s="17">
        <f t="shared" si="4"/>
        <v>41182</v>
      </c>
      <c r="G271" s="17">
        <v>41015</v>
      </c>
      <c r="H271" s="14" t="s">
        <v>517</v>
      </c>
      <c r="I271" s="40" t="str">
        <f>VLOOKUP(B271,SAOM!B$2:E2266,4,0)</f>
        <v>Aceito</v>
      </c>
      <c r="J271" s="14" t="s">
        <v>499</v>
      </c>
      <c r="K271" s="14" t="s">
        <v>501</v>
      </c>
      <c r="L271" s="15" t="s">
        <v>118</v>
      </c>
      <c r="M271" s="15" t="str">
        <f>VLOOKUP(L271,Coordenadas!A$2:B1523,2,0)</f>
        <v xml:space="preserve"> 19°46'2.70"S</v>
      </c>
      <c r="N271" s="15" t="str">
        <f>VLOOKUP(L271,Coordenadas!A$2:C5266,3,0)</f>
        <v xml:space="preserve"> 43°51'10.08"O</v>
      </c>
      <c r="O271" s="40" t="str">
        <f>VLOOKUP(B271,SAOM!B$2:H1272,7,0)</f>
        <v>SES-SAIA-3239</v>
      </c>
      <c r="P271" s="41">
        <v>4033</v>
      </c>
      <c r="Q271" s="17">
        <f>VLOOKUP(B271,SAOM!B$2:I1272,8,0)</f>
        <v>41162</v>
      </c>
      <c r="R271" s="17" t="str">
        <f>VLOOKUP(B271,AG_Lider!A$1:F1631,6,0)</f>
        <v>VODANET</v>
      </c>
      <c r="S271" s="42" t="str">
        <f>VLOOKUP(B271,SAOM!B$2:J1272,9,0)</f>
        <v>Gustavo Ferreira</v>
      </c>
      <c r="T271" s="17" t="str">
        <f>VLOOKUP(B271,SAOM!B$2:K1718,10,0)</f>
        <v>Avenida Um, 196 - Duquesa II</v>
      </c>
      <c r="U271" s="42" t="str">
        <f>VLOOKUP(B271,SAOM!B$2:M996,12,0)</f>
        <v>31 3634-0252</v>
      </c>
      <c r="V271" s="87" t="str">
        <f>VLOOKUP(B271,SAOM!B$2:L996,11,0)</f>
        <v>33170-350</v>
      </c>
      <c r="W271" s="18"/>
      <c r="X271" s="40" t="str">
        <f>VLOOKUP(B271,SAOM!B$2:N996,13,0)</f>
        <v>00:20:0e:10:4a:a3</v>
      </c>
      <c r="Y271" s="17">
        <v>41162</v>
      </c>
      <c r="Z271" s="15" t="s">
        <v>1625</v>
      </c>
      <c r="AA271" s="19">
        <v>41162</v>
      </c>
      <c r="AB271" s="35"/>
      <c r="AC271" s="48" t="s">
        <v>6975</v>
      </c>
      <c r="AD271" s="19" t="str">
        <f>VLOOKUP(B271,SAOM!B$2:Q1297,16,0)</f>
        <v xml:space="preserve">17/08/2012 14:11:20 	Ivan Santos 	Resolvida. 
Endereço da OS, incorreto. Segundo cliente ao invés de: Rua Dois, 59, seria: Av.:Um, 196 - Santa Luzia.
</v>
      </c>
      <c r="AE271" s="19" t="s">
        <v>4675</v>
      </c>
      <c r="AF271" s="19"/>
      <c r="AG271" s="145"/>
      <c r="AH271" s="15"/>
      <c r="AI271" s="20" t="s">
        <v>4675</v>
      </c>
    </row>
    <row r="272" spans="1:35" s="20" customFormat="1">
      <c r="A272" s="13">
        <v>3240</v>
      </c>
      <c r="B272" s="38" t="s">
        <v>2626</v>
      </c>
      <c r="C272" s="17">
        <v>41002</v>
      </c>
      <c r="D272" s="17">
        <v>41047</v>
      </c>
      <c r="E272" s="17">
        <f>VLOOKUP(B272,SAOM!B$2:D3322,3,0)</f>
        <v>41047</v>
      </c>
      <c r="F272" s="17">
        <f t="shared" si="4"/>
        <v>41062</v>
      </c>
      <c r="G272" s="17" t="s">
        <v>501</v>
      </c>
      <c r="H272" s="14" t="s">
        <v>517</v>
      </c>
      <c r="I272" s="40" t="str">
        <f>VLOOKUP(B272,SAOM!B$2:E2267,4,0)</f>
        <v>Aceito</v>
      </c>
      <c r="J272" s="14" t="s">
        <v>499</v>
      </c>
      <c r="K272" s="14" t="s">
        <v>501</v>
      </c>
      <c r="L272" s="15" t="s">
        <v>118</v>
      </c>
      <c r="M272" s="15" t="str">
        <f>VLOOKUP(L272,Coordenadas!A$2:B1524,2,0)</f>
        <v xml:space="preserve"> 19°46'2.70"S</v>
      </c>
      <c r="N272" s="15" t="str">
        <f>VLOOKUP(L272,Coordenadas!A$2:C5267,3,0)</f>
        <v xml:space="preserve"> 43°51'10.08"O</v>
      </c>
      <c r="O272" s="40" t="str">
        <f>VLOOKUP(B272,SAOM!B$2:H1273,7,0)</f>
        <v>SES-SAIA-3240</v>
      </c>
      <c r="P272" s="41">
        <v>4033</v>
      </c>
      <c r="Q272" s="17">
        <f>VLOOKUP(B272,SAOM!B$2:I1273,8,0)</f>
        <v>41017</v>
      </c>
      <c r="R272" s="17" t="str">
        <f>VLOOKUP(B272,AG_Lider!A$1:F1632,6,0)</f>
        <v>CONCLUÍDO</v>
      </c>
      <c r="S272" s="42" t="str">
        <f>VLOOKUP(B272,SAOM!B$2:J1273,9,0)</f>
        <v>Maria Antônia</v>
      </c>
      <c r="T272" s="17" t="str">
        <f>VLOOKUP(B272,SAOM!B$2:K1719,10,0)</f>
        <v>Rua G, 70</v>
      </c>
      <c r="U272" s="42" t="str">
        <f>VLOOKUP(B272,SAOM!B$2:M997,12,0)</f>
        <v>31 3641-5229</v>
      </c>
      <c r="V272" s="87" t="str">
        <f>VLOOKUP(B272,SAOM!B$2:L997,11,0)</f>
        <v>33045-270</v>
      </c>
      <c r="W272" s="18"/>
      <c r="X272" s="40" t="str">
        <f>VLOOKUP(B272,SAOM!B$2:N997,13,0)</f>
        <v>00:20:0e:10:49:cb</v>
      </c>
      <c r="Y272" s="17">
        <v>41017</v>
      </c>
      <c r="Z272" s="15" t="s">
        <v>1727</v>
      </c>
      <c r="AA272" s="19">
        <v>41017</v>
      </c>
      <c r="AB272" s="35">
        <f>VLOOKUP(B272,[1]VODANET!$B$5:$AB$1019,27,0)</f>
        <v>41058</v>
      </c>
      <c r="AC272" s="48"/>
      <c r="AD272" s="19" t="str">
        <f>VLOOKUP(B272,SAOM!B$2:Q1298,16,0)</f>
        <v>-</v>
      </c>
      <c r="AE272" s="19" t="s">
        <v>4675</v>
      </c>
      <c r="AF272" s="19"/>
      <c r="AG272" s="145"/>
      <c r="AH272" s="15"/>
      <c r="AI272" s="20" t="s">
        <v>4675</v>
      </c>
    </row>
    <row r="273" spans="1:35" s="20" customFormat="1">
      <c r="A273" s="13">
        <v>3241</v>
      </c>
      <c r="B273" s="38">
        <v>3241</v>
      </c>
      <c r="C273" s="17">
        <v>41002</v>
      </c>
      <c r="D273" s="17">
        <v>41047</v>
      </c>
      <c r="E273" s="17">
        <f>VLOOKUP(B273,SAOM!B$2:D3323,3,0)</f>
        <v>41047</v>
      </c>
      <c r="F273" s="17">
        <f t="shared" si="4"/>
        <v>41062</v>
      </c>
      <c r="G273" s="17" t="s">
        <v>501</v>
      </c>
      <c r="H273" s="14" t="s">
        <v>764</v>
      </c>
      <c r="I273" s="40" t="str">
        <f>VLOOKUP(B273,SAOM!B$2:E2268,4,0)</f>
        <v>Paralisado</v>
      </c>
      <c r="J273" s="14" t="s">
        <v>684</v>
      </c>
      <c r="K273" s="14" t="s">
        <v>500</v>
      </c>
      <c r="L273" s="15" t="s">
        <v>118</v>
      </c>
      <c r="M273" s="15" t="str">
        <f>VLOOKUP(L273,Coordenadas!A$2:B1525,2,0)</f>
        <v xml:space="preserve"> 19°46'2.70"S</v>
      </c>
      <c r="N273" s="15" t="str">
        <f>VLOOKUP(L273,Coordenadas!A$2:C5268,3,0)</f>
        <v xml:space="preserve"> 43°51'10.08"O</v>
      </c>
      <c r="O273" s="40" t="str">
        <f>VLOOKUP(B273,SAOM!B$2:H1274,7,0)</f>
        <v>-</v>
      </c>
      <c r="P273" s="41">
        <v>4033</v>
      </c>
      <c r="Q273" s="17">
        <v>41037</v>
      </c>
      <c r="R273" s="17" t="e">
        <f>VLOOKUP(B273,AG_Lider!A$1:F1633,6,0)</f>
        <v>#N/A</v>
      </c>
      <c r="S273" s="42" t="str">
        <f>VLOOKUP(B273,SAOM!B$2:J1274,9,0)</f>
        <v>Vagner Carvalho</v>
      </c>
      <c r="T273" s="17" t="str">
        <f>VLOOKUP(B273,SAOM!B$2:K1720,10,0)</f>
        <v>Rua Argentina, 531</v>
      </c>
      <c r="U273" s="42" t="str">
        <f>VLOOKUP(B273,SAOM!B$2:M998,12,0)</f>
        <v>31 3649-6865</v>
      </c>
      <c r="V273" s="87" t="str">
        <f>VLOOKUP(B273,SAOM!B$2:L998,11,0)</f>
        <v>33020-020</v>
      </c>
      <c r="W273" s="18"/>
      <c r="X273" s="40" t="str">
        <f>VLOOKUP(B273,SAOM!B$2:N998,13,0)</f>
        <v>-</v>
      </c>
      <c r="Y273" s="17"/>
      <c r="Z273" s="15"/>
      <c r="AA273" s="19"/>
      <c r="AB273" s="35"/>
      <c r="AC273" s="48" t="s">
        <v>3243</v>
      </c>
      <c r="AD273" s="19" t="str">
        <f>VLOOKUP(B273,SAOM!B$2:Q1299,16,0)</f>
        <v>-</v>
      </c>
      <c r="AE273" s="19" t="s">
        <v>4675</v>
      </c>
      <c r="AF273" s="19"/>
      <c r="AG273" s="145"/>
      <c r="AH273" s="15"/>
      <c r="AI273" s="20" t="s">
        <v>4675</v>
      </c>
    </row>
    <row r="274" spans="1:35" s="20" customFormat="1">
      <c r="A274" s="13">
        <v>3242</v>
      </c>
      <c r="B274" s="38" t="s">
        <v>2627</v>
      </c>
      <c r="C274" s="17">
        <v>41002</v>
      </c>
      <c r="D274" s="17">
        <v>41047</v>
      </c>
      <c r="E274" s="17">
        <f>VLOOKUP(B274,SAOM!B$2:D3324,3,0)</f>
        <v>41047</v>
      </c>
      <c r="F274" s="17">
        <f t="shared" si="4"/>
        <v>41062</v>
      </c>
      <c r="G274" s="17" t="s">
        <v>501</v>
      </c>
      <c r="H274" s="14" t="s">
        <v>517</v>
      </c>
      <c r="I274" s="40" t="str">
        <f>VLOOKUP(B274,SAOM!B$2:E2269,4,0)</f>
        <v>Aceito</v>
      </c>
      <c r="J274" s="14" t="s">
        <v>499</v>
      </c>
      <c r="K274" s="14" t="s">
        <v>501</v>
      </c>
      <c r="L274" s="15" t="s">
        <v>118</v>
      </c>
      <c r="M274" s="15" t="str">
        <f>VLOOKUP(L274,Coordenadas!A$2:B1526,2,0)</f>
        <v xml:space="preserve"> 19°46'2.70"S</v>
      </c>
      <c r="N274" s="15" t="str">
        <f>VLOOKUP(L274,Coordenadas!A$2:C5269,3,0)</f>
        <v xml:space="preserve"> 43°51'10.08"O</v>
      </c>
      <c r="O274" s="40" t="str">
        <f>VLOOKUP(B274,SAOM!B$2:H1275,7,0)</f>
        <v>SES-SAIA-3242</v>
      </c>
      <c r="P274" s="41">
        <v>4033</v>
      </c>
      <c r="Q274" s="17">
        <f>VLOOKUP(B274,SAOM!B$2:I1275,8,0)</f>
        <v>41015</v>
      </c>
      <c r="R274" s="17" t="str">
        <f>VLOOKUP(B274,AG_Lider!A$1:F1634,6,0)</f>
        <v>CONCLUÍDO</v>
      </c>
      <c r="S274" s="42" t="str">
        <f>VLOOKUP(B274,SAOM!B$2:J1275,9,0)</f>
        <v>Marlene Caetano</v>
      </c>
      <c r="T274" s="17" t="str">
        <f>VLOOKUP(B274,SAOM!B$2:K1721,10,0)</f>
        <v>Rua Jabaquara, 187</v>
      </c>
      <c r="U274" s="42" t="str">
        <f>VLOOKUP(B274,SAOM!B$2:M999,12,0)</f>
        <v>31 3636-2354</v>
      </c>
      <c r="V274" s="87" t="str">
        <f>VLOOKUP(B274,SAOM!B$2:L999,11,0)</f>
        <v>33120-170</v>
      </c>
      <c r="W274" s="18"/>
      <c r="X274" s="40" t="str">
        <f>VLOOKUP(B274,SAOM!B$2:N999,13,0)</f>
        <v>00:20:0e:10:48:8e</v>
      </c>
      <c r="Y274" s="17">
        <v>41015</v>
      </c>
      <c r="Z274" s="15" t="s">
        <v>1727</v>
      </c>
      <c r="AA274" s="19">
        <v>41015</v>
      </c>
      <c r="AB274" s="35">
        <f>VLOOKUP(B274,[1]VODANET!$B$5:$AB$1019,27,0)</f>
        <v>41058</v>
      </c>
      <c r="AC274" s="48"/>
      <c r="AD274" s="19" t="str">
        <f>VLOOKUP(B274,SAOM!B$2:Q1300,16,0)</f>
        <v>-</v>
      </c>
      <c r="AE274" s="19" t="s">
        <v>4675</v>
      </c>
      <c r="AF274" s="19"/>
      <c r="AG274" s="145"/>
      <c r="AH274" s="15"/>
      <c r="AI274" s="20" t="s">
        <v>4675</v>
      </c>
    </row>
    <row r="275" spans="1:35" s="20" customFormat="1">
      <c r="A275" s="13">
        <v>3243</v>
      </c>
      <c r="B275" s="38" t="s">
        <v>2628</v>
      </c>
      <c r="C275" s="17">
        <v>41002</v>
      </c>
      <c r="D275" s="17">
        <v>41047</v>
      </c>
      <c r="E275" s="17">
        <f>VLOOKUP(B275,SAOM!B$2:D3325,3,0)</f>
        <v>41047</v>
      </c>
      <c r="F275" s="17">
        <f t="shared" si="4"/>
        <v>41062</v>
      </c>
      <c r="G275" s="17">
        <v>41015</v>
      </c>
      <c r="H275" s="14" t="s">
        <v>517</v>
      </c>
      <c r="I275" s="40" t="str">
        <f>VLOOKUP(B275,SAOM!B$2:E2270,4,0)</f>
        <v>Aceito</v>
      </c>
      <c r="J275" s="14" t="s">
        <v>499</v>
      </c>
      <c r="K275" s="14" t="s">
        <v>501</v>
      </c>
      <c r="L275" s="15" t="s">
        <v>118</v>
      </c>
      <c r="M275" s="15" t="str">
        <f>VLOOKUP(L275,Coordenadas!A$2:B1527,2,0)</f>
        <v xml:space="preserve"> 19°46'2.70"S</v>
      </c>
      <c r="N275" s="15" t="str">
        <f>VLOOKUP(L275,Coordenadas!A$2:C5270,3,0)</f>
        <v xml:space="preserve"> 43°51'10.08"O</v>
      </c>
      <c r="O275" s="40" t="str">
        <f>VLOOKUP(B275,SAOM!B$2:H1276,7,0)</f>
        <v>SES-SAIA-3243</v>
      </c>
      <c r="P275" s="41">
        <v>4033</v>
      </c>
      <c r="Q275" s="17">
        <f>VLOOKUP(B275,SAOM!B$2:I1276,8,0)</f>
        <v>41018</v>
      </c>
      <c r="R275" s="17" t="str">
        <f>VLOOKUP(B275,AG_Lider!A$1:F1635,6,0)</f>
        <v>CONCLUÍDO</v>
      </c>
      <c r="S275" s="42" t="str">
        <f>VLOOKUP(B275,SAOM!B$2:J1276,9,0)</f>
        <v>Melinda Soares</v>
      </c>
      <c r="T275" s="17" t="str">
        <f>VLOOKUP(B275,SAOM!B$2:K1722,10,0)</f>
        <v>Rua Machado de Assis, 269</v>
      </c>
      <c r="U275" s="42" t="str">
        <f>VLOOKUP(B275,SAOM!B$2:M1000,12,0)</f>
        <v>31 3636-2351</v>
      </c>
      <c r="V275" s="87" t="str">
        <f>VLOOKUP(B275,SAOM!B$2:L1000,11,0)</f>
        <v>33115-560</v>
      </c>
      <c r="W275" s="18"/>
      <c r="X275" s="40" t="str">
        <f>VLOOKUP(B275,SAOM!B$2:N1000,13,0)</f>
        <v>00:20:0e:10:49:9f</v>
      </c>
      <c r="Y275" s="17">
        <v>41018</v>
      </c>
      <c r="Z275" s="15" t="s">
        <v>1565</v>
      </c>
      <c r="AA275" s="19">
        <v>41018</v>
      </c>
      <c r="AB275" s="35">
        <f>VLOOKUP(B275,[1]VODANET!$B$5:$AB$1019,27,0)</f>
        <v>41058</v>
      </c>
      <c r="AC275" s="48" t="s">
        <v>2785</v>
      </c>
      <c r="AD275" s="19" t="str">
        <f>VLOOKUP(B275,SAOM!B$2:Q1301,16,0)</f>
        <v>SEM CONTATO COM O CLIENTE.</v>
      </c>
      <c r="AE275" s="19" t="s">
        <v>4675</v>
      </c>
      <c r="AF275" s="19"/>
      <c r="AG275" s="145"/>
      <c r="AH275" s="15"/>
      <c r="AI275" s="20" t="s">
        <v>4675</v>
      </c>
    </row>
    <row r="276" spans="1:35" s="20" customFormat="1">
      <c r="A276" s="13">
        <v>3244</v>
      </c>
      <c r="B276" s="38" t="s">
        <v>2629</v>
      </c>
      <c r="C276" s="17">
        <v>41002</v>
      </c>
      <c r="D276" s="17">
        <v>41047</v>
      </c>
      <c r="E276" s="17">
        <f>VLOOKUP(B276,SAOM!B$2:D3326,3,0)</f>
        <v>41047</v>
      </c>
      <c r="F276" s="17">
        <f t="shared" si="4"/>
        <v>41062</v>
      </c>
      <c r="G276" s="17" t="s">
        <v>501</v>
      </c>
      <c r="H276" s="14" t="s">
        <v>517</v>
      </c>
      <c r="I276" s="40" t="str">
        <f>VLOOKUP(B276,SAOM!B$2:E2271,4,0)</f>
        <v>Aceito</v>
      </c>
      <c r="J276" s="14" t="s">
        <v>499</v>
      </c>
      <c r="K276" s="14" t="s">
        <v>501</v>
      </c>
      <c r="L276" s="15" t="s">
        <v>118</v>
      </c>
      <c r="M276" s="15" t="str">
        <f>VLOOKUP(L276,Coordenadas!A$2:B1528,2,0)</f>
        <v xml:space="preserve"> 19°46'2.70"S</v>
      </c>
      <c r="N276" s="15" t="str">
        <f>VLOOKUP(L276,Coordenadas!A$2:C5271,3,0)</f>
        <v xml:space="preserve"> 43°51'10.08"O</v>
      </c>
      <c r="O276" s="40" t="str">
        <f>VLOOKUP(B276,SAOM!B$2:H1277,7,0)</f>
        <v>SES-SAIA-3244</v>
      </c>
      <c r="P276" s="41">
        <v>4033</v>
      </c>
      <c r="Q276" s="17">
        <f>VLOOKUP(B276,SAOM!B$2:I1277,8,0)</f>
        <v>41012</v>
      </c>
      <c r="R276" s="17" t="str">
        <f>VLOOKUP(B276,AG_Lider!A$1:F1636,6,0)</f>
        <v>CONCLUÍDO</v>
      </c>
      <c r="S276" s="42" t="str">
        <f>VLOOKUP(B276,SAOM!B$2:J1277,9,0)</f>
        <v>Ivone Luiz</v>
      </c>
      <c r="T276" s="17" t="str">
        <f>VLOOKUP(B276,SAOM!B$2:K1723,10,0)</f>
        <v>Rua Suiça, 79</v>
      </c>
      <c r="U276" s="42" t="str">
        <f>VLOOKUP(B276,SAOM!B$2:M1001,12,0)</f>
        <v>31 3634-2449</v>
      </c>
      <c r="V276" s="87" t="str">
        <f>VLOOKUP(B276,SAOM!B$2:L1001,11,0)</f>
        <v>33115-090</v>
      </c>
      <c r="W276" s="18"/>
      <c r="X276" s="40" t="str">
        <f>VLOOKUP(B276,SAOM!B$2:N1001,13,0)</f>
        <v>00:20:0e:10:49:97</v>
      </c>
      <c r="Y276" s="17">
        <v>41012</v>
      </c>
      <c r="Z276" s="15" t="s">
        <v>3969</v>
      </c>
      <c r="AA276" s="19">
        <v>41012</v>
      </c>
      <c r="AB276" s="35">
        <f>VLOOKUP(B276,[1]VODANET!$B$5:$AB$1019,27,0)</f>
        <v>41058</v>
      </c>
      <c r="AC276" s="48"/>
      <c r="AD276" s="19" t="str">
        <f>VLOOKUP(B276,SAOM!B$2:Q1302,16,0)</f>
        <v>-</v>
      </c>
      <c r="AE276" s="19" t="s">
        <v>4675</v>
      </c>
      <c r="AF276" s="19"/>
      <c r="AG276" s="145"/>
      <c r="AH276" s="15"/>
      <c r="AI276" s="20" t="s">
        <v>4675</v>
      </c>
    </row>
    <row r="277" spans="1:35" s="20" customFormat="1">
      <c r="A277" s="13">
        <v>3357</v>
      </c>
      <c r="B277" s="38">
        <v>3357</v>
      </c>
      <c r="C277" s="17">
        <v>41019</v>
      </c>
      <c r="D277" s="17">
        <v>41064</v>
      </c>
      <c r="E277" s="17">
        <f>VLOOKUP(B277,SAOM!B$2:D3327,3,0)</f>
        <v>41064</v>
      </c>
      <c r="F277" s="17">
        <f t="shared" si="4"/>
        <v>41079</v>
      </c>
      <c r="G277" s="17" t="s">
        <v>501</v>
      </c>
      <c r="H277" s="14" t="s">
        <v>517</v>
      </c>
      <c r="I277" s="40" t="str">
        <f>VLOOKUP(B277,SAOM!B$2:E2272,4,0)</f>
        <v>Aceito</v>
      </c>
      <c r="J277" s="14" t="s">
        <v>499</v>
      </c>
      <c r="K277" s="14" t="s">
        <v>501</v>
      </c>
      <c r="L277" s="15" t="s">
        <v>2905</v>
      </c>
      <c r="M277" s="15" t="str">
        <f>VLOOKUP(L277,Coordenadas!A$2:B1529,2,0)</f>
        <v xml:space="preserve"> 18° 2'15.90"S</v>
      </c>
      <c r="N277" s="15" t="str">
        <f>VLOOKUP(L277,Coordenadas!A$2:C5272,3,0)</f>
        <v xml:space="preserve"> 41° 6'39.48"O</v>
      </c>
      <c r="O277" s="40" t="str">
        <f>VLOOKUP(B277,SAOM!B$2:H1330,7,0)</f>
        <v>SES-ATIA-3357</v>
      </c>
      <c r="P277" s="41">
        <v>4035</v>
      </c>
      <c r="Q277" s="17">
        <f>VLOOKUP(B277,SAOM!B$2:I1330,8,0)</f>
        <v>41039</v>
      </c>
      <c r="R277" s="17" t="e">
        <f>VLOOKUP(B277,AG_Lider!A$1:F1689,6,0)</f>
        <v>#N/A</v>
      </c>
      <c r="S277" s="42" t="str">
        <f>VLOOKUP(B277,SAOM!B$2:J1330,9,0)</f>
        <v>Iracinara Soares Lima</v>
      </c>
      <c r="T277" s="17" t="str">
        <f>VLOOKUP(B277,SAOM!B$2:K1776,10,0)</f>
        <v>Rua João J. de Almeida, s/n</v>
      </c>
      <c r="U277" s="42" t="str">
        <f>VLOOKUP(B277,SAOM!B$2:M1002,12,0)</f>
        <v>33 3526-1155</v>
      </c>
      <c r="V277" s="87" t="str">
        <f>VLOOKUP(B277,SAOM!B$2:L1002,11,0)</f>
        <v>39850-000</v>
      </c>
      <c r="W277" s="18"/>
      <c r="X277" s="40" t="str">
        <f>VLOOKUP(B277,SAOM!B$2:N1002,13,0)</f>
        <v>00:20:0e:10:49:f2</v>
      </c>
      <c r="Y277" s="17">
        <v>41039</v>
      </c>
      <c r="Z277" s="15" t="s">
        <v>2228</v>
      </c>
      <c r="AA277" s="19">
        <v>41039</v>
      </c>
      <c r="AB277" s="35">
        <v>41092</v>
      </c>
      <c r="AC277" s="48" t="s">
        <v>3178</v>
      </c>
      <c r="AD277" s="19" t="str">
        <f>VLOOKUP(B277,SAOM!B$2:Q1303,16,0)</f>
        <v>-</v>
      </c>
      <c r="AE277" s="19" t="s">
        <v>4675</v>
      </c>
      <c r="AF277" s="19"/>
      <c r="AG277" s="145"/>
      <c r="AH277" s="15"/>
      <c r="AI277" s="20" t="s">
        <v>4675</v>
      </c>
    </row>
    <row r="278" spans="1:35" s="20" customFormat="1">
      <c r="A278" s="13">
        <v>3246</v>
      </c>
      <c r="B278" s="38" t="s">
        <v>2630</v>
      </c>
      <c r="C278" s="17">
        <v>41002</v>
      </c>
      <c r="D278" s="17">
        <v>41047</v>
      </c>
      <c r="E278" s="17">
        <f>VLOOKUP(B278,SAOM!B$2:D3328,3,0)</f>
        <v>41047</v>
      </c>
      <c r="F278" s="17">
        <f t="shared" si="4"/>
        <v>41062</v>
      </c>
      <c r="G278" s="17" t="s">
        <v>501</v>
      </c>
      <c r="H278" s="14" t="s">
        <v>517</v>
      </c>
      <c r="I278" s="40" t="str">
        <f>VLOOKUP(B278,SAOM!B$2:E2273,4,0)</f>
        <v>Aceito</v>
      </c>
      <c r="J278" s="14" t="s">
        <v>499</v>
      </c>
      <c r="K278" s="14" t="s">
        <v>501</v>
      </c>
      <c r="L278" s="15" t="s">
        <v>118</v>
      </c>
      <c r="M278" s="15" t="str">
        <f>VLOOKUP(L278,Coordenadas!A$2:B1530,2,0)</f>
        <v xml:space="preserve"> 19°46'2.70"S</v>
      </c>
      <c r="N278" s="15" t="str">
        <f>VLOOKUP(L278,Coordenadas!A$2:C5273,3,0)</f>
        <v xml:space="preserve"> 43°51'10.08"O</v>
      </c>
      <c r="O278" s="40" t="str">
        <f>VLOOKUP(B278,SAOM!B$2:H1279,7,0)</f>
        <v>SES-SAIA-3246</v>
      </c>
      <c r="P278" s="41">
        <v>4033</v>
      </c>
      <c r="Q278" s="17">
        <f>VLOOKUP(B278,SAOM!B$2:I1279,8,0)</f>
        <v>41016</v>
      </c>
      <c r="R278" s="17" t="str">
        <f>VLOOKUP(B278,AG_Lider!A$1:F1638,6,0)</f>
        <v>CONCLUÍDO</v>
      </c>
      <c r="S278" s="42" t="str">
        <f>VLOOKUP(B278,SAOM!B$2:J1279,9,0)</f>
        <v>Paula Cristina</v>
      </c>
      <c r="T278" s="17" t="str">
        <f>VLOOKUP(B278,SAOM!B$2:K1725,10,0)</f>
        <v>Av. das Indústrias, 675</v>
      </c>
      <c r="U278" s="42" t="str">
        <f>VLOOKUP(B278,SAOM!B$2:M1003,12,0)</f>
        <v>31 3642-1008</v>
      </c>
      <c r="V278" s="87" t="str">
        <f>VLOOKUP(B278,SAOM!B$2:L1003,11,0)</f>
        <v>33030-510</v>
      </c>
      <c r="W278" s="18"/>
      <c r="X278" s="40" t="str">
        <f>VLOOKUP(B278,SAOM!B$2:N1003,13,0)</f>
        <v>00:20:0e:10:4a:42</v>
      </c>
      <c r="Y278" s="17">
        <v>41016</v>
      </c>
      <c r="Z278" s="15" t="s">
        <v>2432</v>
      </c>
      <c r="AA278" s="19">
        <v>41016</v>
      </c>
      <c r="AB278" s="35">
        <f>VLOOKUP(B278,[1]VODANET!$B$5:$AB$1019,27,0)</f>
        <v>41058</v>
      </c>
      <c r="AC278" s="48"/>
      <c r="AD278" s="19" t="str">
        <f>VLOOKUP(B278,SAOM!B$2:Q1304,16,0)</f>
        <v>-</v>
      </c>
      <c r="AE278" s="19" t="s">
        <v>4675</v>
      </c>
      <c r="AF278" s="19"/>
      <c r="AG278" s="145"/>
      <c r="AH278" s="15"/>
      <c r="AI278" s="20" t="s">
        <v>4675</v>
      </c>
    </row>
    <row r="279" spans="1:35" s="20" customFormat="1">
      <c r="A279" s="13">
        <v>3247</v>
      </c>
      <c r="B279" s="38" t="s">
        <v>2631</v>
      </c>
      <c r="C279" s="17">
        <v>41002</v>
      </c>
      <c r="D279" s="17">
        <v>41047</v>
      </c>
      <c r="E279" s="17">
        <f>VLOOKUP(B279,SAOM!B$2:D3329,3,0)</f>
        <v>41047</v>
      </c>
      <c r="F279" s="17">
        <f t="shared" si="4"/>
        <v>41062</v>
      </c>
      <c r="G279" s="17">
        <v>41015</v>
      </c>
      <c r="H279" s="14" t="s">
        <v>517</v>
      </c>
      <c r="I279" s="40" t="str">
        <f>VLOOKUP(B279,SAOM!B$2:E2274,4,0)</f>
        <v>Aceito</v>
      </c>
      <c r="J279" s="14" t="s">
        <v>499</v>
      </c>
      <c r="K279" s="14" t="s">
        <v>501</v>
      </c>
      <c r="L279" s="15" t="s">
        <v>118</v>
      </c>
      <c r="M279" s="15" t="str">
        <f>VLOOKUP(L279,Coordenadas!A$2:B1531,2,0)</f>
        <v xml:space="preserve"> 19°46'2.70"S</v>
      </c>
      <c r="N279" s="15" t="str">
        <f>VLOOKUP(L279,Coordenadas!A$2:C5274,3,0)</f>
        <v xml:space="preserve"> 43°51'10.08"O</v>
      </c>
      <c r="O279" s="40" t="str">
        <f>VLOOKUP(B279,SAOM!B$2:H1280,7,0)</f>
        <v>SES-SAIA-3247</v>
      </c>
      <c r="P279" s="41">
        <v>4033</v>
      </c>
      <c r="Q279" s="17">
        <f>VLOOKUP(B279,SAOM!B$2:I1280,8,0)</f>
        <v>41023</v>
      </c>
      <c r="R279" s="17" t="str">
        <f>VLOOKUP(B279,AG_Lider!A$1:F1639,6,0)</f>
        <v>CONCLUÍDO</v>
      </c>
      <c r="S279" s="42" t="str">
        <f>VLOOKUP(B279,SAOM!B$2:J1280,9,0)</f>
        <v>Daniela Christine</v>
      </c>
      <c r="T279" s="17" t="str">
        <f>VLOOKUP(B279,SAOM!B$2:K1726,10,0)</f>
        <v>Rua José Cândido Murta, 260</v>
      </c>
      <c r="U279" s="42" t="str">
        <f>VLOOKUP(B279,SAOM!B$2:M1004,12,0)</f>
        <v>31 3634-9409</v>
      </c>
      <c r="V279" s="87" t="str">
        <f>VLOOKUP(B279,SAOM!B$2:L1004,11,0)</f>
        <v>33145-360</v>
      </c>
      <c r="W279" s="18"/>
      <c r="X279" s="40" t="str">
        <f>VLOOKUP(B279,SAOM!B$2:N1004,13,0)</f>
        <v>00:20:0e:10:48:a2</v>
      </c>
      <c r="Y279" s="17">
        <v>41023</v>
      </c>
      <c r="Z279" s="15" t="s">
        <v>1727</v>
      </c>
      <c r="AA279" s="19">
        <v>41023</v>
      </c>
      <c r="AB279" s="35"/>
      <c r="AC279" s="48" t="s">
        <v>2785</v>
      </c>
      <c r="AD279" s="19" t="str">
        <f>VLOOKUP(B279,SAOM!B$2:Q1305,16,0)</f>
        <v xml:space="preserve">CONSEGUIU CONTATO COM O CLIENTE (17/4) / NÃO CONSEGUE CONTATO COM O CLIENTE (16/4).
</v>
      </c>
      <c r="AE279" s="19" t="s">
        <v>4675</v>
      </c>
      <c r="AF279" s="19"/>
      <c r="AG279" s="145"/>
      <c r="AH279" s="15"/>
      <c r="AI279" s="20" t="s">
        <v>4675</v>
      </c>
    </row>
    <row r="280" spans="1:35" s="20" customFormat="1">
      <c r="A280" s="13">
        <v>3248</v>
      </c>
      <c r="B280" s="38" t="s">
        <v>2632</v>
      </c>
      <c r="C280" s="17">
        <v>41002</v>
      </c>
      <c r="D280" s="17">
        <v>41047</v>
      </c>
      <c r="E280" s="17">
        <f>VLOOKUP(B280,SAOM!B$2:D3330,3,0)</f>
        <v>41047</v>
      </c>
      <c r="F280" s="17">
        <f t="shared" si="4"/>
        <v>41062</v>
      </c>
      <c r="G280" s="17">
        <v>41015</v>
      </c>
      <c r="H280" s="14" t="s">
        <v>517</v>
      </c>
      <c r="I280" s="40" t="str">
        <f>VLOOKUP(B280,SAOM!B$2:E2275,4,0)</f>
        <v>Aceito</v>
      </c>
      <c r="J280" s="14" t="s">
        <v>499</v>
      </c>
      <c r="K280" s="14" t="s">
        <v>501</v>
      </c>
      <c r="L280" s="15" t="s">
        <v>118</v>
      </c>
      <c r="M280" s="15" t="str">
        <f>VLOOKUP(L280,Coordenadas!A$2:B1532,2,0)</f>
        <v xml:space="preserve"> 19°46'2.70"S</v>
      </c>
      <c r="N280" s="15" t="str">
        <f>VLOOKUP(L280,Coordenadas!A$2:C5275,3,0)</f>
        <v xml:space="preserve"> 43°51'10.08"O</v>
      </c>
      <c r="O280" s="40" t="str">
        <f>VLOOKUP(B280,SAOM!B$2:H1281,7,0)</f>
        <v>SES-SAIA-3248</v>
      </c>
      <c r="P280" s="41">
        <v>4033</v>
      </c>
      <c r="Q280" s="17">
        <f>VLOOKUP(B280,SAOM!B$2:I1281,8,0)</f>
        <v>41023</v>
      </c>
      <c r="R280" s="17" t="str">
        <f>VLOOKUP(B280,AG_Lider!A$1:F1640,6,0)</f>
        <v>CONCLUÍDO</v>
      </c>
      <c r="S280" s="42" t="str">
        <f>VLOOKUP(B280,SAOM!B$2:J1281,9,0)</f>
        <v>Marizene Vilarinho</v>
      </c>
      <c r="T280" s="17" t="str">
        <f>VLOOKUP(B280,SAOM!B$2:K1727,10,0)</f>
        <v>Rua Estefânia Sales Sotero, s/n</v>
      </c>
      <c r="U280" s="42" t="str">
        <f>VLOOKUP(B280,SAOM!B$2:M1005,12,0)</f>
        <v>31 3637-2446</v>
      </c>
      <c r="V280" s="87" t="str">
        <f>VLOOKUP(B280,SAOM!B$2:L1005,11,0)</f>
        <v>33140-180</v>
      </c>
      <c r="W280" s="18"/>
      <c r="X280" s="40" t="str">
        <f>VLOOKUP(B280,SAOM!B$2:N1005,13,0)</f>
        <v>00:20:0e:10:48:65</v>
      </c>
      <c r="Y280" s="17">
        <v>41023</v>
      </c>
      <c r="Z280" s="15" t="s">
        <v>2301</v>
      </c>
      <c r="AA280" s="19">
        <v>41023</v>
      </c>
      <c r="AB280" s="35">
        <f>VLOOKUP(B280,[1]VODANET!$B$5:$AB$1019,27,0)</f>
        <v>41058</v>
      </c>
      <c r="AC280" s="48"/>
      <c r="AD280" s="19" t="str">
        <f>VLOOKUP(B280,SAOM!B$2:Q1306,16,0)</f>
        <v xml:space="preserve">NÃO CONSEGUE CONTATO COM O CLIENTE (16/4).
</v>
      </c>
      <c r="AE280" s="19" t="s">
        <v>4675</v>
      </c>
      <c r="AF280" s="19"/>
      <c r="AG280" s="145"/>
      <c r="AH280" s="15"/>
      <c r="AI280" s="20" t="s">
        <v>4675</v>
      </c>
    </row>
    <row r="281" spans="1:35" s="20" customFormat="1">
      <c r="A281" s="13">
        <v>3249</v>
      </c>
      <c r="B281" s="38" t="s">
        <v>2633</v>
      </c>
      <c r="C281" s="17">
        <v>41002</v>
      </c>
      <c r="D281" s="17">
        <v>41047</v>
      </c>
      <c r="E281" s="17">
        <f>VLOOKUP(B281,SAOM!B$2:D3331,3,0)</f>
        <v>41047</v>
      </c>
      <c r="F281" s="17">
        <f t="shared" si="4"/>
        <v>41062</v>
      </c>
      <c r="G281" s="17" t="s">
        <v>501</v>
      </c>
      <c r="H281" s="14" t="s">
        <v>517</v>
      </c>
      <c r="I281" s="40" t="str">
        <f>VLOOKUP(B281,SAOM!B$2:E2276,4,0)</f>
        <v>Aceito</v>
      </c>
      <c r="J281" s="14" t="s">
        <v>499</v>
      </c>
      <c r="K281" s="14" t="s">
        <v>501</v>
      </c>
      <c r="L281" s="15" t="s">
        <v>118</v>
      </c>
      <c r="M281" s="15" t="str">
        <f>VLOOKUP(L281,Coordenadas!A$2:B1533,2,0)</f>
        <v xml:space="preserve"> 19°46'2.70"S</v>
      </c>
      <c r="N281" s="15" t="str">
        <f>VLOOKUP(L281,Coordenadas!A$2:C5276,3,0)</f>
        <v xml:space="preserve"> 43°51'10.08"O</v>
      </c>
      <c r="O281" s="40" t="str">
        <f>VLOOKUP(B281,SAOM!B$2:H1282,7,0)</f>
        <v>SES-SAIA-3249</v>
      </c>
      <c r="P281" s="41">
        <v>4033</v>
      </c>
      <c r="Q281" s="17">
        <f>VLOOKUP(B281,SAOM!B$2:I1282,8,0)</f>
        <v>41019</v>
      </c>
      <c r="R281" s="17" t="str">
        <f>VLOOKUP(B281,AG_Lider!A$1:F1641,6,0)</f>
        <v>CONCLUÍDO</v>
      </c>
      <c r="S281" s="42" t="str">
        <f>VLOOKUP(B281,SAOM!B$2:J1282,9,0)</f>
        <v>Karine Chaluppe</v>
      </c>
      <c r="T281" s="17" t="str">
        <f>VLOOKUP(B281,SAOM!B$2:K1728,10,0)</f>
        <v>Rua Manoel Felix Homem, 524</v>
      </c>
      <c r="U281" s="42" t="str">
        <f>VLOOKUP(B281,SAOM!B$2:M1006,12,0)</f>
        <v>31 3641-9110</v>
      </c>
      <c r="V281" s="87" t="str">
        <f>VLOOKUP(B281,SAOM!B$2:L1006,11,0)</f>
        <v>33055-000</v>
      </c>
      <c r="W281" s="18"/>
      <c r="X281" s="40" t="str">
        <f>VLOOKUP(B281,SAOM!B$2:N1006,13,0)</f>
        <v>00:20:0e:10:4a:04</v>
      </c>
      <c r="Y281" s="17">
        <v>41023</v>
      </c>
      <c r="Z281" s="15" t="s">
        <v>1625</v>
      </c>
      <c r="AA281" s="19">
        <v>41023</v>
      </c>
      <c r="AB281" s="35">
        <f>VLOOKUP(B281,[1]VODANET!$B$5:$AB$1019,27,0)</f>
        <v>41058</v>
      </c>
      <c r="AC281" s="48"/>
      <c r="AD281" s="19" t="str">
        <f>VLOOKUP(B281,SAOM!B$2:Q1307,16,0)</f>
        <v>-</v>
      </c>
      <c r="AE281" s="19" t="s">
        <v>4675</v>
      </c>
      <c r="AF281" s="19"/>
      <c r="AG281" s="145"/>
      <c r="AH281" s="15" t="s">
        <v>3912</v>
      </c>
      <c r="AI281" s="20" t="s">
        <v>4675</v>
      </c>
    </row>
    <row r="282" spans="1:35" s="20" customFormat="1">
      <c r="A282" s="13">
        <v>3250</v>
      </c>
      <c r="B282" s="38">
        <v>3250</v>
      </c>
      <c r="C282" s="17">
        <v>41002</v>
      </c>
      <c r="D282" s="17">
        <v>41047</v>
      </c>
      <c r="E282" s="17">
        <f>VLOOKUP(B282,SAOM!B$2:D3332,3,0)</f>
        <v>41047</v>
      </c>
      <c r="F282" s="17">
        <f t="shared" si="4"/>
        <v>41062</v>
      </c>
      <c r="G282" s="17">
        <v>41039</v>
      </c>
      <c r="H282" s="14" t="s">
        <v>764</v>
      </c>
      <c r="I282" s="40" t="str">
        <f>VLOOKUP(B282,SAOM!B$2:E2277,4,0)</f>
        <v>Paralisado</v>
      </c>
      <c r="J282" s="14" t="s">
        <v>684</v>
      </c>
      <c r="K282" s="14" t="s">
        <v>500</v>
      </c>
      <c r="L282" s="15" t="s">
        <v>118</v>
      </c>
      <c r="M282" s="15" t="str">
        <f>VLOOKUP(L282,Coordenadas!A$2:B1534,2,0)</f>
        <v xml:space="preserve"> 19°46'2.70"S</v>
      </c>
      <c r="N282" s="15" t="str">
        <f>VLOOKUP(L282,Coordenadas!A$2:C5277,3,0)</f>
        <v xml:space="preserve"> 43°51'10.08"O</v>
      </c>
      <c r="O282" s="40" t="str">
        <f>VLOOKUP(B282,SAOM!B$2:H1283,7,0)</f>
        <v>-</v>
      </c>
      <c r="P282" s="41">
        <v>4033</v>
      </c>
      <c r="Q282" s="17" t="str">
        <f>VLOOKUP(B282,SAOM!B$2:I1283,8,0)</f>
        <v>-</v>
      </c>
      <c r="R282" s="17" t="e">
        <f>VLOOKUP(B282,AG_Lider!A$1:F1642,6,0)</f>
        <v>#N/A</v>
      </c>
      <c r="S282" s="42" t="str">
        <f>VLOOKUP(B282,SAOM!B$2:J1283,9,0)</f>
        <v>Nilcélia da Paixão</v>
      </c>
      <c r="T282" s="17" t="str">
        <f>VLOOKUP(B282,SAOM!B$2:K1729,10,0)</f>
        <v>Av. das Indústrias, 4754</v>
      </c>
      <c r="U282" s="42" t="str">
        <f>VLOOKUP(B282,SAOM!B$2:M1007,12,0)</f>
        <v>31 3641-4386</v>
      </c>
      <c r="V282" s="87" t="str">
        <f>VLOOKUP(B282,SAOM!B$2:L1007,11,0)</f>
        <v>33040-130</v>
      </c>
      <c r="W282" s="18"/>
      <c r="X282" s="40" t="str">
        <f>VLOOKUP(B282,SAOM!B$2:N1007,13,0)</f>
        <v>-</v>
      </c>
      <c r="Y282" s="17"/>
      <c r="Z282" s="15"/>
      <c r="AA282" s="19"/>
      <c r="AB282" s="35"/>
      <c r="AC282" s="48" t="s">
        <v>3244</v>
      </c>
      <c r="AD282" s="19" t="str">
        <f>VLOOKUP(B282,SAOM!B$2:Q1308,16,0)</f>
        <v>-</v>
      </c>
      <c r="AE282" s="19" t="s">
        <v>4675</v>
      </c>
      <c r="AF282" s="19"/>
      <c r="AG282" s="145"/>
      <c r="AH282" s="15"/>
      <c r="AI282" s="20" t="s">
        <v>4675</v>
      </c>
    </row>
    <row r="283" spans="1:35" s="20" customFormat="1">
      <c r="A283" s="13">
        <v>3252</v>
      </c>
      <c r="B283" s="38" t="s">
        <v>2634</v>
      </c>
      <c r="C283" s="17">
        <v>41002</v>
      </c>
      <c r="D283" s="17">
        <v>41047</v>
      </c>
      <c r="E283" s="17">
        <f>VLOOKUP(B283,SAOM!B$2:D3333,3,0)</f>
        <v>41047</v>
      </c>
      <c r="F283" s="17">
        <f t="shared" si="4"/>
        <v>41062</v>
      </c>
      <c r="G283" s="17" t="s">
        <v>501</v>
      </c>
      <c r="H283" s="14" t="s">
        <v>517</v>
      </c>
      <c r="I283" s="40" t="str">
        <f>VLOOKUP(B283,SAOM!B$2:E2278,4,0)</f>
        <v>Aceito</v>
      </c>
      <c r="J283" s="14" t="s">
        <v>499</v>
      </c>
      <c r="K283" s="14" t="s">
        <v>501</v>
      </c>
      <c r="L283" s="15" t="s">
        <v>118</v>
      </c>
      <c r="M283" s="15" t="str">
        <f>VLOOKUP(L283,Coordenadas!A$2:B1535,2,0)</f>
        <v xml:space="preserve"> 19°46'2.70"S</v>
      </c>
      <c r="N283" s="15" t="str">
        <f>VLOOKUP(L283,Coordenadas!A$2:C5278,3,0)</f>
        <v xml:space="preserve"> 43°51'10.08"O</v>
      </c>
      <c r="O283" s="40" t="str">
        <f>VLOOKUP(B283,SAOM!B$2:H1284,7,0)</f>
        <v>SES-SAIA-3252</v>
      </c>
      <c r="P283" s="41">
        <v>4033</v>
      </c>
      <c r="Q283" s="17">
        <f>VLOOKUP(B283,SAOM!B$2:I1284,8,0)</f>
        <v>41012</v>
      </c>
      <c r="R283" s="17" t="str">
        <f>VLOOKUP(B283,AG_Lider!A$1:F1643,6,0)</f>
        <v>CONCLUÍDO</v>
      </c>
      <c r="S283" s="42" t="str">
        <f>VLOOKUP(B283,SAOM!B$2:J1284,9,0)</f>
        <v>Helena Barbosa</v>
      </c>
      <c r="T283" s="17" t="str">
        <f>VLOOKUP(B283,SAOM!B$2:K1730,10,0)</f>
        <v>Av. Teixeira da Costa Sobrinho, 741</v>
      </c>
      <c r="U283" s="42" t="str">
        <f>VLOOKUP(B283,SAOM!B$2:M1008,12,0)</f>
        <v>31 3641-5325</v>
      </c>
      <c r="V283" s="87" t="str">
        <f>VLOOKUP(B283,SAOM!B$2:L1008,11,0)</f>
        <v>33010-360</v>
      </c>
      <c r="W283" s="18"/>
      <c r="X283" s="40" t="str">
        <f>VLOOKUP(B283,SAOM!B$2:N1008,13,0)</f>
        <v>00:20:0e:10:4a:4b</v>
      </c>
      <c r="Y283" s="17">
        <v>41012</v>
      </c>
      <c r="Z283" s="15" t="s">
        <v>1625</v>
      </c>
      <c r="AA283" s="19">
        <v>41012</v>
      </c>
      <c r="AB283" s="35">
        <f>VLOOKUP(B283,[1]VODANET!$B$5:$AB$1019,27,0)</f>
        <v>41058</v>
      </c>
      <c r="AC283" s="48"/>
      <c r="AD283" s="19" t="str">
        <f>VLOOKUP(B283,SAOM!B$2:Q1309,16,0)</f>
        <v>-</v>
      </c>
      <c r="AE283" s="19" t="s">
        <v>4675</v>
      </c>
      <c r="AF283" s="19"/>
      <c r="AG283" s="145"/>
      <c r="AH283" s="15"/>
      <c r="AI283" s="20" t="s">
        <v>4675</v>
      </c>
    </row>
    <row r="284" spans="1:35" s="20" customFormat="1">
      <c r="A284" s="13">
        <v>3253</v>
      </c>
      <c r="B284" s="38" t="s">
        <v>2635</v>
      </c>
      <c r="C284" s="17">
        <v>41002</v>
      </c>
      <c r="D284" s="17">
        <v>41047</v>
      </c>
      <c r="E284" s="17">
        <f>VLOOKUP(B284,SAOM!B$2:D3334,3,0)</f>
        <v>41047</v>
      </c>
      <c r="F284" s="17">
        <f t="shared" si="4"/>
        <v>41062</v>
      </c>
      <c r="G284" s="17">
        <v>41015</v>
      </c>
      <c r="H284" s="14" t="s">
        <v>7229</v>
      </c>
      <c r="I284" s="40" t="str">
        <f>VLOOKUP(B284,SAOM!B$2:E2279,4,0)</f>
        <v>Paralisado</v>
      </c>
      <c r="J284" s="14" t="s">
        <v>499</v>
      </c>
      <c r="K284" s="14" t="s">
        <v>506</v>
      </c>
      <c r="L284" s="15" t="s">
        <v>118</v>
      </c>
      <c r="M284" s="15" t="str">
        <f>VLOOKUP(L284,Coordenadas!A$2:B1536,2,0)</f>
        <v xml:space="preserve"> 19°46'2.70"S</v>
      </c>
      <c r="N284" s="15" t="str">
        <f>VLOOKUP(L284,Coordenadas!A$2:C5279,3,0)</f>
        <v xml:space="preserve"> 43°51'10.08"O</v>
      </c>
      <c r="O284" s="40" t="str">
        <f>VLOOKUP(B284,SAOM!B$2:H1285,7,0)</f>
        <v>-</v>
      </c>
      <c r="P284" s="41">
        <v>4033</v>
      </c>
      <c r="Q284" s="17" t="str">
        <f>VLOOKUP(B284,SAOM!B$2:I1285,8,0)</f>
        <v>-</v>
      </c>
      <c r="R284" s="17" t="str">
        <f>VLOOKUP(B284,AG_Lider!A$1:F1644,6,0)</f>
        <v>VODANET</v>
      </c>
      <c r="S284" s="42" t="str">
        <f>VLOOKUP(B284,SAOM!B$2:J1285,9,0)</f>
        <v>Eliane Zeferino</v>
      </c>
      <c r="T284" s="17" t="str">
        <f>VLOOKUP(B284,SAOM!B$2:K1731,10,0)</f>
        <v>Av. Brasília, 3505</v>
      </c>
      <c r="U284" s="42" t="str">
        <f>VLOOKUP(B284,SAOM!B$2:M1009,12,0)</f>
        <v>31 3637-4573</v>
      </c>
      <c r="V284" s="87" t="str">
        <f>VLOOKUP(B284,SAOM!B$2:L1009,11,0)</f>
        <v>33110-580</v>
      </c>
      <c r="W284" s="18"/>
      <c r="X284" s="40" t="str">
        <f>VLOOKUP(B284,SAOM!B$2:N1009,13,0)</f>
        <v>-</v>
      </c>
      <c r="Y284" s="17"/>
      <c r="Z284" s="15"/>
      <c r="AA284" s="19"/>
      <c r="AB284" s="35"/>
      <c r="AC284" s="48" t="s">
        <v>2786</v>
      </c>
      <c r="AD284" s="19" t="str">
        <f>VLOOKUP(B284,SAOM!B$2:Q1310,16,0)</f>
        <v xml:space="preserve">CLIENTE NÃO AUTORIZOU A INSTALAÇÃO.
</v>
      </c>
      <c r="AE284" s="19" t="s">
        <v>4675</v>
      </c>
      <c r="AF284" s="19"/>
      <c r="AG284" s="145"/>
      <c r="AH284" s="15"/>
      <c r="AI284" s="20" t="s">
        <v>4675</v>
      </c>
    </row>
    <row r="285" spans="1:35" s="20" customFormat="1">
      <c r="A285" s="13">
        <v>3254</v>
      </c>
      <c r="B285" s="38" t="s">
        <v>2636</v>
      </c>
      <c r="C285" s="17">
        <v>41002</v>
      </c>
      <c r="D285" s="17">
        <v>41047</v>
      </c>
      <c r="E285" s="17">
        <f>VLOOKUP(B285,SAOM!B$2:D3335,3,0)</f>
        <v>41047</v>
      </c>
      <c r="F285" s="17">
        <f t="shared" si="4"/>
        <v>41062</v>
      </c>
      <c r="G285" s="17" t="s">
        <v>501</v>
      </c>
      <c r="H285" s="14" t="s">
        <v>517</v>
      </c>
      <c r="I285" s="40" t="str">
        <f>VLOOKUP(B285,SAOM!B$2:E2280,4,0)</f>
        <v>Aceito</v>
      </c>
      <c r="J285" s="14" t="s">
        <v>499</v>
      </c>
      <c r="K285" s="14" t="s">
        <v>501</v>
      </c>
      <c r="L285" s="15" t="s">
        <v>118</v>
      </c>
      <c r="M285" s="15" t="str">
        <f>VLOOKUP(L285,Coordenadas!A$2:B1537,2,0)</f>
        <v xml:space="preserve"> 19°46'2.70"S</v>
      </c>
      <c r="N285" s="15" t="str">
        <f>VLOOKUP(L285,Coordenadas!A$2:C5280,3,0)</f>
        <v xml:space="preserve"> 43°51'10.08"O</v>
      </c>
      <c r="O285" s="40" t="str">
        <f>VLOOKUP(B285,SAOM!B$2:H1286,7,0)</f>
        <v>SES-SAIA-3254</v>
      </c>
      <c r="P285" s="41">
        <v>4033</v>
      </c>
      <c r="Q285" s="17">
        <f>VLOOKUP(B285,SAOM!B$2:I1286,8,0)</f>
        <v>41019</v>
      </c>
      <c r="R285" s="17" t="str">
        <f>VLOOKUP(B285,AG_Lider!A$1:F1645,6,0)</f>
        <v>CONCLUÍDO</v>
      </c>
      <c r="S285" s="42" t="str">
        <f>VLOOKUP(B285,SAOM!B$2:J1286,9,0)</f>
        <v>Adriana Lelis</v>
      </c>
      <c r="T285" s="17" t="str">
        <f>VLOOKUP(B285,SAOM!B$2:K1732,10,0)</f>
        <v>Rua Maria do Carmo Castro, 50</v>
      </c>
      <c r="U285" s="42" t="str">
        <f>VLOOKUP(B285,SAOM!B$2:M1010,12,0)</f>
        <v>31 3636-4522</v>
      </c>
      <c r="V285" s="87" t="str">
        <f>VLOOKUP(B285,SAOM!B$2:L1010,11,0)</f>
        <v>33140-660</v>
      </c>
      <c r="W285" s="18"/>
      <c r="X285" s="40" t="str">
        <f>VLOOKUP(B285,SAOM!B$2:N1010,13,0)</f>
        <v>00:20:0e:10:48:ac</v>
      </c>
      <c r="Y285" s="17">
        <v>41025</v>
      </c>
      <c r="Z285" s="15" t="s">
        <v>2301</v>
      </c>
      <c r="AA285" s="19">
        <v>41025</v>
      </c>
      <c r="AB285" s="35">
        <f>VLOOKUP(B285,[1]VODANET!$B$5:$AB$1019,27,0)</f>
        <v>41058</v>
      </c>
      <c r="AC285" s="48"/>
      <c r="AD285" s="19" t="str">
        <f>VLOOKUP(B285,SAOM!B$2:Q1311,16,0)</f>
        <v>-</v>
      </c>
      <c r="AE285" s="19" t="s">
        <v>4675</v>
      </c>
      <c r="AF285" s="19"/>
      <c r="AG285" s="145"/>
      <c r="AH285" s="15"/>
      <c r="AI285" s="20" t="s">
        <v>4675</v>
      </c>
    </row>
    <row r="286" spans="1:35" s="20" customFormat="1">
      <c r="A286" s="13">
        <v>3251</v>
      </c>
      <c r="B286" s="38" t="s">
        <v>2637</v>
      </c>
      <c r="C286" s="17">
        <v>41002</v>
      </c>
      <c r="D286" s="17">
        <v>41047</v>
      </c>
      <c r="E286" s="17">
        <f>VLOOKUP(B286,SAOM!B$2:D3336,3,0)</f>
        <v>41047</v>
      </c>
      <c r="F286" s="17">
        <f t="shared" si="4"/>
        <v>41062</v>
      </c>
      <c r="G286" s="17">
        <v>41019</v>
      </c>
      <c r="H286" s="14" t="s">
        <v>764</v>
      </c>
      <c r="I286" s="40" t="str">
        <f>VLOOKUP(B286,SAOM!B$2:E2281,4,0)</f>
        <v>Paralisado</v>
      </c>
      <c r="J286" s="14" t="s">
        <v>499</v>
      </c>
      <c r="K286" s="14" t="s">
        <v>506</v>
      </c>
      <c r="L286" s="15" t="s">
        <v>118</v>
      </c>
      <c r="M286" s="15" t="str">
        <f>VLOOKUP(L286,Coordenadas!A$2:B1538,2,0)</f>
        <v xml:space="preserve"> 19°46'2.70"S</v>
      </c>
      <c r="N286" s="15" t="str">
        <f>VLOOKUP(L286,Coordenadas!A$2:C5281,3,0)</f>
        <v xml:space="preserve"> 43°51'10.08"O</v>
      </c>
      <c r="O286" s="40" t="str">
        <f>VLOOKUP(B286,SAOM!B$2:H1287,7,0)</f>
        <v>-</v>
      </c>
      <c r="P286" s="41">
        <v>4033</v>
      </c>
      <c r="Q286" s="17" t="str">
        <f>VLOOKUP(B286,SAOM!B$2:I1287,8,0)</f>
        <v>-</v>
      </c>
      <c r="R286" s="17" t="str">
        <f>VLOOKUP(B286,AG_Lider!A$1:F1646,6,0)</f>
        <v>VODANET</v>
      </c>
      <c r="S286" s="42" t="str">
        <f>VLOOKUP(B286,SAOM!B$2:J1287,9,0)</f>
        <v>Kelly Soares</v>
      </c>
      <c r="T286" s="17" t="str">
        <f>VLOOKUP(B286,SAOM!B$2:K1733,10,0)</f>
        <v>Rua Mangarataia, 413</v>
      </c>
      <c r="U286" s="42" t="str">
        <f>VLOOKUP(B286,SAOM!B$2:M1011,12,0)</f>
        <v>31 3634-5334</v>
      </c>
      <c r="V286" s="87" t="str">
        <f>VLOOKUP(B286,SAOM!B$2:L1011,11,0)</f>
        <v>33130-080</v>
      </c>
      <c r="W286" s="18"/>
      <c r="X286" s="40" t="str">
        <f>VLOOKUP(B286,SAOM!B$2:N1011,13,0)</f>
        <v>-</v>
      </c>
      <c r="Y286" s="17"/>
      <c r="Z286" s="15"/>
      <c r="AA286" s="19"/>
      <c r="AB286" s="35"/>
      <c r="AC286" s="48" t="s">
        <v>2879</v>
      </c>
      <c r="AD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9" t="s">
        <v>4675</v>
      </c>
      <c r="AF286" s="19"/>
      <c r="AG286" s="145"/>
      <c r="AH286" s="15"/>
      <c r="AI286" s="20" t="s">
        <v>4675</v>
      </c>
    </row>
    <row r="287" spans="1:35" s="20" customFormat="1">
      <c r="A287" s="13">
        <v>3255</v>
      </c>
      <c r="B287" s="38" t="s">
        <v>2638</v>
      </c>
      <c r="C287" s="17">
        <v>41002</v>
      </c>
      <c r="D287" s="17">
        <v>41047</v>
      </c>
      <c r="E287" s="17">
        <f>VLOOKUP(B287,SAOM!B$2:D3337,3,0)</f>
        <v>41047</v>
      </c>
      <c r="F287" s="17">
        <f t="shared" si="4"/>
        <v>41062</v>
      </c>
      <c r="G287" s="17" t="s">
        <v>501</v>
      </c>
      <c r="H287" s="14" t="s">
        <v>517</v>
      </c>
      <c r="I287" s="40" t="str">
        <f>VLOOKUP(B287,SAOM!B$2:E2282,4,0)</f>
        <v>Aceito</v>
      </c>
      <c r="J287" s="14" t="s">
        <v>499</v>
      </c>
      <c r="K287" s="14" t="s">
        <v>501</v>
      </c>
      <c r="L287" s="15" t="s">
        <v>118</v>
      </c>
      <c r="M287" s="15" t="str">
        <f>VLOOKUP(L287,Coordenadas!A$2:B1539,2,0)</f>
        <v xml:space="preserve"> 19°46'2.70"S</v>
      </c>
      <c r="N287" s="15" t="str">
        <f>VLOOKUP(L287,Coordenadas!A$2:C5282,3,0)</f>
        <v xml:space="preserve"> 43°51'10.08"O</v>
      </c>
      <c r="O287" s="40" t="str">
        <f>VLOOKUP(B287,SAOM!B$2:H1288,7,0)</f>
        <v>SES-SAIA-3255</v>
      </c>
      <c r="P287" s="41">
        <v>4033</v>
      </c>
      <c r="Q287" s="17">
        <f>VLOOKUP(B287,SAOM!B$2:I1288,8,0)</f>
        <v>41022</v>
      </c>
      <c r="R287" s="17" t="str">
        <f>VLOOKUP(B287,AG_Lider!A$1:F1647,6,0)</f>
        <v>CONCLUÍDO</v>
      </c>
      <c r="S287" s="42" t="str">
        <f>VLOOKUP(B287,SAOM!B$2:J1288,9,0)</f>
        <v>Fernanda Teixeira</v>
      </c>
      <c r="T287" s="17" t="str">
        <f>VLOOKUP(B287,SAOM!B$2:K1734,10,0)</f>
        <v>Av. Nossa Senhora da Conceição, 70</v>
      </c>
      <c r="U287" s="42" t="str">
        <f>VLOOKUP(B287,SAOM!B$2:M1012,12,0)</f>
        <v>31 3637-3393</v>
      </c>
      <c r="V287" s="87" t="str">
        <f>VLOOKUP(B287,SAOM!B$2:L1012,11,0)</f>
        <v>33125-110</v>
      </c>
      <c r="W287" s="18"/>
      <c r="X287" s="40" t="str">
        <f>VLOOKUP(B287,SAOM!B$2:N1012,13,0)</f>
        <v>00:20:0e:10:48:44</v>
      </c>
      <c r="Y287" s="17">
        <v>41022</v>
      </c>
      <c r="Z287" s="15" t="s">
        <v>1625</v>
      </c>
      <c r="AA287" s="19">
        <v>41023</v>
      </c>
      <c r="AB287" s="35">
        <f>VLOOKUP(B287,[1]VODANET!$B$5:$AB$1019,27,0)</f>
        <v>41058</v>
      </c>
      <c r="AC287" s="48"/>
      <c r="AD287" s="19" t="str">
        <f>VLOOKUP(B287,SAOM!B$2:Q1313,16,0)</f>
        <v>-</v>
      </c>
      <c r="AE287" s="19" t="s">
        <v>4675</v>
      </c>
      <c r="AF287" s="19"/>
      <c r="AG287" s="145"/>
      <c r="AH287" s="15"/>
      <c r="AI287" s="20" t="s">
        <v>4675</v>
      </c>
    </row>
    <row r="288" spans="1:35" s="20" customFormat="1">
      <c r="A288" s="13">
        <v>3492</v>
      </c>
      <c r="B288" s="38">
        <v>3492</v>
      </c>
      <c r="C288" s="17">
        <v>41044</v>
      </c>
      <c r="D288" s="17">
        <v>41089</v>
      </c>
      <c r="E288" s="17">
        <f>VLOOKUP(B288,SAOM!B$2:D3338,3,0)</f>
        <v>41089</v>
      </c>
      <c r="F288" s="17">
        <f t="shared" si="4"/>
        <v>41104</v>
      </c>
      <c r="G288" s="17" t="s">
        <v>501</v>
      </c>
      <c r="H288" s="14" t="s">
        <v>517</v>
      </c>
      <c r="I288" s="40" t="str">
        <f>VLOOKUP(B288,SAOM!B$2:E2283,4,0)</f>
        <v>Aceito</v>
      </c>
      <c r="J288" s="14" t="s">
        <v>499</v>
      </c>
      <c r="K288" s="14" t="s">
        <v>501</v>
      </c>
      <c r="L288" s="15" t="s">
        <v>3344</v>
      </c>
      <c r="M288" s="15" t="str">
        <f>VLOOKUP(L288,Coordenadas!A$2:B1540,2,0)</f>
        <v xml:space="preserve"> 21°11'15.25"S</v>
      </c>
      <c r="N288" s="15" t="str">
        <f>VLOOKUP(L288,Coordenadas!A$2:C5283,3,0)</f>
        <v xml:space="preserve"> 43°58'32.52"O</v>
      </c>
      <c r="O288" s="40" t="str">
        <f>VLOOKUP(B288,SAOM!B$2:H1400,7,0)</f>
        <v>SES-BASO-3492</v>
      </c>
      <c r="P288" s="16">
        <v>4033</v>
      </c>
      <c r="Q288" s="17">
        <f>VLOOKUP(B288,SAOM!B$2:I1400,8,0)</f>
        <v>41052</v>
      </c>
      <c r="R288" s="17" t="e">
        <f>VLOOKUP(B288,AG_Lider!A$1:F1759,6,0)</f>
        <v>#N/A</v>
      </c>
      <c r="S288" s="42" t="str">
        <f>VLOOKUP(B288,SAOM!B$2:J1400,9,0)</f>
        <v>Vanessa Cristina Ferreira</v>
      </c>
      <c r="T288" s="17" t="str">
        <f>VLOOKUP(B288,SAOM!B$2:K1846,10,0)</f>
        <v>Av. Guanabara, 300</v>
      </c>
      <c r="U288" s="42" t="str">
        <f>VLOOKUP(B288,SAOM!B$2:M1013,12,0)</f>
        <v>32 3351-1813</v>
      </c>
      <c r="V288" s="87" t="str">
        <f>VLOOKUP(B288,SAOM!B$2:L1013,11,0)</f>
        <v>36212-000</v>
      </c>
      <c r="W288" s="18"/>
      <c r="X288" s="40" t="str">
        <f>VLOOKUP(B288,SAOM!B$2:N1013,13,0)</f>
        <v>00:20:0e:10:49:a4</v>
      </c>
      <c r="Y288" s="17">
        <v>41053</v>
      </c>
      <c r="Z288" s="15" t="s">
        <v>2878</v>
      </c>
      <c r="AA288" s="19">
        <v>41054</v>
      </c>
      <c r="AB288" s="35">
        <v>41092</v>
      </c>
      <c r="AC288" s="48" t="s">
        <v>3704</v>
      </c>
      <c r="AD288" s="19" t="str">
        <f>VLOOKUP(B288,SAOM!B$2:Q1314,16,0)</f>
        <v>-</v>
      </c>
      <c r="AE288" s="19" t="s">
        <v>4675</v>
      </c>
      <c r="AF288" s="19"/>
      <c r="AG288" s="145"/>
      <c r="AH288" s="15" t="s">
        <v>3903</v>
      </c>
      <c r="AI288" s="20" t="s">
        <v>4675</v>
      </c>
    </row>
    <row r="289" spans="1:35" s="20" customFormat="1">
      <c r="A289" s="13">
        <v>3494</v>
      </c>
      <c r="B289" s="38">
        <v>3494</v>
      </c>
      <c r="C289" s="17">
        <v>41044</v>
      </c>
      <c r="D289" s="17">
        <v>41089</v>
      </c>
      <c r="E289" s="17">
        <f>VLOOKUP(B289,SAOM!B$2:D3339,3,0)</f>
        <v>41089</v>
      </c>
      <c r="F289" s="17">
        <f t="shared" si="4"/>
        <v>41104</v>
      </c>
      <c r="G289" s="17" t="s">
        <v>501</v>
      </c>
      <c r="H289" s="14" t="s">
        <v>517</v>
      </c>
      <c r="I289" s="40" t="str">
        <f>VLOOKUP(B289,SAOM!B$2:E2284,4,0)</f>
        <v>Aceito</v>
      </c>
      <c r="J289" s="14" t="s">
        <v>499</v>
      </c>
      <c r="K289" s="14" t="s">
        <v>501</v>
      </c>
      <c r="L289" s="15" t="s">
        <v>3344</v>
      </c>
      <c r="M289" s="15" t="str">
        <f>VLOOKUP(L289,Coordenadas!A$2:B1541,2,0)</f>
        <v xml:space="preserve"> 21°11'15.25"S</v>
      </c>
      <c r="N289" s="15" t="str">
        <f>VLOOKUP(L289,Coordenadas!A$2:C5284,3,0)</f>
        <v xml:space="preserve"> 43°58'32.52"O</v>
      </c>
      <c r="O289" s="40" t="str">
        <f>VLOOKUP(B289,SAOM!B$2:H1402,7,0)</f>
        <v>SES-BASO-3494</v>
      </c>
      <c r="P289" s="16">
        <v>4033</v>
      </c>
      <c r="Q289" s="17">
        <f>VLOOKUP(B289,SAOM!B$2:I1402,8,0)</f>
        <v>41057</v>
      </c>
      <c r="R289" s="17" t="e">
        <f>VLOOKUP(B289,AG_Lider!A$1:F1761,6,0)</f>
        <v>#N/A</v>
      </c>
      <c r="S289" s="42" t="str">
        <f>VLOOKUP(B289,SAOM!B$2:J1402,9,0)</f>
        <v>Joicymara de Fátima Rodrigues</v>
      </c>
      <c r="T289" s="17" t="str">
        <f>VLOOKUP(B289,SAOM!B$2:K1848,10,0)</f>
        <v>Rua Ritápolis, 12</v>
      </c>
      <c r="U289" s="42" t="str">
        <f>VLOOKUP(B289,SAOM!B$2:M1014,12,0)</f>
        <v>32 3351-1789</v>
      </c>
      <c r="V289" s="87" t="str">
        <f>VLOOKUP(B289,SAOM!B$2:L1014,11,0)</f>
        <v>36212-000</v>
      </c>
      <c r="W289" s="18"/>
      <c r="X289" s="40" t="str">
        <f>VLOOKUP(B289,SAOM!B$2:N1014,13,0)</f>
        <v>00:20:0e:10:45:49</v>
      </c>
      <c r="Y289" s="17">
        <v>41057</v>
      </c>
      <c r="Z289" s="15" t="s">
        <v>2878</v>
      </c>
      <c r="AA289" s="19">
        <v>41057</v>
      </c>
      <c r="AB289" s="35">
        <v>41092</v>
      </c>
      <c r="AC289" s="48"/>
      <c r="AD289" s="19" t="str">
        <f>VLOOKUP(B289,SAOM!B$2:Q1315,16,0)</f>
        <v>-</v>
      </c>
      <c r="AE289" s="19" t="s">
        <v>4675</v>
      </c>
      <c r="AF289" s="19"/>
      <c r="AG289" s="145"/>
      <c r="AH289" s="15" t="s">
        <v>3904</v>
      </c>
      <c r="AI289" s="20" t="s">
        <v>4675</v>
      </c>
    </row>
    <row r="290" spans="1:35" s="20" customFormat="1">
      <c r="A290" s="13">
        <v>3266</v>
      </c>
      <c r="B290" s="38">
        <v>3266</v>
      </c>
      <c r="C290" s="17">
        <v>41003</v>
      </c>
      <c r="D290" s="17">
        <v>41048</v>
      </c>
      <c r="E290" s="17">
        <f>VLOOKUP(B290,SAOM!B$2:D3340,3,0)</f>
        <v>41048</v>
      </c>
      <c r="F290" s="17">
        <f t="shared" si="4"/>
        <v>41063</v>
      </c>
      <c r="G290" s="17" t="s">
        <v>501</v>
      </c>
      <c r="H290" s="14" t="s">
        <v>517</v>
      </c>
      <c r="I290" s="40" t="str">
        <f>VLOOKUP(B290,SAOM!B$2:E2285,4,0)</f>
        <v>Aceito</v>
      </c>
      <c r="J290" s="14" t="s">
        <v>499</v>
      </c>
      <c r="K290" s="14" t="s">
        <v>501</v>
      </c>
      <c r="L290" s="15" t="s">
        <v>2654</v>
      </c>
      <c r="M290" s="15" t="str">
        <f>VLOOKUP(L290,Coordenadas!A$2:B1542,2,0)</f>
        <v xml:space="preserve"> 20°57'41.50"S</v>
      </c>
      <c r="N290" s="15" t="str">
        <f>VLOOKUP(L290,Coordenadas!A$2:C5285,3,0)</f>
        <v xml:space="preserve"> 43°11'23.62"O</v>
      </c>
      <c r="O290" s="40" t="str">
        <f>VLOOKUP(B290,SAOM!B$2:H1291,7,0)</f>
        <v>SES-DOVO-3266</v>
      </c>
      <c r="P290" s="41">
        <v>4033</v>
      </c>
      <c r="Q290" s="17">
        <f>VLOOKUP(B290,SAOM!B$2:I1291,8,0)</f>
        <v>41015</v>
      </c>
      <c r="R290" s="17" t="e">
        <f>VLOOKUP(B290,AG_Lider!A$1:F1650,6,0)</f>
        <v>#N/A</v>
      </c>
      <c r="S290" s="42" t="str">
        <f>VLOOKUP(B290,SAOM!B$2:J1291,9,0)</f>
        <v>Aleida Fernandes Nogueira</v>
      </c>
      <c r="T290" s="17" t="str">
        <f>VLOOKUP(B290,SAOM!B$2:K1737,10,0)</f>
        <v xml:space="preserve">Rua Francisco Grossi, 0 </v>
      </c>
      <c r="U290" s="42" t="str">
        <f>VLOOKUP(B290,SAOM!B$2:M1015,12,0)</f>
        <v>32 3576-1472</v>
      </c>
      <c r="V290" s="87" t="str">
        <f>VLOOKUP(B290,SAOM!B$2:L1015,11,0)</f>
        <v>36513-000</v>
      </c>
      <c r="W290" s="18"/>
      <c r="X290" s="40" t="str">
        <f>VLOOKUP(B290,SAOM!B$2:N1015,13,0)</f>
        <v>00:20:0E:10:4A:3E</v>
      </c>
      <c r="Y290" s="17">
        <v>41015</v>
      </c>
      <c r="Z290" s="15" t="s">
        <v>1956</v>
      </c>
      <c r="AA290" s="19">
        <v>41015</v>
      </c>
      <c r="AB290" s="35">
        <f>VLOOKUP(B290,[1]VODANET!$B$5:$AB$1019,27,0)</f>
        <v>41058</v>
      </c>
      <c r="AC290" s="48"/>
      <c r="AD290" s="19" t="str">
        <f>VLOOKUP(B290,SAOM!B$2:Q1316,16,0)</f>
        <v>-</v>
      </c>
      <c r="AE290" s="19" t="s">
        <v>4675</v>
      </c>
      <c r="AF290" s="19"/>
      <c r="AG290" s="145"/>
      <c r="AH290" s="15"/>
      <c r="AI290" s="20" t="s">
        <v>4675</v>
      </c>
    </row>
    <row r="291" spans="1:35" s="84" customFormat="1" ht="16.5" customHeight="1">
      <c r="A291" s="46">
        <v>3267</v>
      </c>
      <c r="B291" s="38">
        <v>3267</v>
      </c>
      <c r="C291" s="31">
        <v>41003</v>
      </c>
      <c r="D291" s="31">
        <v>41111</v>
      </c>
      <c r="E291" s="31">
        <f>VLOOKUP(B291,SAOM!B$2:D3341,3,0)</f>
        <v>41111</v>
      </c>
      <c r="F291" s="31">
        <f t="shared" si="4"/>
        <v>41126</v>
      </c>
      <c r="G291" s="31">
        <v>41145</v>
      </c>
      <c r="H291" s="73" t="s">
        <v>517</v>
      </c>
      <c r="I291" s="38" t="str">
        <f>VLOOKUP(B291,SAOM!B$2:E2286,4,0)</f>
        <v>Aceito</v>
      </c>
      <c r="J291" s="73" t="s">
        <v>499</v>
      </c>
      <c r="K291" s="73" t="s">
        <v>501</v>
      </c>
      <c r="L291" s="47" t="s">
        <v>2658</v>
      </c>
      <c r="M291" s="15" t="str">
        <f>VLOOKUP(L291,Coordenadas!A$2:B1543,2,0)</f>
        <v xml:space="preserve"> 19°12'28.39"S</v>
      </c>
      <c r="N291" s="15" t="str">
        <f>VLOOKUP(L291,Coordenadas!A$2:C5286,3,0)</f>
        <v xml:space="preserve"> 42° 3'6.43"O</v>
      </c>
      <c r="O291" s="38" t="str">
        <f>VLOOKUP(B291,SAOM!B$2:H1292,7,0)</f>
        <v>SES-ENAS-3267</v>
      </c>
      <c r="P291" s="98">
        <v>4035</v>
      </c>
      <c r="Q291" s="31">
        <f>VLOOKUP(B291,SAOM!B$2:I1292,8,0)</f>
        <v>41141</v>
      </c>
      <c r="R291" s="31" t="str">
        <f>VLOOKUP(B291,AG_Lider!A$1:F1651,6,0)</f>
        <v>VODANET</v>
      </c>
      <c r="S291" s="80" t="str">
        <f>VLOOKUP(B291,SAOM!B$2:J1292,9,0)</f>
        <v>Pamela Cardoso Ribeiro Dias</v>
      </c>
      <c r="T291" s="31" t="str">
        <f>VLOOKUP(B291,SAOM!B$2:K1738,10,0)</f>
        <v>Rua Prefeito Divino Paulino de Oliveira, 205 - Jose Ernesto</v>
      </c>
      <c r="U291" s="80" t="str">
        <f>VLOOKUP(B291,SAOM!B$2:M1016,12,0)</f>
        <v>33 3234-1444</v>
      </c>
      <c r="V291" s="209" t="str">
        <f>VLOOKUP(B291,SAOM!B$2:L1016,11,0)</f>
        <v>35130-000</v>
      </c>
      <c r="W291" s="81"/>
      <c r="X291" s="38" t="str">
        <f>VLOOKUP(B291,SAOM!B$2:N1016,13,0)</f>
        <v>00:20:0e:10:4a:ec</v>
      </c>
      <c r="Y291" s="31">
        <v>41157</v>
      </c>
      <c r="Z291" s="47" t="s">
        <v>7705</v>
      </c>
      <c r="AA291" s="82">
        <v>41158</v>
      </c>
      <c r="AB291" s="83"/>
      <c r="AC291" s="210" t="s">
        <v>7709</v>
      </c>
      <c r="AD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E291" s="82" t="s">
        <v>4675</v>
      </c>
      <c r="AF291" s="82"/>
      <c r="AG291" s="147"/>
      <c r="AH291" s="47"/>
      <c r="AI291" s="84" t="s">
        <v>4675</v>
      </c>
    </row>
    <row r="292" spans="1:35" s="20" customFormat="1" ht="16.5" customHeight="1">
      <c r="A292" s="13">
        <v>3268</v>
      </c>
      <c r="B292" s="38">
        <v>3268</v>
      </c>
      <c r="C292" s="17">
        <v>41003</v>
      </c>
      <c r="D292" s="17">
        <v>41110</v>
      </c>
      <c r="E292" s="17">
        <f>VLOOKUP(B292,SAOM!B$2:D3342,3,0)</f>
        <v>41111</v>
      </c>
      <c r="F292" s="17">
        <f t="shared" si="4"/>
        <v>41125</v>
      </c>
      <c r="G292" s="17">
        <v>41095</v>
      </c>
      <c r="H292" s="14" t="s">
        <v>517</v>
      </c>
      <c r="I292" s="40" t="str">
        <f>VLOOKUP(B292,SAOM!B$2:E2287,4,0)</f>
        <v>Aceito</v>
      </c>
      <c r="J292" s="14" t="s">
        <v>499</v>
      </c>
      <c r="K292" s="14" t="s">
        <v>501</v>
      </c>
      <c r="L292" s="15" t="s">
        <v>2662</v>
      </c>
      <c r="M292" s="15" t="str">
        <f>VLOOKUP(L292,Coordenadas!A$2:B1544,2,0)</f>
        <v xml:space="preserve"> 20°50'46.37"S</v>
      </c>
      <c r="N292" s="15" t="str">
        <f>VLOOKUP(L292,Coordenadas!A$2:C5287,3,0)</f>
        <v xml:space="preserve"> 42°39'20.39"O</v>
      </c>
      <c r="O292" s="40" t="str">
        <f>VLOOKUP(B292,SAOM!B$2:H1293,7,0)</f>
        <v>SES-ERIA-3268</v>
      </c>
      <c r="P292" s="41">
        <v>4033</v>
      </c>
      <c r="Q292" s="17">
        <f>VLOOKUP(B292,SAOM!B$2:I1293,8,0)</f>
        <v>41150</v>
      </c>
      <c r="R292" s="17" t="str">
        <f>VLOOKUP(B292,AG_Lider!A$1:F1652,6,0)</f>
        <v>VODANET</v>
      </c>
      <c r="S292" s="42" t="str">
        <f>VLOOKUP(B292,SAOM!B$2:J1293,9,0)</f>
        <v>Maria do Rosário Batista Frederico</v>
      </c>
      <c r="T292" s="17" t="str">
        <f>VLOOKUP(B292,SAOM!B$2:K1739,10,0)</f>
        <v>Rua Andrades Irmãos nº 32, centro</v>
      </c>
      <c r="U292" s="42" t="str">
        <f>VLOOKUP(B292,SAOM!B$2:M1017,12,0)</f>
        <v>(32) 35541565</v>
      </c>
      <c r="V292" s="87" t="str">
        <f>VLOOKUP(B292,SAOM!B$2:L1017,11,0)</f>
        <v>36555-000</v>
      </c>
      <c r="W292" s="18"/>
      <c r="X292" s="40" t="str">
        <f>VLOOKUP(B292,SAOM!B$2:N1017,13,0)</f>
        <v>00:20:0E:10:4A:C0</v>
      </c>
      <c r="Y292" s="17">
        <v>41144</v>
      </c>
      <c r="Z292" s="15" t="s">
        <v>7196</v>
      </c>
      <c r="AA292" s="19">
        <v>41144</v>
      </c>
      <c r="AB292" s="35"/>
      <c r="AC292" s="77" t="s">
        <v>5375</v>
      </c>
      <c r="AD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E292" s="19" t="s">
        <v>4675</v>
      </c>
      <c r="AF292" s="19"/>
      <c r="AG292" s="141"/>
      <c r="AH292" s="15"/>
      <c r="AI292" s="20" t="s">
        <v>4675</v>
      </c>
    </row>
    <row r="293" spans="1:35" s="20" customFormat="1">
      <c r="A293" s="13">
        <v>3269</v>
      </c>
      <c r="B293" s="38">
        <v>3269</v>
      </c>
      <c r="C293" s="17">
        <v>41003</v>
      </c>
      <c r="D293" s="17">
        <v>41111</v>
      </c>
      <c r="E293" s="17">
        <f>VLOOKUP(B293,SAOM!B$2:D3343,3,0)</f>
        <v>41111</v>
      </c>
      <c r="F293" s="17">
        <f t="shared" si="4"/>
        <v>41126</v>
      </c>
      <c r="G293" s="17">
        <v>41015</v>
      </c>
      <c r="H293" s="14" t="s">
        <v>682</v>
      </c>
      <c r="I293" s="40" t="str">
        <f>VLOOKUP(B293,SAOM!B$2:E2288,4,0)</f>
        <v>Agendado</v>
      </c>
      <c r="J293" s="14" t="s">
        <v>499</v>
      </c>
      <c r="K293" s="14" t="s">
        <v>501</v>
      </c>
      <c r="L293" s="15" t="s">
        <v>2664</v>
      </c>
      <c r="M293" s="15" t="str">
        <f>VLOOKUP(L293,Coordenadas!A$2:B1545,2,0)</f>
        <v xml:space="preserve"> 15° 5'47.44"S</v>
      </c>
      <c r="N293" s="15" t="str">
        <f>VLOOKUP(L293,Coordenadas!A$2:C5288,3,0)</f>
        <v xml:space="preserve"> 45°40'55.60"O</v>
      </c>
      <c r="O293" s="40" t="str">
        <f>VLOOKUP(B293,SAOM!B$2:H1294,7,0)</f>
        <v>SES-ESVA-3269</v>
      </c>
      <c r="P293" s="41">
        <v>4035</v>
      </c>
      <c r="Q293" s="17">
        <f>VLOOKUP(B293,SAOM!B$2:I1294,8,0)</f>
        <v>41152</v>
      </c>
      <c r="R293" s="17" t="str">
        <f>VLOOKUP(B293,AG_Lider!A$1:F1653,6,0)</f>
        <v>VODANET</v>
      </c>
      <c r="S293" s="42" t="str">
        <f>VLOOKUP(B293,SAOM!B$2:J1294,9,0)</f>
        <v>Meiriely Bitencourt Moreira</v>
      </c>
      <c r="T293" s="17" t="str">
        <f>VLOOKUP(B293,SAOM!B$2:K1740,10,0)</f>
        <v>Jose Pedro Simão Filho nº 50, centro</v>
      </c>
      <c r="U293" s="42" t="str">
        <f>VLOOKUP(B293,SAOM!B$2:M1018,12,0)</f>
        <v>35 3462-1065</v>
      </c>
      <c r="V293" s="87" t="str">
        <f>VLOOKUP(B293,SAOM!B$2:L1018,11,0)</f>
        <v>37542-000</v>
      </c>
      <c r="W293" s="18"/>
      <c r="X293" s="40" t="str">
        <f>VLOOKUP(B293,SAOM!B$2:N1018,13,0)</f>
        <v>-</v>
      </c>
      <c r="Y293" s="17"/>
      <c r="Z293" s="15"/>
      <c r="AA293" s="19"/>
      <c r="AB293" s="35"/>
      <c r="AC293" s="48" t="s">
        <v>4385</v>
      </c>
      <c r="AD293" s="19" t="str">
        <f>VLOOKUP(B293,SAOM!B$2:Q1319,16,0)</f>
        <v xml:space="preserve">
</v>
      </c>
      <c r="AE293" s="19" t="s">
        <v>4675</v>
      </c>
      <c r="AF293" s="19"/>
      <c r="AG293" s="145"/>
      <c r="AH293" s="15"/>
      <c r="AI293" s="20" t="s">
        <v>4675</v>
      </c>
    </row>
    <row r="294" spans="1:35" s="20" customFormat="1">
      <c r="A294" s="13">
        <v>3270</v>
      </c>
      <c r="B294" s="38">
        <v>3270</v>
      </c>
      <c r="C294" s="17">
        <v>41003</v>
      </c>
      <c r="D294" s="17">
        <v>41048</v>
      </c>
      <c r="E294" s="17">
        <f>VLOOKUP(B294,SAOM!B$2:D3344,3,0)</f>
        <v>41048</v>
      </c>
      <c r="F294" s="17">
        <f t="shared" si="4"/>
        <v>41063</v>
      </c>
      <c r="G294" s="17" t="s">
        <v>501</v>
      </c>
      <c r="H294" s="14" t="s">
        <v>517</v>
      </c>
      <c r="I294" s="40" t="str">
        <f>VLOOKUP(B294,SAOM!B$2:E2289,4,0)</f>
        <v>Aceito</v>
      </c>
      <c r="J294" s="14" t="s">
        <v>499</v>
      </c>
      <c r="K294" s="14" t="s">
        <v>501</v>
      </c>
      <c r="L294" s="15" t="s">
        <v>2667</v>
      </c>
      <c r="M294" s="15" t="str">
        <f>VLOOKUP(L294,Coordenadas!A$2:B1546,2,0)</f>
        <v xml:space="preserve"> 19°31'21.17"S</v>
      </c>
      <c r="N294" s="15" t="str">
        <f>VLOOKUP(L294,Coordenadas!A$2:C5289,3,0)</f>
        <v xml:space="preserve"> 45°47'20.37"O</v>
      </c>
      <c r="O294" s="40" t="str">
        <f>VLOOKUP(B294,SAOM!B$2:H1295,7,0)</f>
        <v>SES-ESIA-3270</v>
      </c>
      <c r="P294" s="41">
        <v>4033</v>
      </c>
      <c r="Q294" s="17">
        <f>VLOOKUP(B294,SAOM!B$2:I1295,8,0)</f>
        <v>41026</v>
      </c>
      <c r="R294" s="17" t="e">
        <f>VLOOKUP(B294,AG_Lider!A$1:F1654,6,0)</f>
        <v>#N/A</v>
      </c>
      <c r="S294" s="42" t="str">
        <f>VLOOKUP(B294,SAOM!B$2:J1295,9,0)</f>
        <v>José Edvard da Silva</v>
      </c>
      <c r="T294" s="17" t="str">
        <f>VLOOKUP(B294,SAOM!B$2:K1741,10,0)</f>
        <v>Rua Joaquim Alves Belo, 86, centro</v>
      </c>
      <c r="U294" s="42" t="str">
        <f>VLOOKUP(B294,SAOM!B$2:M1019,12,0)</f>
        <v>37 3553-1220</v>
      </c>
      <c r="V294" s="87" t="str">
        <f>VLOOKUP(B294,SAOM!B$2:L1019,11,0)</f>
        <v>35613-000</v>
      </c>
      <c r="W294" s="18"/>
      <c r="X294" s="40" t="str">
        <f>VLOOKUP(B294,SAOM!B$2:N1019,13,0)</f>
        <v>00:20:0e:10:48:b1</v>
      </c>
      <c r="Y294" s="17">
        <v>41026</v>
      </c>
      <c r="Z294" s="15" t="s">
        <v>1625</v>
      </c>
      <c r="AA294" s="19">
        <v>41026</v>
      </c>
      <c r="AB294" s="35">
        <f>VLOOKUP(B294,[1]VODANET!$B$5:$AB$1019,27,0)</f>
        <v>41058</v>
      </c>
      <c r="AC294" s="48"/>
      <c r="AD294" s="19" t="str">
        <f>VLOOKUP(B294,SAOM!B$2:Q1320,16,0)</f>
        <v>-</v>
      </c>
      <c r="AE294" s="19" t="s">
        <v>4675</v>
      </c>
      <c r="AF294" s="19"/>
      <c r="AG294" s="145"/>
      <c r="AH294" s="15"/>
      <c r="AI294" s="20" t="s">
        <v>4675</v>
      </c>
    </row>
    <row r="295" spans="1:35" s="20" customFormat="1">
      <c r="A295" s="13">
        <v>3271</v>
      </c>
      <c r="B295" s="38">
        <v>3271</v>
      </c>
      <c r="C295" s="17">
        <v>41003</v>
      </c>
      <c r="D295" s="17">
        <v>41048</v>
      </c>
      <c r="E295" s="17">
        <f>VLOOKUP(B295,SAOM!B$2:D3345,3,0)</f>
        <v>41048</v>
      </c>
      <c r="F295" s="17">
        <f t="shared" si="4"/>
        <v>41063</v>
      </c>
      <c r="G295" s="17" t="s">
        <v>501</v>
      </c>
      <c r="H295" s="14" t="s">
        <v>517</v>
      </c>
      <c r="I295" s="40" t="str">
        <f>VLOOKUP(B295,SAOM!B$2:E2290,4,0)</f>
        <v>Aceito</v>
      </c>
      <c r="J295" s="14" t="s">
        <v>499</v>
      </c>
      <c r="K295" s="14" t="s">
        <v>501</v>
      </c>
      <c r="L295" s="15" t="s">
        <v>2671</v>
      </c>
      <c r="M295" s="15" t="str">
        <f>VLOOKUP(L295,Coordenadas!A$2:B1547,2,0)</f>
        <v xml:space="preserve"> 21° 4'12.67"S</v>
      </c>
      <c r="N295" s="15" t="str">
        <f>VLOOKUP(L295,Coordenadas!A$2:C5290,3,0)</f>
        <v xml:space="preserve"> 42°38'14.31"O</v>
      </c>
      <c r="O295" s="40" t="str">
        <f>VLOOKUP(B295,SAOM!B$2:H1296,7,0)</f>
        <v>SES-SARE-3271</v>
      </c>
      <c r="P295" s="41">
        <v>4033</v>
      </c>
      <c r="Q295" s="17">
        <f>VLOOKUP(B295,SAOM!B$2:I1296,8,0)</f>
        <v>41018</v>
      </c>
      <c r="R295" s="17" t="e">
        <f>VLOOKUP(B295,AG_Lider!A$1:F1655,6,0)</f>
        <v>#N/A</v>
      </c>
      <c r="S295" s="42" t="str">
        <f>VLOOKUP(B295,SAOM!B$2:J1296,9,0)</f>
        <v>Renato Pedrosa</v>
      </c>
      <c r="T295" s="17" t="str">
        <f>VLOOKUP(B295,SAOM!B$2:K1742,10,0)</f>
        <v>Rua João Pinto de Faria, 1323, centro.</v>
      </c>
      <c r="U295" s="42" t="str">
        <f>VLOOKUP(B295,SAOM!B$2:M1020,12,0)</f>
        <v>32 3426-7127</v>
      </c>
      <c r="V295" s="87" t="str">
        <f>VLOOKUP(B295,SAOM!B$2:L1020,11,0)</f>
        <v>36793-000</v>
      </c>
      <c r="W295" s="18"/>
      <c r="X295" s="40" t="str">
        <f>VLOOKUP(B295,SAOM!B$2:N1020,13,0)</f>
        <v>00:20:0e:10:48:ed</v>
      </c>
      <c r="Y295" s="17">
        <v>41018</v>
      </c>
      <c r="Z295" s="15" t="s">
        <v>2878</v>
      </c>
      <c r="AA295" s="19">
        <v>41018</v>
      </c>
      <c r="AB295" s="35">
        <f>VLOOKUP(B295,[1]VODANET!$B$5:$AB$1019,27,0)</f>
        <v>41058</v>
      </c>
      <c r="AC295" s="48"/>
      <c r="AD295" s="19" t="str">
        <f>VLOOKUP(B295,SAOM!B$2:Q1321,16,0)</f>
        <v>-</v>
      </c>
      <c r="AE295" s="19" t="s">
        <v>4675</v>
      </c>
      <c r="AF295" s="19"/>
      <c r="AG295" s="145"/>
      <c r="AH295" s="15"/>
      <c r="AI295" s="20" t="s">
        <v>4675</v>
      </c>
    </row>
    <row r="296" spans="1:35" s="20" customFormat="1">
      <c r="A296" s="13">
        <v>3272</v>
      </c>
      <c r="B296" s="38">
        <v>3272</v>
      </c>
      <c r="C296" s="17">
        <v>41003</v>
      </c>
      <c r="D296" s="17">
        <v>41048</v>
      </c>
      <c r="E296" s="17">
        <f>VLOOKUP(B296,SAOM!B$2:D3346,3,0)</f>
        <v>41048</v>
      </c>
      <c r="F296" s="17">
        <f t="shared" si="4"/>
        <v>41063</v>
      </c>
      <c r="G296" s="17" t="s">
        <v>501</v>
      </c>
      <c r="H296" s="14" t="s">
        <v>517</v>
      </c>
      <c r="I296" s="40" t="str">
        <f>VLOOKUP(B296,SAOM!B$2:E2291,4,0)</f>
        <v>Aceito</v>
      </c>
      <c r="J296" s="14" t="s">
        <v>499</v>
      </c>
      <c r="K296" s="14" t="s">
        <v>501</v>
      </c>
      <c r="L296" s="15" t="s">
        <v>2671</v>
      </c>
      <c r="M296" s="15" t="str">
        <f>VLOOKUP(L296,Coordenadas!A$2:B1548,2,0)</f>
        <v xml:space="preserve"> 21° 4'12.67"S</v>
      </c>
      <c r="N296" s="15" t="str">
        <f>VLOOKUP(L296,Coordenadas!A$2:C5291,3,0)</f>
        <v xml:space="preserve"> 42°38'14.31"O</v>
      </c>
      <c r="O296" s="40" t="str">
        <f>VLOOKUP(B296,SAOM!B$2:H1297,7,0)</f>
        <v>SES-SARE-3272</v>
      </c>
      <c r="P296" s="41">
        <v>4033</v>
      </c>
      <c r="Q296" s="17">
        <f>VLOOKUP(B296,SAOM!B$2:I1297,8,0)</f>
        <v>41017</v>
      </c>
      <c r="R296" s="17" t="e">
        <f>VLOOKUP(B296,AG_Lider!A$1:F1656,6,0)</f>
        <v>#N/A</v>
      </c>
      <c r="S296" s="42" t="str">
        <f>VLOOKUP(B296,SAOM!B$2:J1297,9,0)</f>
        <v>Renato Pedrosa</v>
      </c>
      <c r="T296" s="17" t="str">
        <f>VLOOKUP(B296,SAOM!B$2:K1743,10,0)</f>
        <v>Rua Ilca Fonseca Alves Duarte, 0, centro</v>
      </c>
      <c r="U296" s="42" t="str">
        <f>VLOOKUP(B296,SAOM!B$2:M1021,12,0)</f>
        <v>32 3426-7127</v>
      </c>
      <c r="V296" s="87" t="str">
        <f>VLOOKUP(B296,SAOM!B$2:L1021,11,0)</f>
        <v>36793-000</v>
      </c>
      <c r="W296" s="18"/>
      <c r="X296" s="40" t="str">
        <f>VLOOKUP(B296,SAOM!B$2:N1021,13,0)</f>
        <v>00:20:0e:10:4c:5f</v>
      </c>
      <c r="Y296" s="17">
        <v>41017</v>
      </c>
      <c r="Z296" s="15" t="s">
        <v>1956</v>
      </c>
      <c r="AA296" s="19">
        <v>41017</v>
      </c>
      <c r="AB296" s="35">
        <f>VLOOKUP(B296,[1]VODANET!$B$5:$AB$1019,27,0)</f>
        <v>41058</v>
      </c>
      <c r="AC296" s="48"/>
      <c r="AD296" s="19" t="str">
        <f>VLOOKUP(B296,SAOM!B$2:Q1322,16,0)</f>
        <v>-</v>
      </c>
      <c r="AE296" s="19" t="s">
        <v>4675</v>
      </c>
      <c r="AF296" s="19"/>
      <c r="AG296" s="145"/>
      <c r="AH296" s="15"/>
      <c r="AI296" s="20" t="s">
        <v>4675</v>
      </c>
    </row>
    <row r="297" spans="1:35" s="20" customFormat="1">
      <c r="A297" s="13">
        <v>3265</v>
      </c>
      <c r="B297" s="38">
        <v>3265</v>
      </c>
      <c r="C297" s="17">
        <v>41003</v>
      </c>
      <c r="D297" s="17">
        <v>41048</v>
      </c>
      <c r="E297" s="17">
        <f>VLOOKUP(B297,SAOM!B$2:D3347,3,0)</f>
        <v>41048</v>
      </c>
      <c r="F297" s="17">
        <f t="shared" si="4"/>
        <v>41063</v>
      </c>
      <c r="G297" s="17" t="s">
        <v>501</v>
      </c>
      <c r="H297" s="14" t="s">
        <v>517</v>
      </c>
      <c r="I297" s="40" t="str">
        <f>VLOOKUP(B297,SAOM!B$2:E2292,4,0)</f>
        <v>Aceito</v>
      </c>
      <c r="J297" s="14" t="s">
        <v>499</v>
      </c>
      <c r="K297" s="14" t="s">
        <v>501</v>
      </c>
      <c r="L297" s="15" t="s">
        <v>2676</v>
      </c>
      <c r="M297" s="15" t="str">
        <f>VLOOKUP(L297,Coordenadas!A$2:B1549,2,0)</f>
        <v xml:space="preserve"> 20°46'1.08"S</v>
      </c>
      <c r="N297" s="15" t="str">
        <f>VLOOKUP(L297,Coordenadas!A$2:C5292,3,0)</f>
        <v xml:space="preserve"> 42°31'0.43"O</v>
      </c>
      <c r="O297" s="40" t="str">
        <f>VLOOKUP(B297,SAOM!B$2:H1298,7,0)</f>
        <v>SES-DOSO-3265</v>
      </c>
      <c r="P297" s="41">
        <v>4033</v>
      </c>
      <c r="Q297" s="17">
        <f>VLOOKUP(B297,SAOM!B$2:I1298,8,0)</f>
        <v>41023</v>
      </c>
      <c r="R297" s="17" t="e">
        <f>VLOOKUP(B297,AG_Lider!A$1:F1657,6,0)</f>
        <v>#N/A</v>
      </c>
      <c r="S297" s="42" t="str">
        <f>VLOOKUP(B297,SAOM!B$2:J1298,9,0)</f>
        <v>Ricardo Rodrigo Santos Pinto</v>
      </c>
      <c r="T297" s="17" t="str">
        <f>VLOOKUP(B297,SAOM!B$2:K1744,10,0)</f>
        <v>Rua Cônego José Divino, 631, centro</v>
      </c>
      <c r="U297" s="42" t="str">
        <f>VLOOKUP(B297,SAOM!B$2:M1022,12,0)</f>
        <v>35 3375-1130</v>
      </c>
      <c r="V297" s="87" t="str">
        <f>VLOOKUP(B297,SAOM!B$2:L1022,11,0)</f>
        <v>37474-000</v>
      </c>
      <c r="W297" s="18"/>
      <c r="X297" s="40" t="str">
        <f>VLOOKUP(B297,SAOM!B$2:N1022,13,0)</f>
        <v>00:20:0e:10:48:8f</v>
      </c>
      <c r="Y297" s="17">
        <v>41023</v>
      </c>
      <c r="Z297" s="15" t="s">
        <v>1956</v>
      </c>
      <c r="AA297" s="19">
        <v>41023</v>
      </c>
      <c r="AB297" s="35">
        <f>VLOOKUP(B297,[1]VODANET!$B$5:$AB$1019,27,0)</f>
        <v>41058</v>
      </c>
      <c r="AC297" s="48"/>
      <c r="AD297" s="19" t="str">
        <f>VLOOKUP(B297,SAOM!B$2:Q1323,16,0)</f>
        <v>-</v>
      </c>
      <c r="AE297" s="19" t="s">
        <v>4675</v>
      </c>
      <c r="AF297" s="19"/>
      <c r="AG297" s="145"/>
      <c r="AH297" s="15"/>
      <c r="AI297" s="20" t="s">
        <v>4675</v>
      </c>
    </row>
    <row r="298" spans="1:35" s="20" customFormat="1">
      <c r="A298" s="13">
        <v>3206</v>
      </c>
      <c r="B298" s="38">
        <v>3206</v>
      </c>
      <c r="C298" s="17">
        <v>40988</v>
      </c>
      <c r="D298" s="17">
        <v>41096</v>
      </c>
      <c r="E298" s="17">
        <f>VLOOKUP(B298,SAOM!B$2:D3348,3,0)</f>
        <v>41096</v>
      </c>
      <c r="F298" s="17">
        <f t="shared" si="4"/>
        <v>41111</v>
      </c>
      <c r="G298" s="17">
        <v>41015</v>
      </c>
      <c r="H298" s="14" t="s">
        <v>517</v>
      </c>
      <c r="I298" s="40" t="str">
        <f>VLOOKUP(B298,SAOM!B$2:E2293,4,0)</f>
        <v>Aceito</v>
      </c>
      <c r="J298" s="14" t="s">
        <v>499</v>
      </c>
      <c r="K298" s="14" t="s">
        <v>501</v>
      </c>
      <c r="L298" s="15" t="s">
        <v>2694</v>
      </c>
      <c r="M298" s="15" t="str">
        <f>VLOOKUP(L298,Coordenadas!A$2:B1550,2,0)</f>
        <v xml:space="preserve"> 17° 3'35.12"S</v>
      </c>
      <c r="N298" s="15" t="str">
        <f>VLOOKUP(L298,Coordenadas!A$2:C5293,3,0)</f>
        <v xml:space="preserve"> 40°34'13.54"O</v>
      </c>
      <c r="O298" s="40" t="str">
        <f>VLOOKUP(B298,SAOM!B$2:H1299,7,0)</f>
        <v>SES-BEIS-3206</v>
      </c>
      <c r="P298" s="41">
        <v>4035</v>
      </c>
      <c r="Q298" s="17">
        <f>VLOOKUP(B298,SAOM!B$2:I1299,8,0)</f>
        <v>41121</v>
      </c>
      <c r="R298" s="17" t="str">
        <f>VLOOKUP(B298,AG_Lider!A$1:F1658,6,0)</f>
        <v>VODANET</v>
      </c>
      <c r="S298" s="42" t="str">
        <f>VLOOKUP(B298,SAOM!B$2:J1299,9,0)</f>
        <v>Fabrício Silva Fernandes</v>
      </c>
      <c r="T298" s="17" t="str">
        <f>VLOOKUP(B298,SAOM!B$2:K1745,10,0)</f>
        <v>RUA BERTO GONÇALVES, 207.</v>
      </c>
      <c r="U298" s="42" t="str">
        <f>VLOOKUP(B298,SAOM!B$2:M1023,12,0)</f>
        <v>(33) 3626-1301</v>
      </c>
      <c r="V298" s="87" t="str">
        <f>VLOOKUP(B298,SAOM!B$2:L1023,11,0)</f>
        <v>39875-000</v>
      </c>
      <c r="W298" s="18"/>
      <c r="X298" s="40" t="str">
        <f>VLOOKUP(B298,SAOM!B$2:N1023,13,0)</f>
        <v>00:20:0E:10:49:A0</v>
      </c>
      <c r="Y298" s="17">
        <v>41121</v>
      </c>
      <c r="Z298" s="15" t="s">
        <v>6332</v>
      </c>
      <c r="AA298" s="45">
        <v>41122</v>
      </c>
      <c r="AB298" s="35"/>
      <c r="AC298" s="64" t="s">
        <v>4326</v>
      </c>
      <c r="AD298" s="19" t="str">
        <f>VLOOKUP(B298,SAOM!B$2:Q1324,16,0)</f>
        <v xml:space="preserve">
</v>
      </c>
      <c r="AE298" s="19">
        <v>41130</v>
      </c>
      <c r="AF298" s="19">
        <v>41130</v>
      </c>
      <c r="AG298" s="145" t="s">
        <v>6487</v>
      </c>
      <c r="AH298" s="15"/>
      <c r="AI298" s="20" t="s">
        <v>4675</v>
      </c>
    </row>
    <row r="299" spans="1:35" s="20" customFormat="1">
      <c r="A299" s="13">
        <v>3378</v>
      </c>
      <c r="B299" s="38">
        <v>3378</v>
      </c>
      <c r="C299" s="17">
        <v>41024</v>
      </c>
      <c r="D299" s="17">
        <v>41069</v>
      </c>
      <c r="E299" s="17">
        <f>VLOOKUP(B299,SAOM!B$2:D3349,3,0)</f>
        <v>41069</v>
      </c>
      <c r="F299" s="17">
        <f t="shared" si="4"/>
        <v>41084</v>
      </c>
      <c r="G299" s="17" t="s">
        <v>501</v>
      </c>
      <c r="H299" s="14" t="s">
        <v>517</v>
      </c>
      <c r="I299" s="40" t="str">
        <f>VLOOKUP(B299,SAOM!B$2:E2294,4,0)</f>
        <v>Aceito</v>
      </c>
      <c r="J299" s="14" t="s">
        <v>499</v>
      </c>
      <c r="K299" s="14" t="s">
        <v>501</v>
      </c>
      <c r="L299" s="15" t="s">
        <v>188</v>
      </c>
      <c r="M299" s="15" t="str">
        <f>VLOOKUP(L299,Coordenadas!A$2:B1551,2,0)</f>
        <v xml:space="preserve"> 18°30'51.69"S</v>
      </c>
      <c r="N299" s="15" t="str">
        <f>VLOOKUP(L299,Coordenadas!A$2:C5294,3,0)</f>
        <v xml:space="preserve"> 49°30'10.51"O</v>
      </c>
      <c r="O299" s="40" t="str">
        <f>VLOOKUP(B299,SAOM!B$2:H1349,7,0)</f>
        <v>SES-CADA-3378</v>
      </c>
      <c r="P299" s="41">
        <v>4033</v>
      </c>
      <c r="Q299" s="17">
        <f>VLOOKUP(B299,SAOM!B$2:I1349,8,0)</f>
        <v>41046</v>
      </c>
      <c r="R299" s="17" t="e">
        <f>VLOOKUP(B299,AG_Lider!A$1:F1708,6,0)</f>
        <v>#N/A</v>
      </c>
      <c r="S299" s="42" t="str">
        <f>VLOOKUP(B299,SAOM!B$2:J1349,9,0)</f>
        <v>Verônica Santos Rodrigues</v>
      </c>
      <c r="T299" s="17" t="str">
        <f>VLOOKUP(B299,SAOM!B$2:K1795,10,0)</f>
        <v>Av. 5, 52</v>
      </c>
      <c r="U299" s="42" t="str">
        <f>VLOOKUP(B299,SAOM!B$2:M1024,12,0)</f>
        <v>34 3265-1155</v>
      </c>
      <c r="V299" s="87" t="str">
        <f>VLOOKUP(B299,SAOM!B$2:L1024,11,0)</f>
        <v>38370-000</v>
      </c>
      <c r="W299" s="18"/>
      <c r="X299" s="40" t="str">
        <f>VLOOKUP(B299,SAOM!B$2:N1024,13,0)</f>
        <v>00:20:0e:10:52:12</v>
      </c>
      <c r="Y299" s="17">
        <v>41046</v>
      </c>
      <c r="Z299" s="15" t="s">
        <v>1625</v>
      </c>
      <c r="AA299" s="133">
        <v>41046</v>
      </c>
      <c r="AB299" s="134">
        <v>41092</v>
      </c>
      <c r="AC299" s="135"/>
      <c r="AD299" s="19" t="str">
        <f>VLOOKUP(B299,SAOM!B$2:Q1325,16,0)</f>
        <v>-</v>
      </c>
      <c r="AE299" s="19" t="s">
        <v>4675</v>
      </c>
      <c r="AF299" s="19"/>
      <c r="AG299" s="145"/>
      <c r="AH299" s="15" t="s">
        <v>3899</v>
      </c>
      <c r="AI299" s="20" t="s">
        <v>4675</v>
      </c>
    </row>
    <row r="300" spans="1:35" s="20" customFormat="1">
      <c r="A300" s="13">
        <v>3318</v>
      </c>
      <c r="B300" s="38">
        <v>3318</v>
      </c>
      <c r="C300" s="17">
        <v>41015</v>
      </c>
      <c r="D300" s="17">
        <v>41119</v>
      </c>
      <c r="E300" s="17">
        <f>VLOOKUP(B300,SAOM!B$2:D3350,3,0)</f>
        <v>41119</v>
      </c>
      <c r="F300" s="17">
        <f t="shared" si="4"/>
        <v>41134</v>
      </c>
      <c r="G300" s="17">
        <v>41019</v>
      </c>
      <c r="H300" s="14" t="s">
        <v>517</v>
      </c>
      <c r="I300" s="40" t="str">
        <f>VLOOKUP(B300,SAOM!B$2:E2295,4,0)</f>
        <v>Aceito</v>
      </c>
      <c r="J300" s="14" t="s">
        <v>499</v>
      </c>
      <c r="K300" s="14" t="s">
        <v>501</v>
      </c>
      <c r="L300" s="15" t="s">
        <v>2735</v>
      </c>
      <c r="M300" s="15" t="str">
        <f>VLOOKUP(L300,Coordenadas!A$2:B1552,2,0)</f>
        <v xml:space="preserve"> 20°48'41.26"S</v>
      </c>
      <c r="N300" s="15" t="str">
        <f>VLOOKUP(L300,Coordenadas!A$2:C5295,3,0)</f>
        <v xml:space="preserve"> 42° 1'48.73"O</v>
      </c>
      <c r="O300" s="40" t="str">
        <f>VLOOKUP(B300,SAOM!B$2:H1301,7,0)</f>
        <v>SES-FAOS-3318</v>
      </c>
      <c r="P300" s="41">
        <v>4033</v>
      </c>
      <c r="Q300" s="17">
        <f>VLOOKUP(B300,SAOM!B$2:I1301,8,0)</f>
        <v>41152</v>
      </c>
      <c r="R300" s="17" t="e">
        <f>VLOOKUP(B300,AG_Lider!A$1:F1660,6,0)</f>
        <v>#N/A</v>
      </c>
      <c r="S300" s="42" t="str">
        <f>VLOOKUP(B300,SAOM!B$2:J1301,9,0)</f>
        <v>Thelma Ferreira Valadão Ferraz</v>
      </c>
      <c r="T300" s="17" t="str">
        <f>VLOOKUP(B300,SAOM!B$2:K1747,10,0)</f>
        <v>RUA: JOSÉ DITTIZ, nº 320 - Centro</v>
      </c>
      <c r="U300" s="42" t="str">
        <f>VLOOKUP(B300,SAOM!B$2:M1025,12,0)</f>
        <v>32 9932-5003</v>
      </c>
      <c r="V300" s="87" t="str">
        <f>VLOOKUP(B300,SAOM!B$2:L1025,11,0)</f>
        <v>36840-000</v>
      </c>
      <c r="W300" s="18"/>
      <c r="X300" s="40" t="str">
        <f>VLOOKUP(B300,SAOM!B$2:N1025,13,0)</f>
        <v>00:20:0e:10:4c:30</v>
      </c>
      <c r="Y300" s="17">
        <v>41173</v>
      </c>
      <c r="Z300" s="15" t="s">
        <v>5536</v>
      </c>
      <c r="AA300" s="19">
        <v>41173</v>
      </c>
      <c r="AB300" s="35"/>
      <c r="AC300" s="48" t="s">
        <v>4339</v>
      </c>
      <c r="AD300" s="19" t="str">
        <f>VLOOKUP(B300,SAOM!B$2:Q1326,16,0)</f>
        <v xml:space="preserve">
</v>
      </c>
      <c r="AE300" s="19" t="s">
        <v>4675</v>
      </c>
      <c r="AF300" s="19"/>
      <c r="AG300" s="145"/>
      <c r="AH300" s="15"/>
      <c r="AI300" s="20" t="s">
        <v>4675</v>
      </c>
    </row>
    <row r="301" spans="1:35" s="20" customFormat="1">
      <c r="A301" s="13">
        <v>3320</v>
      </c>
      <c r="B301" s="38">
        <v>3320</v>
      </c>
      <c r="C301" s="17">
        <v>41015</v>
      </c>
      <c r="D301" s="17">
        <v>41129</v>
      </c>
      <c r="E301" s="17">
        <f>VLOOKUP(B301,SAOM!B$2:D3351,3,0)</f>
        <v>41129</v>
      </c>
      <c r="F301" s="17">
        <f t="shared" si="4"/>
        <v>41144</v>
      </c>
      <c r="G301" s="17">
        <v>41019</v>
      </c>
      <c r="H301" s="14" t="s">
        <v>752</v>
      </c>
      <c r="I301" s="40" t="str">
        <f>VLOOKUP(B301,SAOM!B$2:E2296,4,0)</f>
        <v>Agendado</v>
      </c>
      <c r="J301" s="14" t="s">
        <v>499</v>
      </c>
      <c r="K301" s="14" t="s">
        <v>499</v>
      </c>
      <c r="L301" s="15" t="s">
        <v>1780</v>
      </c>
      <c r="M301" s="15" t="str">
        <f>VLOOKUP(L301,Coordenadas!A$2:B1553,2,0)</f>
        <v xml:space="preserve"> 18°29'10.37"S</v>
      </c>
      <c r="N301" s="15" t="str">
        <f>VLOOKUP(L301,Coordenadas!A$2:C5296,3,0)</f>
        <v xml:space="preserve"> 47°23'3.83"O</v>
      </c>
      <c r="O301" s="40" t="str">
        <f>VLOOKUP(B301,SAOM!B$2:H1302,7,0)</f>
        <v>-</v>
      </c>
      <c r="P301" s="41">
        <v>4033</v>
      </c>
      <c r="Q301" s="17">
        <f>VLOOKUP(B301,SAOM!B$2:I1302,8,0)</f>
        <v>41141</v>
      </c>
      <c r="R301" s="17" t="e">
        <f>VLOOKUP(B301,AG_Lider!A$1:F1661,6,0)</f>
        <v>#N/A</v>
      </c>
      <c r="S301" s="42" t="str">
        <f>VLOOKUP(B301,SAOM!B$2:J1302,9,0)</f>
        <v>Jeferson Ribeiro Duarte</v>
      </c>
      <c r="T301" s="17" t="str">
        <f>VLOOKUP(B301,SAOM!B$2:K1748,10,0)</f>
        <v>Av. Odilon Lourdes, 375</v>
      </c>
      <c r="U301" s="42" t="str">
        <f>VLOOKUP(B301,SAOM!B$2:M1026,12,0)</f>
        <v>38 3733-1112</v>
      </c>
      <c r="V301" s="87" t="str">
        <f>VLOOKUP(B301,SAOM!B$2:L1026,11,0)</f>
        <v>39387-000</v>
      </c>
      <c r="W301" s="18"/>
      <c r="X301" s="40" t="str">
        <f>VLOOKUP(B301,SAOM!B$2:N1026,13,0)</f>
        <v>-</v>
      </c>
      <c r="Y301" s="17"/>
      <c r="Z301" s="15"/>
      <c r="AA301" s="19"/>
      <c r="AB301" s="35"/>
      <c r="AC301" s="48" t="s">
        <v>4785</v>
      </c>
      <c r="AD301" s="19" t="str">
        <f>VLOOKUP(B301,SAOM!B$2:Q1327,16,0)</f>
        <v xml:space="preserve">28/6  - Endereço corrigido.
</v>
      </c>
      <c r="AE301" s="19" t="s">
        <v>4675</v>
      </c>
      <c r="AF301" s="19"/>
      <c r="AG301" s="145"/>
      <c r="AH301" s="15"/>
      <c r="AI301" s="20" t="s">
        <v>4675</v>
      </c>
    </row>
    <row r="302" spans="1:35" s="20" customFormat="1">
      <c r="A302" s="13">
        <v>3323</v>
      </c>
      <c r="B302" s="38">
        <v>3323</v>
      </c>
      <c r="C302" s="17">
        <v>41015</v>
      </c>
      <c r="D302" s="17">
        <v>41119</v>
      </c>
      <c r="E302" s="17">
        <f>VLOOKUP(B302,SAOM!B$2:D3352,3,0)</f>
        <v>41119</v>
      </c>
      <c r="F302" s="17">
        <f t="shared" si="4"/>
        <v>41134</v>
      </c>
      <c r="G302" s="17">
        <v>41019</v>
      </c>
      <c r="H302" s="14" t="s">
        <v>517</v>
      </c>
      <c r="I302" s="40" t="str">
        <f>VLOOKUP(B302,SAOM!B$2:E2297,4,0)</f>
        <v>Aceito</v>
      </c>
      <c r="J302" s="14" t="s">
        <v>499</v>
      </c>
      <c r="K302" s="14" t="s">
        <v>501</v>
      </c>
      <c r="L302" s="15" t="s">
        <v>2741</v>
      </c>
      <c r="M302" s="15" t="str">
        <f>VLOOKUP(L302,Coordenadas!A$2:B1554,2,0)</f>
        <v xml:space="preserve"> 18°49'27.17"S</v>
      </c>
      <c r="N302" s="15" t="str">
        <f>VLOOKUP(L302,Coordenadas!A$2:C5297,3,0)</f>
        <v xml:space="preserve"> 42°28'42.71"O</v>
      </c>
      <c r="O302" s="40" t="str">
        <f>VLOOKUP(B302,SAOM!B$2:H1303,7,0)</f>
        <v>SES-GOGA-3323</v>
      </c>
      <c r="P302" s="41">
        <v>4033</v>
      </c>
      <c r="Q302" s="17">
        <f>VLOOKUP(B302,SAOM!B$2:I1303,8,0)</f>
        <v>41123</v>
      </c>
      <c r="R302" s="17" t="e">
        <f>VLOOKUP(B302,AG_Lider!A$1:F1662,6,0)</f>
        <v>#N/A</v>
      </c>
      <c r="S302" s="42" t="str">
        <f>VLOOKUP(B302,SAOM!B$2:J1303,9,0)</f>
        <v>Eder Carmo Verdeiro</v>
      </c>
      <c r="T302" s="17" t="str">
        <f>VLOOKUP(B302,SAOM!B$2:K1749,10,0)</f>
        <v>AV PRESIDENTE KENEDY, 73 - Centro</v>
      </c>
      <c r="U302" s="42" t="str">
        <f>VLOOKUP(B302,SAOM!B$2:M1027,12,0)</f>
        <v>33 3415-1460</v>
      </c>
      <c r="V302" s="87" t="str">
        <f>VLOOKUP(B302,SAOM!B$2:L1027,11,0)</f>
        <v>39720-000</v>
      </c>
      <c r="W302" s="18"/>
      <c r="X302" s="40" t="str">
        <f>VLOOKUP(B302,SAOM!B$2:N1027,13,0)</f>
        <v>00:20:0E:10:4A:AF</v>
      </c>
      <c r="Y302" s="17">
        <v>41123</v>
      </c>
      <c r="Z302" s="15" t="s">
        <v>5948</v>
      </c>
      <c r="AA302" s="45">
        <v>41123</v>
      </c>
      <c r="AB302" s="35"/>
      <c r="AC302" s="64" t="s">
        <v>4340</v>
      </c>
      <c r="AD302" s="19" t="str">
        <f>VLOOKUP(B302,SAOM!B$2:Q1328,16,0)</f>
        <v>-</v>
      </c>
      <c r="AE302" s="19" t="s">
        <v>4675</v>
      </c>
      <c r="AF302" s="19"/>
      <c r="AG302" s="145"/>
      <c r="AH302" s="15"/>
      <c r="AI302" s="20" t="s">
        <v>4675</v>
      </c>
    </row>
    <row r="303" spans="1:35" s="20" customFormat="1">
      <c r="A303" s="13">
        <v>3379</v>
      </c>
      <c r="B303" s="38">
        <v>3379</v>
      </c>
      <c r="C303" s="17">
        <v>41024</v>
      </c>
      <c r="D303" s="17">
        <v>41069</v>
      </c>
      <c r="E303" s="17">
        <f>VLOOKUP(B303,SAOM!B$2:D3353,3,0)</f>
        <v>41069</v>
      </c>
      <c r="F303" s="17">
        <f t="shared" si="4"/>
        <v>41084</v>
      </c>
      <c r="G303" s="17" t="s">
        <v>501</v>
      </c>
      <c r="H303" s="14" t="s">
        <v>517</v>
      </c>
      <c r="I303" s="40" t="str">
        <f>VLOOKUP(B303,SAOM!B$2:E2298,4,0)</f>
        <v>Aceito</v>
      </c>
      <c r="J303" s="14" t="s">
        <v>499</v>
      </c>
      <c r="K303" s="14" t="s">
        <v>501</v>
      </c>
      <c r="L303" s="15" t="s">
        <v>188</v>
      </c>
      <c r="M303" s="15" t="str">
        <f>VLOOKUP(L303,Coordenadas!A$2:B1555,2,0)</f>
        <v xml:space="preserve"> 18°30'51.69"S</v>
      </c>
      <c r="N303" s="15" t="str">
        <f>VLOOKUP(L303,Coordenadas!A$2:C5298,3,0)</f>
        <v xml:space="preserve"> 49°30'10.51"O</v>
      </c>
      <c r="O303" s="40" t="str">
        <f>VLOOKUP(B303,SAOM!B$2:H1348,7,0)</f>
        <v>SES-CADA-3379</v>
      </c>
      <c r="P303" s="41">
        <v>4033</v>
      </c>
      <c r="Q303" s="17">
        <f>VLOOKUP(B303,SAOM!B$2:I1348,8,0)</f>
        <v>41045</v>
      </c>
      <c r="R303" s="17" t="e">
        <f>VLOOKUP(B303,AG_Lider!A$1:F1707,6,0)</f>
        <v>#N/A</v>
      </c>
      <c r="S303" s="42" t="str">
        <f>VLOOKUP(B303,SAOM!B$2:J1348,9,0)</f>
        <v>Valdenice Matias Soares</v>
      </c>
      <c r="T303" s="17" t="str">
        <f>VLOOKUP(B303,SAOM!B$2:K1794,10,0)</f>
        <v>Av. das Nações, 6</v>
      </c>
      <c r="U303" s="42" t="str">
        <f>VLOOKUP(B303,SAOM!B$2:M1028,12,0)</f>
        <v>34 3265-1436</v>
      </c>
      <c r="V303" s="87" t="str">
        <f>VLOOKUP(B303,SAOM!B$2:L1028,11,0)</f>
        <v>38370-000</v>
      </c>
      <c r="W303" s="18"/>
      <c r="X303" s="40" t="str">
        <f>VLOOKUP(B303,SAOM!B$2:N1028,13,0)</f>
        <v>00:20:0e:10:51:f0</v>
      </c>
      <c r="Y303" s="17">
        <v>41046</v>
      </c>
      <c r="Z303" s="15" t="s">
        <v>1625</v>
      </c>
      <c r="AA303" s="133">
        <v>41046</v>
      </c>
      <c r="AB303" s="134">
        <v>41092</v>
      </c>
      <c r="AC303" s="135"/>
      <c r="AD303" s="19" t="str">
        <f>VLOOKUP(B303,SAOM!B$2:Q1329,16,0)</f>
        <v>-</v>
      </c>
      <c r="AE303" s="19" t="s">
        <v>4675</v>
      </c>
      <c r="AF303" s="19"/>
      <c r="AG303" s="145"/>
      <c r="AH303" s="15" t="s">
        <v>3899</v>
      </c>
      <c r="AI303" s="20" t="s">
        <v>4675</v>
      </c>
    </row>
    <row r="304" spans="1:35" s="20" customFormat="1">
      <c r="A304" s="13">
        <v>3380</v>
      </c>
      <c r="B304" s="38">
        <v>3380</v>
      </c>
      <c r="C304" s="17">
        <v>41024</v>
      </c>
      <c r="D304" s="17">
        <v>41069</v>
      </c>
      <c r="E304" s="17">
        <f>VLOOKUP(B304,SAOM!B$2:D3354,3,0)</f>
        <v>41069</v>
      </c>
      <c r="F304" s="17">
        <f t="shared" si="4"/>
        <v>41084</v>
      </c>
      <c r="G304" s="17" t="s">
        <v>501</v>
      </c>
      <c r="H304" s="14" t="s">
        <v>517</v>
      </c>
      <c r="I304" s="40" t="str">
        <f>VLOOKUP(B304,SAOM!B$2:E2299,4,0)</f>
        <v>Aceito</v>
      </c>
      <c r="J304" s="14" t="s">
        <v>499</v>
      </c>
      <c r="K304" s="14" t="s">
        <v>501</v>
      </c>
      <c r="L304" s="15" t="s">
        <v>3047</v>
      </c>
      <c r="M304" s="15" t="str">
        <f>VLOOKUP(L304,Coordenadas!A$2:B1556,2,0)</f>
        <v xml:space="preserve"> 19°32'10.68"S</v>
      </c>
      <c r="N304" s="15" t="str">
        <f>VLOOKUP(L304,Coordenadas!A$2:C5299,3,0)</f>
        <v xml:space="preserve"> 49°29'12.54"O</v>
      </c>
      <c r="O304" s="40" t="str">
        <f>VLOOKUP(B304,SAOM!B$2:H1347,7,0)</f>
        <v>SES-CADE-3380</v>
      </c>
      <c r="P304" s="41">
        <v>4033</v>
      </c>
      <c r="Q304" s="17">
        <f>VLOOKUP(B304,SAOM!B$2:I1347,8,0)</f>
        <v>41047</v>
      </c>
      <c r="R304" s="17" t="e">
        <f>VLOOKUP(B304,AG_Lider!A$1:F1706,6,0)</f>
        <v>#N/A</v>
      </c>
      <c r="S304" s="42" t="str">
        <f>VLOOKUP(B304,SAOM!B$2:J1347,9,0)</f>
        <v>Lívia Regina de Assis Ferreira</v>
      </c>
      <c r="T304" s="17" t="str">
        <f>VLOOKUP(B304,SAOM!B$2:K1793,10,0)</f>
        <v>Av. Um, 544</v>
      </c>
      <c r="U304" s="42" t="str">
        <f>VLOOKUP(B304,SAOM!B$2:M1029,12,0)</f>
        <v>34 3412-1153</v>
      </c>
      <c r="V304" s="87" t="str">
        <f>VLOOKUP(B304,SAOM!B$2:L1029,11,0)</f>
        <v>38270-000</v>
      </c>
      <c r="W304" s="18"/>
      <c r="X304" s="40" t="str">
        <f>VLOOKUP(B304,SAOM!B$2:N1029,13,0)</f>
        <v>00:20:0e:10:52:13</v>
      </c>
      <c r="Y304" s="17">
        <v>41047</v>
      </c>
      <c r="Z304" s="15" t="s">
        <v>1625</v>
      </c>
      <c r="AA304" s="19">
        <v>41051</v>
      </c>
      <c r="AB304" s="134">
        <v>41092</v>
      </c>
      <c r="AC304" s="48"/>
      <c r="AD304" s="19" t="str">
        <f>VLOOKUP(B304,SAOM!B$2:Q1330,16,0)</f>
        <v>-</v>
      </c>
      <c r="AE304" s="19" t="s">
        <v>4675</v>
      </c>
      <c r="AF304" s="19"/>
      <c r="AG304" s="145"/>
      <c r="AH304" s="15" t="s">
        <v>3901</v>
      </c>
      <c r="AI304" s="20" t="s">
        <v>4675</v>
      </c>
    </row>
    <row r="305" spans="1:35" s="20" customFormat="1">
      <c r="A305" s="13">
        <v>3381</v>
      </c>
      <c r="B305" s="38">
        <v>3381</v>
      </c>
      <c r="C305" s="17">
        <v>41024</v>
      </c>
      <c r="D305" s="17">
        <v>41069</v>
      </c>
      <c r="E305" s="17">
        <f>VLOOKUP(B305,SAOM!B$2:D3355,3,0)</f>
        <v>41069</v>
      </c>
      <c r="F305" s="17">
        <f t="shared" si="4"/>
        <v>41084</v>
      </c>
      <c r="G305" s="17" t="s">
        <v>501</v>
      </c>
      <c r="H305" s="14" t="s">
        <v>517</v>
      </c>
      <c r="I305" s="40" t="str">
        <f>VLOOKUP(B305,SAOM!B$2:E2300,4,0)</f>
        <v>Aceito</v>
      </c>
      <c r="J305" s="14" t="s">
        <v>499</v>
      </c>
      <c r="K305" s="14" t="s">
        <v>501</v>
      </c>
      <c r="L305" s="15" t="s">
        <v>3047</v>
      </c>
      <c r="M305" s="15" t="str">
        <f>VLOOKUP(L305,Coordenadas!A$2:B1557,2,0)</f>
        <v xml:space="preserve"> 19°32'10.68"S</v>
      </c>
      <c r="N305" s="15" t="str">
        <f>VLOOKUP(L305,Coordenadas!A$2:C5300,3,0)</f>
        <v xml:space="preserve"> 49°29'12.54"O</v>
      </c>
      <c r="O305" s="40" t="str">
        <f>VLOOKUP(B305,SAOM!B$2:H1346,7,0)</f>
        <v>SES-CADE-3381</v>
      </c>
      <c r="P305" s="41">
        <v>4033</v>
      </c>
      <c r="Q305" s="17">
        <f>VLOOKUP(B305,SAOM!B$2:I1346,8,0)</f>
        <v>41040</v>
      </c>
      <c r="R305" s="17" t="e">
        <f>VLOOKUP(B305,AG_Lider!A$1:F1705,6,0)</f>
        <v>#N/A</v>
      </c>
      <c r="S305" s="42" t="str">
        <f>VLOOKUP(B305,SAOM!B$2:J1346,9,0)</f>
        <v>Douglas Almeida Barbosa</v>
      </c>
      <c r="T305" s="17" t="str">
        <f>VLOOKUP(B305,SAOM!B$2:K1792,10,0)</f>
        <v>Rua 14, 1132</v>
      </c>
      <c r="U305" s="42" t="str">
        <f>VLOOKUP(B305,SAOM!B$2:M1030,12,0)</f>
        <v>34 3412-2582</v>
      </c>
      <c r="V305" s="87" t="str">
        <f>VLOOKUP(B305,SAOM!B$2:L1030,11,0)</f>
        <v>38270-000</v>
      </c>
      <c r="W305" s="18"/>
      <c r="X305" s="40" t="str">
        <f>VLOOKUP(B305,SAOM!B$2:N1030,13,0)</f>
        <v>00:20:0e:10:4a:44</v>
      </c>
      <c r="Y305" s="17">
        <v>41040</v>
      </c>
      <c r="Z305" s="15" t="s">
        <v>1625</v>
      </c>
      <c r="AA305" s="19">
        <v>41040</v>
      </c>
      <c r="AB305" s="134">
        <v>41092</v>
      </c>
      <c r="AC305" s="48"/>
      <c r="AD305" s="19" t="str">
        <f>VLOOKUP(B305,SAOM!B$2:Q1331,16,0)</f>
        <v>-</v>
      </c>
      <c r="AE305" s="19" t="s">
        <v>4675</v>
      </c>
      <c r="AF305" s="19"/>
      <c r="AG305" s="145"/>
      <c r="AH305" s="15"/>
      <c r="AI305" s="20" t="s">
        <v>4675</v>
      </c>
    </row>
    <row r="306" spans="1:35" s="84" customFormat="1">
      <c r="A306" s="46">
        <v>3328</v>
      </c>
      <c r="B306" s="38">
        <v>3328</v>
      </c>
      <c r="C306" s="31">
        <v>41015</v>
      </c>
      <c r="D306" s="31">
        <v>41119</v>
      </c>
      <c r="E306" s="17">
        <f>VLOOKUP(B306,SAOM!B$2:D3356,3,0)</f>
        <v>41119</v>
      </c>
      <c r="F306" s="31">
        <f t="shared" si="4"/>
        <v>41134</v>
      </c>
      <c r="G306" s="31">
        <v>41019</v>
      </c>
      <c r="H306" s="73" t="s">
        <v>517</v>
      </c>
      <c r="I306" s="40" t="str">
        <f>VLOOKUP(B306,SAOM!B$2:E2301,4,0)</f>
        <v>Aceito</v>
      </c>
      <c r="J306" s="73" t="s">
        <v>499</v>
      </c>
      <c r="K306" s="73" t="s">
        <v>501</v>
      </c>
      <c r="L306" s="47" t="s">
        <v>2757</v>
      </c>
      <c r="M306" s="15" t="str">
        <f>VLOOKUP(L306,Coordenadas!A$2:B1558,2,0)</f>
        <v xml:space="preserve"> 21° 8'35.59"S</v>
      </c>
      <c r="N306" s="15" t="str">
        <f>VLOOKUP(L306,Coordenadas!A$2:C5301,3,0)</f>
        <v xml:space="preserve"> 44°44'23.95"O</v>
      </c>
      <c r="O306" s="38" t="str">
        <f>VLOOKUP(B306,SAOM!B$2:H1307,7,0)</f>
        <v>SES-IBNA-3328</v>
      </c>
      <c r="P306" s="98">
        <v>4033</v>
      </c>
      <c r="Q306" s="31">
        <f>VLOOKUP(B306,SAOM!B$2:I1307,8,0)</f>
        <v>41114</v>
      </c>
      <c r="R306" s="31" t="e">
        <f>VLOOKUP(B306,AG_Lider!A$1:F1666,6,0)</f>
        <v>#N/A</v>
      </c>
      <c r="S306" s="80" t="str">
        <f>VLOOKUP(B306,SAOM!B$2:J1307,9,0)</f>
        <v>Elmara Junia Carvalho Diniz</v>
      </c>
      <c r="T306" s="31" t="str">
        <f>VLOOKUP(B306,SAOM!B$2:K1753,10,0)</f>
        <v>PRAÇA DOS BANDEIRANTES, 143 - Centro</v>
      </c>
      <c r="U306" s="42" t="str">
        <f>VLOOKUP(B306,SAOM!B$2:M1031,12,0)</f>
        <v>35 3844-1233</v>
      </c>
      <c r="V306" s="87" t="str">
        <f>VLOOKUP(B306,SAOM!B$2:L1031,11,0)</f>
        <v>37223-000</v>
      </c>
      <c r="W306" s="81"/>
      <c r="X306" s="40" t="str">
        <f>VLOOKUP(B306,SAOM!B$2:N1031,13,0)</f>
        <v>00:20:0e:10:4c:f3</v>
      </c>
      <c r="Y306" s="31">
        <v>41114</v>
      </c>
      <c r="Z306" s="15" t="s">
        <v>1552</v>
      </c>
      <c r="AA306" s="82">
        <v>41114</v>
      </c>
      <c r="AB306" s="35"/>
      <c r="AC306" s="70" t="s">
        <v>6205</v>
      </c>
      <c r="AD306" s="19" t="str">
        <f>VLOOKUP(B306,SAOM!B$2:Q1332,16,0)</f>
        <v xml:space="preserve">
</v>
      </c>
      <c r="AE306" s="82" t="s">
        <v>4675</v>
      </c>
      <c r="AF306" s="82"/>
      <c r="AG306" s="147"/>
      <c r="AH306" s="47"/>
      <c r="AI306" s="84" t="s">
        <v>4675</v>
      </c>
    </row>
    <row r="307" spans="1:35" s="20" customFormat="1">
      <c r="A307" s="13">
        <v>3382</v>
      </c>
      <c r="B307" s="38">
        <v>3382</v>
      </c>
      <c r="C307" s="17">
        <v>41024</v>
      </c>
      <c r="D307" s="17">
        <v>41069</v>
      </c>
      <c r="E307" s="17">
        <f>VLOOKUP(B307,SAOM!B$2:D3357,3,0)</f>
        <v>41069</v>
      </c>
      <c r="F307" s="17">
        <f t="shared" si="4"/>
        <v>41084</v>
      </c>
      <c r="G307" s="17" t="s">
        <v>501</v>
      </c>
      <c r="H307" s="14" t="s">
        <v>517</v>
      </c>
      <c r="I307" s="40" t="str">
        <f>VLOOKUP(B307,SAOM!B$2:E2302,4,0)</f>
        <v>Aceito</v>
      </c>
      <c r="J307" s="14" t="s">
        <v>499</v>
      </c>
      <c r="K307" s="14" t="s">
        <v>501</v>
      </c>
      <c r="L307" s="15" t="s">
        <v>3047</v>
      </c>
      <c r="M307" s="15" t="str">
        <f>VLOOKUP(L307,Coordenadas!A$2:B1559,2,0)</f>
        <v xml:space="preserve"> 19°32'10.68"S</v>
      </c>
      <c r="N307" s="15" t="str">
        <f>VLOOKUP(L307,Coordenadas!A$2:C5302,3,0)</f>
        <v xml:space="preserve"> 49°29'12.54"O</v>
      </c>
      <c r="O307" s="40" t="str">
        <f>VLOOKUP(B307,SAOM!B$2:H1341,7,0)</f>
        <v>SES-CADE-3382</v>
      </c>
      <c r="P307" s="41">
        <v>4033</v>
      </c>
      <c r="Q307" s="17">
        <f>VLOOKUP(B307,SAOM!B$2:I1341,8,0)</f>
        <v>41039</v>
      </c>
      <c r="R307" s="17" t="e">
        <f>VLOOKUP(B307,AG_Lider!A$1:F1700,6,0)</f>
        <v>#N/A</v>
      </c>
      <c r="S307" s="42" t="str">
        <f>VLOOKUP(B307,SAOM!B$2:J1341,9,0)</f>
        <v>Luiza freitas Morais Barcelos</v>
      </c>
      <c r="T307" s="17" t="str">
        <f>VLOOKUP(B307,SAOM!B$2:K1787,10,0)</f>
        <v>Av. 25, 794</v>
      </c>
      <c r="U307" s="42" t="str">
        <f>VLOOKUP(B307,SAOM!B$2:M1032,12,0)</f>
        <v>34 3412-1548</v>
      </c>
      <c r="V307" s="87" t="str">
        <f>VLOOKUP(B307,SAOM!B$2:L1032,11,0)</f>
        <v>38270-000</v>
      </c>
      <c r="W307" s="18"/>
      <c r="X307" s="40" t="str">
        <f>VLOOKUP(B307,SAOM!B$2:N1032,13,0)</f>
        <v>00:20:0e:10:49:91</v>
      </c>
      <c r="Y307" s="17">
        <v>41039</v>
      </c>
      <c r="Z307" s="15" t="s">
        <v>1625</v>
      </c>
      <c r="AA307" s="19">
        <v>41039</v>
      </c>
      <c r="AB307" s="134">
        <v>41092</v>
      </c>
      <c r="AC307" s="48"/>
      <c r="AD307" s="19" t="str">
        <f>VLOOKUP(B307,SAOM!B$2:Q1333,16,0)</f>
        <v>-</v>
      </c>
      <c r="AE307" s="19" t="s">
        <v>4675</v>
      </c>
      <c r="AF307" s="19"/>
      <c r="AG307" s="145"/>
      <c r="AH307" s="15"/>
      <c r="AI307" s="20" t="s">
        <v>4675</v>
      </c>
    </row>
    <row r="308" spans="1:35" s="84" customFormat="1">
      <c r="A308" s="46">
        <v>3330</v>
      </c>
      <c r="B308" s="38">
        <v>3330</v>
      </c>
      <c r="C308" s="31">
        <v>41015</v>
      </c>
      <c r="D308" s="31">
        <v>41115</v>
      </c>
      <c r="E308" s="17">
        <f>VLOOKUP(B308,SAOM!B$2:D3358,3,0)</f>
        <v>41115</v>
      </c>
      <c r="F308" s="31">
        <f t="shared" si="4"/>
        <v>41130</v>
      </c>
      <c r="G308" s="31">
        <v>41023</v>
      </c>
      <c r="H308" s="73" t="s">
        <v>517</v>
      </c>
      <c r="I308" s="40" t="str">
        <f>VLOOKUP(B308,SAOM!B$2:E2303,4,0)</f>
        <v>Aceito</v>
      </c>
      <c r="J308" s="73" t="s">
        <v>499</v>
      </c>
      <c r="K308" s="73" t="s">
        <v>501</v>
      </c>
      <c r="L308" s="47" t="s">
        <v>2765</v>
      </c>
      <c r="M308" s="15" t="str">
        <f>VLOOKUP(L308,Coordenadas!A$2:B1560,2,0)</f>
        <v xml:space="preserve"> 20°56'10.13"S</v>
      </c>
      <c r="N308" s="15" t="str">
        <f>VLOOKUP(L308,Coordenadas!A$2:C5303,3,0)</f>
        <v xml:space="preserve"> 45°49'41.16"O</v>
      </c>
      <c r="O308" s="38" t="str">
        <f>VLOOKUP(B308,SAOM!B$2:H1309,7,0)</f>
        <v>SES-ILEA-3330</v>
      </c>
      <c r="P308" s="98">
        <v>4033</v>
      </c>
      <c r="Q308" s="31">
        <f>VLOOKUP(B308,SAOM!B$2:I1309,8,0)</f>
        <v>41116</v>
      </c>
      <c r="R308" s="31" t="e">
        <f>VLOOKUP(B308,AG_Lider!A$1:F1668,6,0)</f>
        <v>#N/A</v>
      </c>
      <c r="S308" s="80" t="str">
        <f>VLOOKUP(B308,SAOM!B$2:J1309,9,0)</f>
        <v>Renata Garcia Esteves</v>
      </c>
      <c r="T308" s="31" t="str">
        <f>VLOOKUP(B308,SAOM!B$2:K1755,10,0)</f>
        <v>RUA FRANCISCO DE OURO 40 - Centro</v>
      </c>
      <c r="U308" s="42" t="str">
        <f>VLOOKUP(B308,SAOM!B$2:M1033,12,0)</f>
        <v>35 3854-1216</v>
      </c>
      <c r="V308" s="87" t="str">
        <f>VLOOKUP(B308,SAOM!B$2:L1033,11,0)</f>
        <v>37175-000</v>
      </c>
      <c r="W308" s="81"/>
      <c r="X308" s="40" t="str">
        <f>VLOOKUP(B308,SAOM!B$2:N1033,13,0)</f>
        <v>00:20:0e:10:49:96</v>
      </c>
      <c r="Y308" s="31">
        <v>41116</v>
      </c>
      <c r="Z308" s="47" t="s">
        <v>6038</v>
      </c>
      <c r="AA308" s="82">
        <v>41116</v>
      </c>
      <c r="AB308" s="35"/>
      <c r="AC308" s="70" t="s">
        <v>4346</v>
      </c>
      <c r="AD308" s="19" t="str">
        <f>VLOOKUP(B308,SAOM!B$2:Q1334,16,0)</f>
        <v xml:space="preserve">
</v>
      </c>
      <c r="AE308" s="82" t="s">
        <v>4675</v>
      </c>
      <c r="AF308" s="82"/>
      <c r="AG308" s="147"/>
      <c r="AH308" s="47"/>
      <c r="AI308" s="84" t="s">
        <v>4675</v>
      </c>
    </row>
    <row r="309" spans="1:35" s="84" customFormat="1">
      <c r="A309" s="46">
        <v>3336</v>
      </c>
      <c r="B309" s="38">
        <v>3336</v>
      </c>
      <c r="C309" s="31">
        <v>41016</v>
      </c>
      <c r="D309" s="31">
        <v>41116</v>
      </c>
      <c r="E309" s="17">
        <f>VLOOKUP(B309,SAOM!B$2:D3359,3,0)</f>
        <v>41116</v>
      </c>
      <c r="F309" s="31">
        <f t="shared" si="4"/>
        <v>41131</v>
      </c>
      <c r="G309" s="31">
        <v>41023</v>
      </c>
      <c r="H309" s="73" t="s">
        <v>517</v>
      </c>
      <c r="I309" s="40" t="str">
        <f>VLOOKUP(B309,SAOM!B$2:E2304,4,0)</f>
        <v>Aceito</v>
      </c>
      <c r="J309" s="73" t="s">
        <v>499</v>
      </c>
      <c r="K309" s="73" t="s">
        <v>501</v>
      </c>
      <c r="L309" s="47" t="s">
        <v>2795</v>
      </c>
      <c r="M309" s="15" t="str">
        <f>VLOOKUP(L309,Coordenadas!A$2:B1561,2,0)</f>
        <v xml:space="preserve"> 16°10'24.43"S</v>
      </c>
      <c r="N309" s="15" t="str">
        <f>VLOOKUP(L309,Coordenadas!A$2:C5304,3,0)</f>
        <v xml:space="preserve"> 40°16'23.29"O</v>
      </c>
      <c r="O309" s="38" t="str">
        <f>VLOOKUP(B309,SAOM!B$2:H1310,7,0)</f>
        <v>SES-JATO-3336</v>
      </c>
      <c r="P309" s="98">
        <v>4035</v>
      </c>
      <c r="Q309" s="31">
        <f>VLOOKUP(B309,SAOM!B$2:I1310,8,0)</f>
        <v>41123</v>
      </c>
      <c r="R309" s="31" t="e">
        <f>VLOOKUP(B309,AG_Lider!A$1:F1669,6,0)</f>
        <v>#N/A</v>
      </c>
      <c r="S309" s="80" t="str">
        <f>VLOOKUP(B309,SAOM!B$2:J1310,9,0)</f>
        <v>Glauco Brito Mares</v>
      </c>
      <c r="T309" s="31" t="str">
        <f>VLOOKUP(B309,SAOM!B$2:K1756,10,0)</f>
        <v>RUA ERMELINA FERRAZ, 285 - Centro</v>
      </c>
      <c r="U309" s="42" t="str">
        <f>VLOOKUP(B309,SAOM!B$2:M1034,12,0)</f>
        <v>33 3723-1514</v>
      </c>
      <c r="V309" s="87" t="str">
        <f>VLOOKUP(B309,SAOM!B$2:L1034,11,0)</f>
        <v>39930-000</v>
      </c>
      <c r="W309" s="81"/>
      <c r="X309" s="40" t="str">
        <f>VLOOKUP(B309,SAOM!B$2:N1034,13,0)</f>
        <v>00:20:0e:10:4f:46</v>
      </c>
      <c r="Y309" s="31">
        <v>41123</v>
      </c>
      <c r="Z309" s="47" t="s">
        <v>6332</v>
      </c>
      <c r="AA309" s="138">
        <v>41124</v>
      </c>
      <c r="AB309" s="35"/>
      <c r="AC309" s="101" t="s">
        <v>6333</v>
      </c>
      <c r="AD309" s="19" t="str">
        <f>VLOOKUP(B309,SAOM!B$2:Q1335,16,0)</f>
        <v>-</v>
      </c>
      <c r="AE309" s="82" t="s">
        <v>4675</v>
      </c>
      <c r="AF309" s="82"/>
      <c r="AG309" s="147"/>
      <c r="AH309" s="47"/>
      <c r="AI309" s="84" t="s">
        <v>4675</v>
      </c>
    </row>
    <row r="310" spans="1:35" s="20" customFormat="1">
      <c r="A310" s="13">
        <v>3383</v>
      </c>
      <c r="B310" s="38">
        <v>3383</v>
      </c>
      <c r="C310" s="17">
        <v>41024</v>
      </c>
      <c r="D310" s="17">
        <v>41069</v>
      </c>
      <c r="E310" s="17">
        <f>VLOOKUP(B310,SAOM!B$2:D3360,3,0)</f>
        <v>41069</v>
      </c>
      <c r="F310" s="17">
        <f t="shared" si="4"/>
        <v>41084</v>
      </c>
      <c r="G310" s="17" t="s">
        <v>501</v>
      </c>
      <c r="H310" s="14" t="s">
        <v>517</v>
      </c>
      <c r="I310" s="40" t="str">
        <f>VLOOKUP(B310,SAOM!B$2:E2305,4,0)</f>
        <v>Aceito</v>
      </c>
      <c r="J310" s="14" t="s">
        <v>499</v>
      </c>
      <c r="K310" s="14" t="s">
        <v>501</v>
      </c>
      <c r="L310" s="15" t="s">
        <v>3047</v>
      </c>
      <c r="M310" s="15" t="str">
        <f>VLOOKUP(L310,Coordenadas!A$2:B1562,2,0)</f>
        <v xml:space="preserve"> 19°32'10.68"S</v>
      </c>
      <c r="N310" s="15" t="str">
        <f>VLOOKUP(L310,Coordenadas!A$2:C5305,3,0)</f>
        <v xml:space="preserve"> 49°29'12.54"O</v>
      </c>
      <c r="O310" s="40" t="str">
        <f>VLOOKUP(B310,SAOM!B$2:H1340,7,0)</f>
        <v>SES-CADE-3383</v>
      </c>
      <c r="P310" s="41">
        <v>4033</v>
      </c>
      <c r="Q310" s="17">
        <f>VLOOKUP(B310,SAOM!B$2:I1340,8,0)</f>
        <v>41038</v>
      </c>
      <c r="R310" s="17" t="e">
        <f>VLOOKUP(B310,AG_Lider!A$1:F1699,6,0)</f>
        <v>#N/A</v>
      </c>
      <c r="S310" s="42" t="str">
        <f>VLOOKUP(B310,SAOM!B$2:J1340,9,0)</f>
        <v>Fernanda dos Santos Cassimiro</v>
      </c>
      <c r="T310" s="17" t="str">
        <f>VLOOKUP(B310,SAOM!B$2:K1786,10,0)</f>
        <v>Rua 8, 666</v>
      </c>
      <c r="U310" s="42" t="str">
        <f>VLOOKUP(B310,SAOM!B$2:M1035,12,0)</f>
        <v>34 3412-1153</v>
      </c>
      <c r="V310" s="87" t="str">
        <f>VLOOKUP(B310,SAOM!B$2:L1035,11,0)</f>
        <v>38270-000</v>
      </c>
      <c r="W310" s="18"/>
      <c r="X310" s="40" t="str">
        <f>VLOOKUP(B310,SAOM!B$2:N1035,13,0)</f>
        <v>00:20:0e:10:49:a6</v>
      </c>
      <c r="Y310" s="17">
        <v>41038</v>
      </c>
      <c r="Z310" s="15" t="s">
        <v>1625</v>
      </c>
      <c r="AA310" s="133">
        <v>41038</v>
      </c>
      <c r="AB310" s="134">
        <v>41092</v>
      </c>
      <c r="AC310" s="135" t="s">
        <v>3179</v>
      </c>
      <c r="AD310" s="19" t="str">
        <f>VLOOKUP(B310,SAOM!B$2:Q1336,16,0)</f>
        <v>-</v>
      </c>
      <c r="AE310" s="19" t="s">
        <v>4675</v>
      </c>
      <c r="AF310" s="19"/>
      <c r="AG310" s="145"/>
      <c r="AH310" s="15"/>
      <c r="AI310" s="20" t="s">
        <v>4675</v>
      </c>
    </row>
    <row r="311" spans="1:35" s="20" customFormat="1">
      <c r="A311" s="13">
        <v>3385</v>
      </c>
      <c r="B311" s="38">
        <v>3385</v>
      </c>
      <c r="C311" s="17">
        <v>41024</v>
      </c>
      <c r="D311" s="17">
        <v>41069</v>
      </c>
      <c r="E311" s="17">
        <f>VLOOKUP(B311,SAOM!B$2:D3361,3,0)</f>
        <v>41069</v>
      </c>
      <c r="F311" s="17">
        <f t="shared" si="4"/>
        <v>41084</v>
      </c>
      <c r="G311" s="17" t="s">
        <v>501</v>
      </c>
      <c r="H311" s="14" t="s">
        <v>517</v>
      </c>
      <c r="I311" s="40" t="str">
        <f>VLOOKUP(B311,SAOM!B$2:E2306,4,0)</f>
        <v>Aceito</v>
      </c>
      <c r="J311" s="14" t="s">
        <v>499</v>
      </c>
      <c r="K311" s="14" t="s">
        <v>501</v>
      </c>
      <c r="L311" s="15" t="s">
        <v>3054</v>
      </c>
      <c r="M311" s="15" t="str">
        <f>VLOOKUP(L311,Coordenadas!A$2:B1563,2,0)</f>
        <v xml:space="preserve"> 18°43'25.24"S</v>
      </c>
      <c r="N311" s="15" t="str">
        <f>VLOOKUP(L311,Coordenadas!A$2:C5306,3,0)</f>
        <v xml:space="preserve"> 49°10'14.10"O</v>
      </c>
      <c r="O311" s="40" t="str">
        <f>VLOOKUP(B311,SAOM!B$2:H1342,7,0)</f>
        <v>SES-CAIS-3385</v>
      </c>
      <c r="P311" s="41">
        <v>4033</v>
      </c>
      <c r="Q311" s="17">
        <f>VLOOKUP(B311,SAOM!B$2:I1342,8,0)</f>
        <v>41039</v>
      </c>
      <c r="R311" s="17" t="e">
        <f>VLOOKUP(B311,AG_Lider!A$1:F1701,6,0)</f>
        <v>#N/A</v>
      </c>
      <c r="S311" s="42" t="str">
        <f>VLOOKUP(B311,SAOM!B$2:J1342,9,0)</f>
        <v>Dalila Silva Santos</v>
      </c>
      <c r="T311" s="17" t="str">
        <f>VLOOKUP(B311,SAOM!B$2:K1788,10,0)</f>
        <v>Rua Francisco Angelo Sobrinho, 200</v>
      </c>
      <c r="U311" s="42" t="str">
        <f>VLOOKUP(B311,SAOM!B$2:M1036,12,0)</f>
        <v>34 3266-3541</v>
      </c>
      <c r="V311" s="87" t="str">
        <f>VLOOKUP(B311,SAOM!B$2:L1036,11,0)</f>
        <v>38380-000</v>
      </c>
      <c r="W311" s="18"/>
      <c r="X311" s="40" t="str">
        <f>VLOOKUP(B311,SAOM!B$2:N1036,13,0)</f>
        <v>00:20:0e:10:4a:18</v>
      </c>
      <c r="Y311" s="17">
        <v>41040</v>
      </c>
      <c r="Z311" s="15" t="s">
        <v>2432</v>
      </c>
      <c r="AA311" s="19">
        <v>41040</v>
      </c>
      <c r="AB311" s="134">
        <v>41092</v>
      </c>
      <c r="AC311" s="48" t="s">
        <v>3254</v>
      </c>
      <c r="AD311" s="19" t="str">
        <f>VLOOKUP(B311,SAOM!B$2:Q1337,16,0)</f>
        <v>-</v>
      </c>
      <c r="AE311" s="19" t="s">
        <v>4675</v>
      </c>
      <c r="AF311" s="19"/>
      <c r="AG311" s="145"/>
      <c r="AH311" s="15"/>
      <c r="AI311" s="20" t="s">
        <v>4675</v>
      </c>
    </row>
    <row r="312" spans="1:35" s="20" customFormat="1">
      <c r="A312" s="13">
        <v>3332</v>
      </c>
      <c r="B312" s="38">
        <v>3332</v>
      </c>
      <c r="C312" s="17">
        <v>41016</v>
      </c>
      <c r="D312" s="17">
        <v>41061</v>
      </c>
      <c r="E312" s="17">
        <f>VLOOKUP(B312,SAOM!B$2:D3362,3,0)</f>
        <v>41061</v>
      </c>
      <c r="F312" s="17">
        <f t="shared" si="4"/>
        <v>41076</v>
      </c>
      <c r="G312" s="17" t="s">
        <v>501</v>
      </c>
      <c r="H312" s="14" t="s">
        <v>517</v>
      </c>
      <c r="I312" s="40" t="str">
        <f>VLOOKUP(B312,SAOM!B$2:E2307,4,0)</f>
        <v>Aceito</v>
      </c>
      <c r="J312" s="14" t="s">
        <v>499</v>
      </c>
      <c r="K312" s="14" t="s">
        <v>501</v>
      </c>
      <c r="L312" s="15" t="s">
        <v>2807</v>
      </c>
      <c r="M312" s="15" t="str">
        <f>VLOOKUP(L312,Coordenadas!A$2:B1564,2,0)</f>
        <v xml:space="preserve"> 20°24'10.56"S</v>
      </c>
      <c r="N312" s="15" t="str">
        <f>VLOOKUP(L312,Coordenadas!A$2:C5307,3,0)</f>
        <v xml:space="preserve"> 44°30'54.94"O</v>
      </c>
      <c r="O312" s="40" t="str">
        <f>VLOOKUP(B312,SAOM!B$2:H1313,7,0)</f>
        <v>SES-ITRA-3332</v>
      </c>
      <c r="P312" s="41">
        <v>4033</v>
      </c>
      <c r="Q312" s="17">
        <f>VLOOKUP(B312,SAOM!B$2:I1313,8,0)</f>
        <v>41023</v>
      </c>
      <c r="R312" s="17" t="e">
        <f>VLOOKUP(B312,AG_Lider!A$1:F1672,6,0)</f>
        <v>#N/A</v>
      </c>
      <c r="S312" s="42" t="str">
        <f>VLOOKUP(B312,SAOM!B$2:J1313,9,0)</f>
        <v>Maria Aparecida Gonzaga Teixeira</v>
      </c>
      <c r="T312" s="17" t="str">
        <f>VLOOKUP(B312,SAOM!B$2:K1759,10,0)</f>
        <v>Rua Antônio Pacheco, 420 - Centro</v>
      </c>
      <c r="U312" s="42" t="str">
        <f>VLOOKUP(B312,SAOM!B$2:M1037,12,0)</f>
        <v>37 3384-2445</v>
      </c>
      <c r="V312" s="87" t="str">
        <f>VLOOKUP(B312,SAOM!B$2:L1037,11,0)</f>
        <v>35514-000</v>
      </c>
      <c r="W312" s="18"/>
      <c r="X312" s="40" t="str">
        <f>VLOOKUP(B312,SAOM!B$2:N1037,13,0)</f>
        <v>00:20:0e:10:48:8b</v>
      </c>
      <c r="Y312" s="17">
        <v>41023</v>
      </c>
      <c r="Z312" s="15" t="s">
        <v>2432</v>
      </c>
      <c r="AA312" s="19">
        <v>41023</v>
      </c>
      <c r="AB312" s="35">
        <f>VLOOKUP(B312,[1]VODANET!$B$5:$AB$1019,27,0)</f>
        <v>41058</v>
      </c>
      <c r="AC312" s="48"/>
      <c r="AD312" s="19" t="str">
        <f>VLOOKUP(B312,SAOM!B$2:Q1338,16,0)</f>
        <v>-</v>
      </c>
      <c r="AE312" s="19" t="s">
        <v>4675</v>
      </c>
      <c r="AF312" s="19"/>
      <c r="AG312" s="145"/>
      <c r="AH312" s="15"/>
      <c r="AI312" s="20" t="s">
        <v>4675</v>
      </c>
    </row>
    <row r="313" spans="1:35" s="20" customFormat="1">
      <c r="A313" s="13">
        <v>3386</v>
      </c>
      <c r="B313" s="38">
        <v>3386</v>
      </c>
      <c r="C313" s="17">
        <v>41024</v>
      </c>
      <c r="D313" s="17">
        <v>41069</v>
      </c>
      <c r="E313" s="17">
        <f>VLOOKUP(B313,SAOM!B$2:D3363,3,0)</f>
        <v>41069</v>
      </c>
      <c r="F313" s="17">
        <f t="shared" si="4"/>
        <v>41084</v>
      </c>
      <c r="G313" s="17" t="s">
        <v>501</v>
      </c>
      <c r="H313" s="14" t="s">
        <v>517</v>
      </c>
      <c r="I313" s="40" t="str">
        <f>VLOOKUP(B313,SAOM!B$2:E2308,4,0)</f>
        <v>Aceito</v>
      </c>
      <c r="J313" s="14" t="s">
        <v>499</v>
      </c>
      <c r="K313" s="14" t="s">
        <v>501</v>
      </c>
      <c r="L313" s="15" t="s">
        <v>3054</v>
      </c>
      <c r="M313" s="15" t="str">
        <f>VLOOKUP(L313,Coordenadas!A$2:B1565,2,0)</f>
        <v xml:space="preserve"> 18°43'25.24"S</v>
      </c>
      <c r="N313" s="15" t="str">
        <f>VLOOKUP(L313,Coordenadas!A$2:C5308,3,0)</f>
        <v xml:space="preserve"> 49°10'14.10"O</v>
      </c>
      <c r="O313" s="40" t="str">
        <f>VLOOKUP(B313,SAOM!B$2:H1343,7,0)</f>
        <v>SES-CAIS-3386</v>
      </c>
      <c r="P313" s="41">
        <v>4033</v>
      </c>
      <c r="Q313" s="17">
        <f>VLOOKUP(B313,SAOM!B$2:I1343,8,0)</f>
        <v>41039</v>
      </c>
      <c r="R313" s="17" t="e">
        <f>VLOOKUP(B313,AG_Lider!A$1:F1702,6,0)</f>
        <v>#N/A</v>
      </c>
      <c r="S313" s="42" t="str">
        <f>VLOOKUP(B313,SAOM!B$2:J1343,9,0)</f>
        <v>Francelize Aparecida Gimenes</v>
      </c>
      <c r="T313" s="17" t="str">
        <f>VLOOKUP(B313,SAOM!B$2:K1789,10,0)</f>
        <v>Rua 13, 355</v>
      </c>
      <c r="U313" s="42" t="str">
        <f>VLOOKUP(B313,SAOM!B$2:M1038,12,0)</f>
        <v>34 3266-3525</v>
      </c>
      <c r="V313" s="87" t="str">
        <f>VLOOKUP(B313,SAOM!B$2:L1038,11,0)</f>
        <v>38380-000</v>
      </c>
      <c r="W313" s="18"/>
      <c r="X313" s="40" t="str">
        <f>VLOOKUP(B313,SAOM!B$2:N1038,13,0)</f>
        <v>00:20:0e:10:49:f8</v>
      </c>
      <c r="Y313" s="17">
        <v>41040</v>
      </c>
      <c r="Z313" s="15" t="s">
        <v>2432</v>
      </c>
      <c r="AA313" s="19">
        <v>41043</v>
      </c>
      <c r="AB313" s="134">
        <v>41092</v>
      </c>
      <c r="AC313" s="48" t="s">
        <v>3254</v>
      </c>
      <c r="AD313" s="19" t="str">
        <f>VLOOKUP(B313,SAOM!B$2:Q1339,16,0)</f>
        <v>-</v>
      </c>
      <c r="AE313" s="19" t="s">
        <v>4675</v>
      </c>
      <c r="AF313" s="19"/>
      <c r="AG313" s="145"/>
      <c r="AH313" s="15"/>
      <c r="AI313" s="20" t="s">
        <v>4675</v>
      </c>
    </row>
    <row r="314" spans="1:35" s="20" customFormat="1">
      <c r="A314" s="13">
        <v>3341</v>
      </c>
      <c r="B314" s="38">
        <v>3341</v>
      </c>
      <c r="C314" s="17">
        <v>41017</v>
      </c>
      <c r="D314" s="17">
        <v>41117</v>
      </c>
      <c r="E314" s="17">
        <f>VLOOKUP(B314,SAOM!B$2:D3364,3,0)</f>
        <v>41117</v>
      </c>
      <c r="F314" s="17">
        <f t="shared" si="4"/>
        <v>41132</v>
      </c>
      <c r="G314" s="17">
        <v>41023</v>
      </c>
      <c r="H314" s="14" t="s">
        <v>517</v>
      </c>
      <c r="I314" s="40" t="str">
        <f>VLOOKUP(B314,SAOM!B$2:E2309,4,0)</f>
        <v>Aceito</v>
      </c>
      <c r="J314" s="14" t="s">
        <v>499</v>
      </c>
      <c r="K314" s="14" t="s">
        <v>501</v>
      </c>
      <c r="L314" s="15" t="s">
        <v>2835</v>
      </c>
      <c r="M314" s="15" t="str">
        <f>VLOOKUP(L314,Coordenadas!A$2:B1566,2,0)</f>
        <v xml:space="preserve"> 19°57'8.00"S</v>
      </c>
      <c r="N314" s="15" t="str">
        <f>VLOOKUP(L314,Coordenadas!A$2:C5309,3,0)</f>
        <v xml:space="preserve"> 44°20'12.24"O</v>
      </c>
      <c r="O314" s="40" t="str">
        <f>VLOOKUP(B314,SAOM!B$2:H1315,7,0)</f>
        <v>SES-JUBA-3341</v>
      </c>
      <c r="P314" s="41">
        <v>4033</v>
      </c>
      <c r="Q314" s="17">
        <f>VLOOKUP(B314,SAOM!B$2:I1315,8,0)</f>
        <v>41107</v>
      </c>
      <c r="R314" s="17" t="e">
        <f>VLOOKUP(B314,AG_Lider!A$1:F1674,6,0)</f>
        <v>#N/A</v>
      </c>
      <c r="S314" s="42" t="str">
        <f>VLOOKUP(B314,SAOM!B$2:J1315,9,0)</f>
        <v>Caroline Viana Maia</v>
      </c>
      <c r="T314" s="17" t="str">
        <f>VLOOKUP(B314,SAOM!B$2:K1761,10,0)</f>
        <v xml:space="preserve">Rua Cleber Soares, 40 </v>
      </c>
      <c r="U314" s="42" t="str">
        <f>VLOOKUP(B314,SAOM!B$2:M1039,12,0)</f>
        <v>31 3535-8404</v>
      </c>
      <c r="V314" s="87" t="str">
        <f>VLOOKUP(B314,SAOM!B$2:L1039,11,0)</f>
        <v>35675-000</v>
      </c>
      <c r="W314" s="18"/>
      <c r="X314" s="40" t="str">
        <f>VLOOKUP(B314,SAOM!B$2:N1039,13,0)</f>
        <v>00:20:0e:10:48:5c</v>
      </c>
      <c r="Y314" s="17">
        <v>41107</v>
      </c>
      <c r="Z314" s="15" t="s">
        <v>5725</v>
      </c>
      <c r="AA314" s="19">
        <v>41108</v>
      </c>
      <c r="AB314" s="35"/>
      <c r="AC314" s="48" t="s">
        <v>4342</v>
      </c>
      <c r="AD314" s="19" t="str">
        <f>VLOOKUP(B314,SAOM!B$2:Q1340,16,0)</f>
        <v>-</v>
      </c>
      <c r="AE314" s="19" t="s">
        <v>4675</v>
      </c>
      <c r="AF314" s="19"/>
      <c r="AG314" s="145"/>
      <c r="AH314" s="97" t="s">
        <v>5724</v>
      </c>
      <c r="AI314" s="20" t="s">
        <v>4675</v>
      </c>
    </row>
    <row r="315" spans="1:35" s="20" customFormat="1">
      <c r="A315" s="13">
        <v>3342</v>
      </c>
      <c r="B315" s="38">
        <v>3342</v>
      </c>
      <c r="C315" s="17">
        <v>41017</v>
      </c>
      <c r="D315" s="17">
        <v>41117</v>
      </c>
      <c r="E315" s="17">
        <f>VLOOKUP(B315,SAOM!B$2:D3365,3,0)</f>
        <v>41117</v>
      </c>
      <c r="F315" s="17">
        <f t="shared" si="4"/>
        <v>41132</v>
      </c>
      <c r="G315" s="17">
        <v>41023</v>
      </c>
      <c r="H315" s="14" t="s">
        <v>517</v>
      </c>
      <c r="I315" s="40" t="str">
        <f>VLOOKUP(B315,SAOM!B$2:E2310,4,0)</f>
        <v>Aceito</v>
      </c>
      <c r="J315" s="14" t="s">
        <v>499</v>
      </c>
      <c r="K315" s="14" t="s">
        <v>501</v>
      </c>
      <c r="L315" s="15" t="s">
        <v>2839</v>
      </c>
      <c r="M315" s="15" t="str">
        <f>VLOOKUP(L315,Coordenadas!A$2:B1567,2,0)</f>
        <v xml:space="preserve"> 17°37'39.30"S</v>
      </c>
      <c r="N315" s="15" t="str">
        <f>VLOOKUP(L315,Coordenadas!A$2:C5310,3,0)</f>
        <v xml:space="preserve"> 41°44'24.86"O</v>
      </c>
      <c r="O315" s="40" t="str">
        <f>VLOOKUP(B315,SAOM!B$2:H1316,7,0)</f>
        <v>SES-LAHA-3342</v>
      </c>
      <c r="P315" s="41">
        <v>4035</v>
      </c>
      <c r="Q315" s="17">
        <f>VLOOKUP(B315,SAOM!B$2:I1316,8,0)</f>
        <v>41115</v>
      </c>
      <c r="R315" s="17" t="e">
        <f>VLOOKUP(B315,AG_Lider!A$1:F1675,6,0)</f>
        <v>#N/A</v>
      </c>
      <c r="S315" s="42" t="str">
        <f>VLOOKUP(B315,SAOM!B$2:J1316,9,0)</f>
        <v>Crislhaine Alves Prates</v>
      </c>
      <c r="T315" s="17" t="str">
        <f>VLOOKUP(B315,SAOM!B$2:K1762,10,0)</f>
        <v>Rua Costa e Silva, - s/n- Esplanada</v>
      </c>
      <c r="U315" s="42" t="str">
        <f>VLOOKUP(B315,SAOM!B$2:M1040,12,0)</f>
        <v>33 3524-1139</v>
      </c>
      <c r="V315" s="87" t="str">
        <f>VLOOKUP(B315,SAOM!B$2:L1040,11,0)</f>
        <v>39825-000</v>
      </c>
      <c r="W315" s="18"/>
      <c r="X315" s="40" t="str">
        <f>VLOOKUP(B315,SAOM!B$2:N1040,13,0)</f>
        <v>00:20:0E:10:4A:FC</v>
      </c>
      <c r="Y315" s="17">
        <v>41115</v>
      </c>
      <c r="Z315" s="47" t="s">
        <v>2708</v>
      </c>
      <c r="AA315" s="19">
        <v>41115</v>
      </c>
      <c r="AB315" s="35"/>
      <c r="AC315" s="48" t="s">
        <v>4341</v>
      </c>
      <c r="AD315" s="19" t="str">
        <f>VLOOKUP(B315,SAOM!B$2:Q1341,16,0)</f>
        <v xml:space="preserve">
</v>
      </c>
      <c r="AE315" s="19" t="s">
        <v>4675</v>
      </c>
      <c r="AF315" s="19"/>
      <c r="AG315" s="145"/>
      <c r="AH315" s="15" t="s">
        <v>5899</v>
      </c>
      <c r="AI315" s="20" t="s">
        <v>4675</v>
      </c>
    </row>
    <row r="316" spans="1:35" s="20" customFormat="1">
      <c r="A316" s="13">
        <v>3387</v>
      </c>
      <c r="B316" s="38">
        <v>3387</v>
      </c>
      <c r="C316" s="17">
        <v>41024</v>
      </c>
      <c r="D316" s="17">
        <v>41069</v>
      </c>
      <c r="E316" s="17">
        <f>VLOOKUP(B316,SAOM!B$2:D3366,3,0)</f>
        <v>41069</v>
      </c>
      <c r="F316" s="17">
        <f t="shared" si="4"/>
        <v>41084</v>
      </c>
      <c r="G316" s="17" t="s">
        <v>501</v>
      </c>
      <c r="H316" s="14" t="s">
        <v>517</v>
      </c>
      <c r="I316" s="40" t="str">
        <f>VLOOKUP(B316,SAOM!B$2:E2311,4,0)</f>
        <v>Aceito</v>
      </c>
      <c r="J316" s="14" t="s">
        <v>499</v>
      </c>
      <c r="K316" s="14" t="s">
        <v>501</v>
      </c>
      <c r="L316" s="15" t="s">
        <v>3061</v>
      </c>
      <c r="M316" s="15" t="str">
        <f>VLOOKUP(L316,Coordenadas!A$2:B1568,2,0)</f>
        <v xml:space="preserve"> 18°40'48.08"S</v>
      </c>
      <c r="N316" s="15" t="str">
        <f>VLOOKUP(L316,Coordenadas!A$2:C5311,3,0)</f>
        <v xml:space="preserve"> 49°33'56.62"O</v>
      </c>
      <c r="O316" s="40" t="str">
        <f>VLOOKUP(B316,SAOM!B$2:H1344,7,0)</f>
        <v>SES-CAIS-3387</v>
      </c>
      <c r="P316" s="41">
        <v>4033</v>
      </c>
      <c r="Q316" s="17">
        <f>VLOOKUP(B316,SAOM!B$2:I1344,8,0)</f>
        <v>41043</v>
      </c>
      <c r="R316" s="17" t="e">
        <f>VLOOKUP(B316,AG_Lider!A$1:F1703,6,0)</f>
        <v>#N/A</v>
      </c>
      <c r="S316" s="42" t="str">
        <f>VLOOKUP(B316,SAOM!B$2:J1344,9,0)</f>
        <v>Vanessa Guimarães Silva</v>
      </c>
      <c r="T316" s="17" t="str">
        <f>VLOOKUP(B316,SAOM!B$2:K1790,10,0)</f>
        <v>Rua Parreira, 1500</v>
      </c>
      <c r="U316" s="42" t="str">
        <f>VLOOKUP(B316,SAOM!B$2:M1041,12,0)</f>
        <v>34 3263-0352</v>
      </c>
      <c r="V316" s="87" t="str">
        <f>VLOOKUP(B316,SAOM!B$2:L1041,11,0)</f>
        <v>38360-000</v>
      </c>
      <c r="W316" s="18"/>
      <c r="X316" s="40" t="str">
        <f>VLOOKUP(B316,SAOM!B$2:N1041,13,0)</f>
        <v>00:20:0e:10:48:83</v>
      </c>
      <c r="Y316" s="17">
        <v>41043</v>
      </c>
      <c r="Z316" s="15" t="s">
        <v>2432</v>
      </c>
      <c r="AA316" s="19">
        <v>41043</v>
      </c>
      <c r="AB316" s="134">
        <v>41092</v>
      </c>
      <c r="AC316" s="48"/>
      <c r="AD316" s="19" t="str">
        <f>VLOOKUP(B316,SAOM!B$2:Q1342,16,0)</f>
        <v>-</v>
      </c>
      <c r="AE316" s="19" t="s">
        <v>4675</v>
      </c>
      <c r="AF316" s="19"/>
      <c r="AG316" s="145"/>
      <c r="AH316" s="15"/>
      <c r="AI316" s="20" t="s">
        <v>4675</v>
      </c>
    </row>
    <row r="317" spans="1:35" s="20" customFormat="1">
      <c r="A317" s="13">
        <v>3339</v>
      </c>
      <c r="B317" s="38">
        <v>3339</v>
      </c>
      <c r="C317" s="17">
        <v>41017</v>
      </c>
      <c r="D317" s="17">
        <v>41104</v>
      </c>
      <c r="E317" s="17">
        <f>VLOOKUP(B317,SAOM!B$2:D3367,3,0)</f>
        <v>41104</v>
      </c>
      <c r="F317" s="17">
        <f t="shared" si="4"/>
        <v>41119</v>
      </c>
      <c r="G317" s="17">
        <v>41057</v>
      </c>
      <c r="H317" s="14" t="s">
        <v>517</v>
      </c>
      <c r="I317" s="40" t="str">
        <f>VLOOKUP(B317,SAOM!B$2:E2312,4,0)</f>
        <v>Aceito</v>
      </c>
      <c r="J317" s="14" t="s">
        <v>499</v>
      </c>
      <c r="K317" s="14" t="s">
        <v>501</v>
      </c>
      <c r="L317" s="15" t="s">
        <v>2847</v>
      </c>
      <c r="M317" s="15" t="str">
        <f>VLOOKUP(L317,Coordenadas!A$2:B1569,2,0)</f>
        <v xml:space="preserve"> 20°27'24.77"S</v>
      </c>
      <c r="N317" s="15" t="str">
        <f>VLOOKUP(L317,Coordenadas!A$2:C5312,3,0)</f>
        <v xml:space="preserve"> 42°39'37.00"O</v>
      </c>
      <c r="O317" s="40" t="str">
        <f>VLOOKUP(B317,SAOM!B$2:H1318,7,0)</f>
        <v>SES-JERI-3339</v>
      </c>
      <c r="P317" s="41">
        <v>4033</v>
      </c>
      <c r="Q317" s="17">
        <f>VLOOKUP(B317,SAOM!B$2:I1318,8,0)</f>
        <v>41123</v>
      </c>
      <c r="R317" s="17" t="e">
        <f>VLOOKUP(B317,AG_Lider!A$1:F1677,6,0)</f>
        <v>#N/A</v>
      </c>
      <c r="S317" s="42" t="str">
        <f>VLOOKUP(B317,SAOM!B$2:J1318,9,0)</f>
        <v>Sandra Leal Braga de Moura</v>
      </c>
      <c r="T317" s="17" t="str">
        <f>VLOOKUP(B317,SAOM!B$2:K1764,10,0)</f>
        <v xml:space="preserve">Praça Tenente Mol, 3 - centro </v>
      </c>
      <c r="U317" s="42" t="str">
        <f>VLOOKUP(B317,SAOM!B$2:M1042,12,0)</f>
        <v>31 3877-1038</v>
      </c>
      <c r="V317" s="87" t="str">
        <f>VLOOKUP(B317,SAOM!B$2:L1042,11,0)</f>
        <v>35390-000</v>
      </c>
      <c r="W317" s="18"/>
      <c r="X317" s="40" t="str">
        <f>VLOOKUP(B317,SAOM!B$2:N1042,13,0)</f>
        <v>00:20:0e:10:4c:aa</v>
      </c>
      <c r="Y317" s="17">
        <v>41123</v>
      </c>
      <c r="Z317" s="15" t="s">
        <v>6334</v>
      </c>
      <c r="AA317" s="45">
        <v>41124</v>
      </c>
      <c r="AB317" s="35"/>
      <c r="AC317" s="85" t="s">
        <v>4343</v>
      </c>
      <c r="AD317" s="19" t="str">
        <f>VLOOKUP(B317,SAOM!B$2:Q1343,16,0)</f>
        <v>-</v>
      </c>
      <c r="AE317" s="19" t="s">
        <v>4675</v>
      </c>
      <c r="AF317" s="130"/>
      <c r="AG317" s="150"/>
      <c r="AH317" s="15"/>
      <c r="AI317" s="20" t="s">
        <v>4675</v>
      </c>
    </row>
    <row r="318" spans="1:35" s="20" customFormat="1">
      <c r="A318" s="13">
        <v>944</v>
      </c>
      <c r="B318" s="38" t="s">
        <v>2336</v>
      </c>
      <c r="C318" s="17">
        <v>40989</v>
      </c>
      <c r="D318" s="17">
        <v>41034</v>
      </c>
      <c r="E318" s="17">
        <f>VLOOKUP(B318,SAOM!B$2:D3368,3,0)</f>
        <v>41034</v>
      </c>
      <c r="F318" s="17">
        <f t="shared" si="4"/>
        <v>41049</v>
      </c>
      <c r="G318" s="17" t="s">
        <v>501</v>
      </c>
      <c r="H318" s="14" t="s">
        <v>517</v>
      </c>
      <c r="I318" s="40" t="str">
        <f>VLOOKUP(B318,SAOM!B$2:E2313,4,0)</f>
        <v>Aceito</v>
      </c>
      <c r="J318" s="14" t="s">
        <v>499</v>
      </c>
      <c r="K318" s="14" t="s">
        <v>501</v>
      </c>
      <c r="L318" s="15" t="s">
        <v>2349</v>
      </c>
      <c r="M318" s="15" t="str">
        <f>VLOOKUP(L318,Coordenadas!A$2:B1570,2,0)</f>
        <v xml:space="preserve"> 16°18'55.66"S</v>
      </c>
      <c r="N318" s="15" t="str">
        <f>VLOOKUP(L318,Coordenadas!A$2:C5313,3,0)</f>
        <v xml:space="preserve"> 43°42'31.33"O</v>
      </c>
      <c r="O318" s="40" t="str">
        <f>VLOOKUP(B318,SAOM!B$2:H1249,7,0)</f>
        <v>SES-CAAS-0944</v>
      </c>
      <c r="P318" s="41">
        <v>4035</v>
      </c>
      <c r="Q318" s="17">
        <f>VLOOKUP(B318,SAOM!B$2:I1249,8,0)</f>
        <v>41031</v>
      </c>
      <c r="R318" s="17" t="str">
        <f>VLOOKUP(B318,AG_Lider!A$1:F1608,6,0)</f>
        <v>CONCLUÍDO</v>
      </c>
      <c r="S318" s="42" t="str">
        <f>VLOOKUP(B318,SAOM!B$2:J1249,9,0)</f>
        <v>Cinthia Beatriz Ferreira Ruas Silva</v>
      </c>
      <c r="T318" s="17" t="str">
        <f>VLOOKUP(B318,SAOM!B$2:K1695,10,0)</f>
        <v>Rua 26, 58 - Centro</v>
      </c>
      <c r="U318" s="42" t="str">
        <f>VLOOKUP(B318,SAOM!B$2:M1043,12,0)</f>
        <v>(38) 3235-1343</v>
      </c>
      <c r="V318" s="87" t="str">
        <f>VLOOKUP(B318,SAOM!B$2:L1043,11,0)</f>
        <v>39445-000</v>
      </c>
      <c r="W318" s="18"/>
      <c r="X318" s="40" t="str">
        <f>VLOOKUP(B318,SAOM!B$2:N1043,13,0)</f>
        <v>00:20:0e:10:4a:29</v>
      </c>
      <c r="Y318" s="17">
        <v>41031</v>
      </c>
      <c r="Z318" s="15" t="s">
        <v>3135</v>
      </c>
      <c r="AA318" s="133">
        <v>41031</v>
      </c>
      <c r="AB318" s="35">
        <v>41092</v>
      </c>
      <c r="AC318" s="135"/>
      <c r="AD318" s="19" t="str">
        <f>VLOOKUP(B318,SAOM!B$2:Q1344,16,0)</f>
        <v>-</v>
      </c>
      <c r="AE318" s="19" t="s">
        <v>4675</v>
      </c>
      <c r="AF318" s="19"/>
      <c r="AG318" s="145"/>
      <c r="AH318" s="15"/>
      <c r="AI318" s="20" t="s">
        <v>4675</v>
      </c>
    </row>
    <row r="319" spans="1:35" s="20" customFormat="1">
      <c r="A319" s="13">
        <v>3496</v>
      </c>
      <c r="B319" s="38">
        <v>3496</v>
      </c>
      <c r="C319" s="17">
        <v>41044</v>
      </c>
      <c r="D319" s="17">
        <v>41089</v>
      </c>
      <c r="E319" s="17">
        <f>VLOOKUP(B319,SAOM!B$2:D3369,3,0)</f>
        <v>41089</v>
      </c>
      <c r="F319" s="17">
        <f t="shared" si="4"/>
        <v>41104</v>
      </c>
      <c r="G319" s="17" t="s">
        <v>501</v>
      </c>
      <c r="H319" s="14" t="s">
        <v>517</v>
      </c>
      <c r="I319" s="40" t="str">
        <f>VLOOKUP(B319,SAOM!B$2:E2314,4,0)</f>
        <v>Aceito</v>
      </c>
      <c r="J319" s="14" t="s">
        <v>499</v>
      </c>
      <c r="K319" s="14" t="s">
        <v>501</v>
      </c>
      <c r="L319" s="15" t="s">
        <v>2503</v>
      </c>
      <c r="M319" s="15" t="str">
        <f>VLOOKUP(L319,Coordenadas!A$2:B1571,2,0)</f>
        <v xml:space="preserve"> 21° 6'60.00"S</v>
      </c>
      <c r="N319" s="15" t="str">
        <f>VLOOKUP(L319,Coordenadas!A$2:C5314,3,0)</f>
        <v xml:space="preserve"> 44°28'0.01"O</v>
      </c>
      <c r="O319" s="40" t="str">
        <f>VLOOKUP(B319,SAOM!B$2:H1404,7,0)</f>
        <v>SES-COAS-3496</v>
      </c>
      <c r="P319" s="16">
        <v>4033</v>
      </c>
      <c r="Q319" s="17">
        <f>VLOOKUP(B319,SAOM!B$2:I1404,8,0)</f>
        <v>41057</v>
      </c>
      <c r="R319" s="17" t="e">
        <f>VLOOKUP(B319,AG_Lider!A$1:F1763,6,0)</f>
        <v>#N/A</v>
      </c>
      <c r="S319" s="42" t="str">
        <f>VLOOKUP(B319,SAOM!B$2:J1404,9,0)</f>
        <v>Nadia Mara Barreto Souza</v>
      </c>
      <c r="T319" s="17" t="str">
        <f>VLOOKUP(B319,SAOM!B$2:K1850,10,0)</f>
        <v>Rua Maestro Mileto José Ambrósio, 173</v>
      </c>
      <c r="U319" s="42" t="str">
        <f>VLOOKUP(B319,SAOM!B$2:M1044,12,0)</f>
        <v>32 3375-1345</v>
      </c>
      <c r="V319" s="87" t="str">
        <f>VLOOKUP(B319,SAOM!B$2:L1044,11,0)</f>
        <v>36360-000</v>
      </c>
      <c r="W319" s="18"/>
      <c r="X319" s="40" t="str">
        <f>VLOOKUP(B319,SAOM!B$2:N1044,13,0)</f>
        <v>00:20:0E:10:48:E4</v>
      </c>
      <c r="Y319" s="17">
        <v>41054</v>
      </c>
      <c r="Z319" s="15" t="s">
        <v>2432</v>
      </c>
      <c r="AA319" s="19">
        <v>41057</v>
      </c>
      <c r="AB319" s="134">
        <v>41092</v>
      </c>
      <c r="AC319" s="48"/>
      <c r="AD319" s="19" t="str">
        <f>VLOOKUP(B319,SAOM!B$2:Q1345,16,0)</f>
        <v>-</v>
      </c>
      <c r="AE319" s="19" t="s">
        <v>4675</v>
      </c>
      <c r="AF319" s="19"/>
      <c r="AG319" s="145"/>
      <c r="AH319" s="15" t="s">
        <v>3901</v>
      </c>
      <c r="AI319" s="20" t="s">
        <v>4675</v>
      </c>
    </row>
    <row r="320" spans="1:35" s="20" customFormat="1">
      <c r="A320" s="13">
        <v>3346</v>
      </c>
      <c r="B320" s="38">
        <v>3346</v>
      </c>
      <c r="C320" s="17">
        <v>41017</v>
      </c>
      <c r="D320" s="17">
        <v>41117</v>
      </c>
      <c r="E320" s="17">
        <f>VLOOKUP(B320,SAOM!B$2:D3370,3,0)</f>
        <v>41117</v>
      </c>
      <c r="F320" s="17">
        <f t="shared" si="4"/>
        <v>41132</v>
      </c>
      <c r="G320" s="17">
        <v>41023</v>
      </c>
      <c r="H320" s="14" t="s">
        <v>517</v>
      </c>
      <c r="I320" s="40" t="str">
        <f>VLOOKUP(B320,SAOM!B$2:E2315,4,0)</f>
        <v>Aceito</v>
      </c>
      <c r="J320" s="14" t="s">
        <v>499</v>
      </c>
      <c r="K320" s="14" t="s">
        <v>501</v>
      </c>
      <c r="L320" s="15" t="s">
        <v>2859</v>
      </c>
      <c r="M320" s="15" t="str">
        <f>VLOOKUP(L320,Coordenadas!A$2:B1572,2,0)</f>
        <v xml:space="preserve"> 17° 3'54.18"S</v>
      </c>
      <c r="N320" s="15" t="str">
        <f>VLOOKUP(L320,Coordenadas!A$2:C5315,3,0)</f>
        <v xml:space="preserve"> 42°43'1.08"O</v>
      </c>
      <c r="O320" s="40" t="str">
        <f>VLOOKUP(B320,SAOM!B$2:H1321,7,0)</f>
        <v>SES-LEDO-3346</v>
      </c>
      <c r="P320" s="41">
        <v>4035</v>
      </c>
      <c r="Q320" s="17">
        <f>VLOOKUP(B320,SAOM!B$2:I1321,8,0)</f>
        <v>41131</v>
      </c>
      <c r="R320" s="17" t="e">
        <f>VLOOKUP(B320,AG_Lider!A$1:F1680,6,0)</f>
        <v>#N/A</v>
      </c>
      <c r="S320" s="42" t="str">
        <f>VLOOKUP(B320,SAOM!B$2:J1321,9,0)</f>
        <v>Tadzio Fernandes Barroso</v>
      </c>
      <c r="T320" s="17" t="str">
        <f>VLOOKUP(B320,SAOM!B$2:K1767,10,0)</f>
        <v>RUA SÃO VICENTE,198 - Centro</v>
      </c>
      <c r="U320" s="42" t="str">
        <f>VLOOKUP(B320,SAOM!B$2:M1045,12,0)</f>
        <v xml:space="preserve">33 3764-8274 /   33 </v>
      </c>
      <c r="V320" s="87" t="str">
        <f>VLOOKUP(B320,SAOM!B$2:L1045,11,0)</f>
        <v>39655-000</v>
      </c>
      <c r="W320" s="18"/>
      <c r="X320" s="40" t="str">
        <f>VLOOKUP(B320,SAOM!B$2:N1045,13,0)</f>
        <v>00:20:0e:10:4c:51</v>
      </c>
      <c r="Y320" s="17">
        <v>41131</v>
      </c>
      <c r="Z320" s="15" t="s">
        <v>6329</v>
      </c>
      <c r="AA320" s="45">
        <v>41131</v>
      </c>
      <c r="AB320" s="35"/>
      <c r="AC320" s="64" t="s">
        <v>4344</v>
      </c>
      <c r="AD320" s="19" t="str">
        <f>VLOOKUP(B320,SAOM!B$2:Q1346,16,0)</f>
        <v xml:space="preserve">
</v>
      </c>
      <c r="AE320" s="19" t="s">
        <v>4675</v>
      </c>
      <c r="AF320" s="19"/>
      <c r="AG320" s="145"/>
      <c r="AH320" s="15"/>
      <c r="AI320" s="20" t="s">
        <v>4675</v>
      </c>
    </row>
    <row r="321" spans="1:35" s="84" customFormat="1">
      <c r="A321" s="46">
        <v>3350</v>
      </c>
      <c r="B321" s="38">
        <v>3350</v>
      </c>
      <c r="C321" s="31">
        <v>41019</v>
      </c>
      <c r="D321" s="31">
        <v>41119</v>
      </c>
      <c r="E321" s="17">
        <f>VLOOKUP(B321,SAOM!B$2:D3371,3,0)</f>
        <v>41119</v>
      </c>
      <c r="F321" s="31">
        <f t="shared" si="4"/>
        <v>41134</v>
      </c>
      <c r="G321" s="31">
        <v>41023</v>
      </c>
      <c r="H321" s="73" t="s">
        <v>517</v>
      </c>
      <c r="I321" s="40" t="str">
        <f>VLOOKUP(B321,SAOM!B$2:E2316,4,0)</f>
        <v>Aceito</v>
      </c>
      <c r="J321" s="73" t="s">
        <v>499</v>
      </c>
      <c r="K321" s="73" t="s">
        <v>501</v>
      </c>
      <c r="L321" s="47" t="s">
        <v>2889</v>
      </c>
      <c r="M321" s="15" t="str">
        <f>VLOOKUP(L321,Coordenadas!A$2:B1573,2,0)</f>
        <v xml:space="preserve"> 19°42'48.05"S</v>
      </c>
      <c r="N321" s="15" t="str">
        <f>VLOOKUP(L321,Coordenadas!A$2:C5316,3,0)</f>
        <v xml:space="preserve"> 42°43'55.30"O</v>
      </c>
      <c r="O321" s="38" t="str">
        <f>VLOOKUP(B321,SAOM!B$2:H1322,7,0)</f>
        <v>SES-MAIA-3350</v>
      </c>
      <c r="P321" s="98">
        <v>4033</v>
      </c>
      <c r="Q321" s="31">
        <f>VLOOKUP(B321,SAOM!B$2:I1322,8,0)</f>
        <v>41121</v>
      </c>
      <c r="R321" s="31" t="e">
        <f>VLOOKUP(B321,AG_Lider!A$1:F1681,6,0)</f>
        <v>#N/A</v>
      </c>
      <c r="S321" s="80" t="str">
        <f>VLOOKUP(B321,SAOM!B$2:J1322,9,0)</f>
        <v>Juniel Sacrabelli (GRS)</v>
      </c>
      <c r="T321" s="31" t="str">
        <f>VLOOKUP(B321,SAOM!B$2:K1768,10,0)</f>
        <v>Rua Rafael Moreira da Silva, 90</v>
      </c>
      <c r="U321" s="42" t="str">
        <f>VLOOKUP(B321,SAOM!B$2:M1046,12,0)</f>
        <v>31 3844-1190</v>
      </c>
      <c r="V321" s="87" t="str">
        <f>VLOOKUP(B321,SAOM!B$2:L1046,11,0)</f>
        <v>35185-000</v>
      </c>
      <c r="W321" s="81"/>
      <c r="X321" s="40" t="str">
        <f>VLOOKUP(B321,SAOM!B$2:N1046,13,0)</f>
        <v>00:20:0E:10:4C:C7</v>
      </c>
      <c r="Y321" s="31">
        <v>41121</v>
      </c>
      <c r="Z321" s="47" t="s">
        <v>6318</v>
      </c>
      <c r="AA321" s="138">
        <v>41123</v>
      </c>
      <c r="AB321" s="35"/>
      <c r="AC321" s="101" t="s">
        <v>4345</v>
      </c>
      <c r="AD321" s="19" t="str">
        <f>VLOOKUP(B321,SAOM!B$2:Q1347,16,0)</f>
        <v xml:space="preserve">18/6 - Cliente notificado por oficio. 
</v>
      </c>
      <c r="AE321" s="82" t="s">
        <v>4675</v>
      </c>
      <c r="AF321" s="82"/>
      <c r="AG321" s="147"/>
      <c r="AH321" s="47"/>
      <c r="AI321" s="84" t="s">
        <v>4675</v>
      </c>
    </row>
    <row r="322" spans="1:35" s="84" customFormat="1">
      <c r="A322" s="46">
        <v>3351</v>
      </c>
      <c r="B322" s="38">
        <v>3351</v>
      </c>
      <c r="C322" s="31">
        <v>41019</v>
      </c>
      <c r="D322" s="31">
        <v>41126</v>
      </c>
      <c r="E322" s="17">
        <f>VLOOKUP(B322,SAOM!B$2:D3372,3,0)</f>
        <v>41126</v>
      </c>
      <c r="F322" s="31">
        <f t="shared" si="4"/>
        <v>41141</v>
      </c>
      <c r="G322" s="31">
        <v>41023</v>
      </c>
      <c r="H322" s="73" t="s">
        <v>517</v>
      </c>
      <c r="I322" s="40" t="str">
        <f>VLOOKUP(B322,SAOM!B$2:E2317,4,0)</f>
        <v>Aceito</v>
      </c>
      <c r="J322" s="73" t="s">
        <v>499</v>
      </c>
      <c r="K322" s="73" t="s">
        <v>501</v>
      </c>
      <c r="L322" s="47" t="s">
        <v>2893</v>
      </c>
      <c r="M322" s="15" t="str">
        <f>VLOOKUP(L322,Coordenadas!A$2:B1574,2,0)</f>
        <v xml:space="preserve"> 19°19'21.90"S</v>
      </c>
      <c r="N322" s="15" t="str">
        <f>VLOOKUP(L322,Coordenadas!A$2:C5317,3,0)</f>
        <v xml:space="preserve"> 45°14'46.48"O</v>
      </c>
      <c r="O322" s="38" t="str">
        <f>VLOOKUP(B322,SAOM!B$2:H1323,7,0)</f>
        <v>SES-MAOS-3351</v>
      </c>
      <c r="P322" s="98">
        <v>4033</v>
      </c>
      <c r="Q322" s="31">
        <f>VLOOKUP(B322,SAOM!B$2:I1323,8,0)</f>
        <v>41102</v>
      </c>
      <c r="R322" s="31" t="e">
        <f>VLOOKUP(B322,AG_Lider!A$1:F1682,6,0)</f>
        <v>#N/A</v>
      </c>
      <c r="S322" s="80" t="str">
        <f>VLOOKUP(B322,SAOM!B$2:J1323,9,0)</f>
        <v>Charles Cristian do Couto</v>
      </c>
      <c r="T322" s="31" t="str">
        <f>VLOOKUP(B322,SAOM!B$2:K1769,10,0)</f>
        <v>AVENIDA CORONEL PEDRO LINO , 645</v>
      </c>
      <c r="U322" s="42" t="str">
        <f>VLOOKUP(B322,SAOM!B$2:M1047,12,0)</f>
        <v>37 3524-2681</v>
      </c>
      <c r="V322" s="87" t="str">
        <f>VLOOKUP(B322,SAOM!B$2:L1047,11,0)</f>
        <v>35606-000</v>
      </c>
      <c r="W322" s="81"/>
      <c r="X322" s="40" t="str">
        <f>VLOOKUP(B322,SAOM!B$2:N1047,13,0)</f>
        <v>00:20:0e:10:51:cb</v>
      </c>
      <c r="Y322" s="31">
        <v>41102</v>
      </c>
      <c r="Z322" s="47" t="s">
        <v>2708</v>
      </c>
      <c r="AA322" s="136">
        <v>41108</v>
      </c>
      <c r="AB322" s="35"/>
      <c r="AC322" s="137" t="s">
        <v>5555</v>
      </c>
      <c r="AD322" s="19" t="str">
        <f>VLOOKUP(B322,SAOM!B$2:Q1348,16,0)</f>
        <v xml:space="preserve">25/6 - Endereço corrigido.
</v>
      </c>
      <c r="AE322" s="19" t="s">
        <v>4675</v>
      </c>
      <c r="AF322" s="19"/>
      <c r="AG322" s="147"/>
      <c r="AH322" s="47" t="s">
        <v>5728</v>
      </c>
      <c r="AI322" s="84" t="s">
        <v>4675</v>
      </c>
    </row>
    <row r="323" spans="1:35" s="20" customFormat="1">
      <c r="A323" s="13">
        <v>3348</v>
      </c>
      <c r="B323" s="38">
        <v>3348</v>
      </c>
      <c r="C323" s="17">
        <v>41019</v>
      </c>
      <c r="D323" s="17">
        <v>41126</v>
      </c>
      <c r="E323" s="17">
        <f>VLOOKUP(B323,SAOM!B$2:D3373,3,0)</f>
        <v>41126</v>
      </c>
      <c r="F323" s="17">
        <f t="shared" si="4"/>
        <v>41141</v>
      </c>
      <c r="G323" s="17">
        <v>41023</v>
      </c>
      <c r="H323" s="14" t="s">
        <v>682</v>
      </c>
      <c r="I323" s="40" t="str">
        <f>VLOOKUP(B323,SAOM!B$2:E2318,4,0)</f>
        <v>Agendado</v>
      </c>
      <c r="J323" s="14" t="s">
        <v>499</v>
      </c>
      <c r="K323" s="14" t="s">
        <v>499</v>
      </c>
      <c r="L323" s="15" t="s">
        <v>2897</v>
      </c>
      <c r="M323" s="15" t="str">
        <f>VLOOKUP(L323,Coordenadas!A$2:B1575,2,0)</f>
        <v xml:space="preserve"> 17° 4'23.77"S</v>
      </c>
      <c r="N323" s="15" t="str">
        <f>VLOOKUP(L323,Coordenadas!A$2:C5318,3,0)</f>
        <v xml:space="preserve"> 40°42'41.34"O</v>
      </c>
      <c r="O323" s="40" t="str">
        <f>VLOOKUP(B323,SAOM!B$2:H1324,7,0)</f>
        <v>-</v>
      </c>
      <c r="P323" s="41">
        <v>4035</v>
      </c>
      <c r="Q323" s="17">
        <f>VLOOKUP(B323,SAOM!B$2:I1324,8,0)</f>
        <v>41129</v>
      </c>
      <c r="R323" s="17" t="e">
        <f>VLOOKUP(B323,AG_Lider!A$1:F1683,6,0)</f>
        <v>#N/A</v>
      </c>
      <c r="S323" s="42" t="str">
        <f>VLOOKUP(B323,SAOM!B$2:J1324,9,0)</f>
        <v>Clelia Azevedo de Oliveira</v>
      </c>
      <c r="T323" s="17" t="str">
        <f>VLOOKUP(B323,SAOM!B$2:K1770,10,0)</f>
        <v xml:space="preserve"> RUA BELO HORIZONTE 187- CENTRO/ATRAS DO POSTO DE SAÚDE</v>
      </c>
      <c r="U323" s="42" t="str">
        <f>VLOOKUP(B323,SAOM!B$2:M1048,12,0)</f>
        <v>33 3627-1750</v>
      </c>
      <c r="V323" s="87" t="str">
        <f>VLOOKUP(B323,SAOM!B$2:L1048,11,0)</f>
        <v>39873-000</v>
      </c>
      <c r="W323" s="18"/>
      <c r="X323" s="40" t="str">
        <f>VLOOKUP(B323,SAOM!B$2:N1048,13,0)</f>
        <v>-</v>
      </c>
      <c r="Y323" s="17"/>
      <c r="Z323" s="15"/>
      <c r="AA323" s="19"/>
      <c r="AB323" s="35"/>
      <c r="AC323" s="48" t="s">
        <v>4627</v>
      </c>
      <c r="AD323" s="19" t="str">
        <f>VLOOKUP(B323,SAOM!B$2:Q1349,16,0)</f>
        <v xml:space="preserve">25/6 - Endereço corrigido.
</v>
      </c>
      <c r="AE323" s="19" t="s">
        <v>4675</v>
      </c>
      <c r="AF323" s="19"/>
      <c r="AG323" s="145"/>
      <c r="AH323" s="15"/>
      <c r="AI323" s="20" t="s">
        <v>4675</v>
      </c>
    </row>
    <row r="324" spans="1:35" s="20" customFormat="1" ht="15.75" customHeight="1">
      <c r="A324" s="13">
        <v>3259</v>
      </c>
      <c r="B324" s="38" t="s">
        <v>2639</v>
      </c>
      <c r="C324" s="17">
        <v>41002</v>
      </c>
      <c r="D324" s="17">
        <v>41047</v>
      </c>
      <c r="E324" s="17">
        <f>VLOOKUP(B324,SAOM!B$2:D3374,3,0)</f>
        <v>41047</v>
      </c>
      <c r="F324" s="17">
        <f t="shared" si="4"/>
        <v>41062</v>
      </c>
      <c r="G324" s="17" t="s">
        <v>501</v>
      </c>
      <c r="H324" s="14" t="s">
        <v>517</v>
      </c>
      <c r="I324" s="40" t="str">
        <f>VLOOKUP(B324,SAOM!B$2:E2319,4,0)</f>
        <v>Aceito</v>
      </c>
      <c r="J324" s="14" t="s">
        <v>499</v>
      </c>
      <c r="K324" s="14" t="s">
        <v>501</v>
      </c>
      <c r="L324" s="15" t="s">
        <v>2612</v>
      </c>
      <c r="M324" s="15" t="str">
        <f>VLOOKUP(L324,Coordenadas!A$2:B1576,2,0)</f>
        <v xml:space="preserve"> 19°46'2.70"S</v>
      </c>
      <c r="N324" s="15" t="str">
        <f>VLOOKUP(L324,Coordenadas!A$2:C5319,3,0)</f>
        <v xml:space="preserve"> 43°51'10.08"O</v>
      </c>
      <c r="O324" s="40" t="str">
        <f>VLOOKUP(B324,SAOM!B$2:H1289,7,0)</f>
        <v>SES-DOCO-3259</v>
      </c>
      <c r="P324" s="41">
        <v>4033</v>
      </c>
      <c r="Q324" s="17">
        <f>VLOOKUP(B324,SAOM!B$2:I1289,8,0)</f>
        <v>41039</v>
      </c>
      <c r="R324" s="17" t="str">
        <f>VLOOKUP(B324,AG_Lider!A$1:F1648,6,0)</f>
        <v>AGENDADO</v>
      </c>
      <c r="S324" s="42" t="str">
        <f>VLOOKUP(B324,SAOM!B$2:J1289,9,0)</f>
        <v>Joildo Gomes Alves de Vasconcelos</v>
      </c>
      <c r="T324" s="17" t="str">
        <f>VLOOKUP(B324,SAOM!B$2:K1735,10,0)</f>
        <v>Rua Maria Alves, 416</v>
      </c>
      <c r="U324" s="42" t="str">
        <f>VLOOKUP(B324,SAOM!B$2:M1049,12,0)</f>
        <v>38 3675-7055</v>
      </c>
      <c r="V324" s="87" t="str">
        <f>VLOOKUP(B324,SAOM!B$2:L1049,11,0)</f>
        <v>38654-000</v>
      </c>
      <c r="W324" s="18"/>
      <c r="X324" s="40" t="str">
        <f>VLOOKUP(B324,SAOM!B$2:N1049,13,0)</f>
        <v>00:20:0e:10:4a:0d</v>
      </c>
      <c r="Y324" s="17">
        <v>41039</v>
      </c>
      <c r="Z324" s="15" t="s">
        <v>2301</v>
      </c>
      <c r="AA324" s="19">
        <v>41039</v>
      </c>
      <c r="AB324" s="35">
        <v>41092</v>
      </c>
      <c r="AC324" s="48" t="s">
        <v>3176</v>
      </c>
      <c r="AD324" s="19" t="str">
        <f>VLOOKUP(B324,SAOM!B$2:Q1350,16,0)</f>
        <v>-</v>
      </c>
      <c r="AE324" s="19">
        <v>41136</v>
      </c>
      <c r="AF324" s="19">
        <v>41136</v>
      </c>
      <c r="AG324" s="141" t="s">
        <v>7227</v>
      </c>
      <c r="AH324" s="15"/>
      <c r="AI324" s="20" t="s">
        <v>4675</v>
      </c>
    </row>
    <row r="325" spans="1:35" s="20" customFormat="1">
      <c r="A325" s="13">
        <v>3503</v>
      </c>
      <c r="B325" s="38">
        <v>3503</v>
      </c>
      <c r="C325" s="17">
        <v>41044</v>
      </c>
      <c r="D325" s="17">
        <v>41089</v>
      </c>
      <c r="E325" s="17">
        <f>VLOOKUP(B325,SAOM!B$2:D3375,3,0)</f>
        <v>41089</v>
      </c>
      <c r="F325" s="17">
        <f t="shared" ref="F325:F388" si="5">D325+15</f>
        <v>41104</v>
      </c>
      <c r="G325" s="17" t="s">
        <v>501</v>
      </c>
      <c r="H325" s="14" t="s">
        <v>517</v>
      </c>
      <c r="I325" s="40" t="str">
        <f>VLOOKUP(B325,SAOM!B$2:E2320,4,0)</f>
        <v>Aceito</v>
      </c>
      <c r="J325" s="14" t="s">
        <v>684</v>
      </c>
      <c r="K325" s="14" t="s">
        <v>501</v>
      </c>
      <c r="L325" s="15" t="s">
        <v>3310</v>
      </c>
      <c r="M325" s="15" t="str">
        <f>VLOOKUP(L325,Coordenadas!A$2:B1577,2,0)</f>
        <v xml:space="preserve"> 20°40'43.00"S</v>
      </c>
      <c r="N325" s="15" t="str">
        <f>VLOOKUP(L325,Coordenadas!A$2:C5320,3,0)</f>
        <v xml:space="preserve"> 44° 3'9.45"O</v>
      </c>
      <c r="O325" s="40" t="str">
        <f>VLOOKUP(B325,SAOM!B$2:H1386,7,0)</f>
        <v>SES-ENAS-3503</v>
      </c>
      <c r="P325" s="16">
        <v>4033</v>
      </c>
      <c r="Q325" s="17">
        <f>VLOOKUP(B325,SAOM!B$2:I1386,8,0)</f>
        <v>41053</v>
      </c>
      <c r="R325" s="17" t="e">
        <f>VLOOKUP(B325,AG_Lider!A$1:F1745,6,0)</f>
        <v>#N/A</v>
      </c>
      <c r="S325" s="42" t="str">
        <f>VLOOKUP(B325,SAOM!B$2:J1386,9,0)</f>
        <v>Tatiana Ribeiro de Oliveira</v>
      </c>
      <c r="T325" s="17" t="str">
        <f>VLOOKUP(B325,SAOM!B$2:K1832,10,0)</f>
        <v>Rua Maestro Benedito Lisboa, 25</v>
      </c>
      <c r="U325" s="42" t="str">
        <f>VLOOKUP(B325,SAOM!B$2:M1050,12,0)</f>
        <v>31 3751-1761</v>
      </c>
      <c r="V325" s="87" t="str">
        <f>VLOOKUP(B325,SAOM!B$2:L1050,11,0)</f>
        <v>35490-000</v>
      </c>
      <c r="W325" s="18"/>
      <c r="X325" s="40" t="str">
        <f>VLOOKUP(B325,SAOM!B$2:N1050,13,0)</f>
        <v>00:20:0e:10:4c:31</v>
      </c>
      <c r="Y325" s="17">
        <v>41053</v>
      </c>
      <c r="Z325" s="15" t="s">
        <v>3240</v>
      </c>
      <c r="AA325" s="19">
        <v>41053</v>
      </c>
      <c r="AB325" s="35"/>
      <c r="AC325" s="48"/>
      <c r="AD325" s="19" t="str">
        <f>VLOOKUP(B325,SAOM!B$2:Q1351,16,0)</f>
        <v>-</v>
      </c>
      <c r="AE325" s="19" t="s">
        <v>4675</v>
      </c>
      <c r="AF325" s="19"/>
      <c r="AG325" s="145"/>
      <c r="AH325" s="15" t="s">
        <v>3905</v>
      </c>
      <c r="AI325" s="20" t="s">
        <v>4675</v>
      </c>
    </row>
    <row r="326" spans="1:35" s="20" customFormat="1">
      <c r="A326" s="13">
        <v>3319</v>
      </c>
      <c r="B326" s="38">
        <v>3319</v>
      </c>
      <c r="C326" s="17">
        <v>41015</v>
      </c>
      <c r="D326" s="17">
        <v>41060</v>
      </c>
      <c r="E326" s="17">
        <f>VLOOKUP(B326,SAOM!B$2:D3376,3,0)</f>
        <v>41060</v>
      </c>
      <c r="F326" s="17">
        <f t="shared" si="5"/>
        <v>41075</v>
      </c>
      <c r="G326" s="17" t="s">
        <v>501</v>
      </c>
      <c r="H326" s="14" t="s">
        <v>517</v>
      </c>
      <c r="I326" s="40" t="str">
        <f>VLOOKUP(B326,SAOM!B$2:E2321,4,0)</f>
        <v>Aceito</v>
      </c>
      <c r="J326" s="14" t="s">
        <v>499</v>
      </c>
      <c r="K326" s="14" t="s">
        <v>501</v>
      </c>
      <c r="L326" s="15" t="s">
        <v>2731</v>
      </c>
      <c r="M326" s="15" t="str">
        <f>VLOOKUP(L326,Coordenadas!A$2:B1578,2,0)</f>
        <v xml:space="preserve"> 19° 9'14.28"S</v>
      </c>
      <c r="N326" s="15" t="str">
        <f>VLOOKUP(L326,Coordenadas!A$2:C5321,3,0)</f>
        <v xml:space="preserve"> 42° 4'49.66"O</v>
      </c>
      <c r="O326" s="40" t="str">
        <f>VLOOKUP(B326,SAOM!B$2:H1300,7,0)</f>
        <v>SES-FEHO-3319</v>
      </c>
      <c r="P326" s="41">
        <v>4033</v>
      </c>
      <c r="Q326" s="17">
        <f>VLOOKUP(B326,SAOM!B$2:I1300,8,0)</f>
        <v>41036</v>
      </c>
      <c r="R326" s="17" t="e">
        <f>VLOOKUP(B326,AG_Lider!A$1:F1659,6,0)</f>
        <v>#N/A</v>
      </c>
      <c r="S326" s="42" t="str">
        <f>VLOOKUP(B326,SAOM!B$2:J1300,9,0)</f>
        <v>Valéria Roberta Ferreira</v>
      </c>
      <c r="T326" s="17" t="str">
        <f>VLOOKUP(B326,SAOM!B$2:K1746,10,0)</f>
        <v>Rua Francisco Pereira Leite, 113</v>
      </c>
      <c r="U326" s="42" t="str">
        <f>VLOOKUP(B326,SAOM!B$2:M1051,12,0)</f>
        <v>33 3237-1420</v>
      </c>
      <c r="V326" s="87" t="str">
        <f>VLOOKUP(B326,SAOM!B$2:L1051,11,0)</f>
        <v>35135-000</v>
      </c>
      <c r="W326" s="18"/>
      <c r="X326" s="40" t="str">
        <f>VLOOKUP(B326,SAOM!B$2:N1051,13,0)</f>
        <v>00:20:0e:10:49:fb</v>
      </c>
      <c r="Y326" s="17">
        <v>41036</v>
      </c>
      <c r="Z326" s="15" t="s">
        <v>2228</v>
      </c>
      <c r="AA326" s="19">
        <v>41036</v>
      </c>
      <c r="AB326" s="35">
        <v>41092</v>
      </c>
      <c r="AC326" s="48"/>
      <c r="AD326" s="19" t="str">
        <f>VLOOKUP(B326,SAOM!B$2:Q1352,16,0)</f>
        <v>-</v>
      </c>
      <c r="AE326" s="19" t="s">
        <v>4675</v>
      </c>
      <c r="AF326" s="19"/>
      <c r="AG326" s="145"/>
      <c r="AH326" s="15"/>
      <c r="AI326" s="20" t="s">
        <v>4675</v>
      </c>
    </row>
    <row r="327" spans="1:35" s="20" customFormat="1">
      <c r="A327" s="13">
        <v>3354</v>
      </c>
      <c r="B327" s="38">
        <v>3354</v>
      </c>
      <c r="C327" s="17">
        <v>41019</v>
      </c>
      <c r="D327" s="17">
        <v>41126</v>
      </c>
      <c r="E327" s="17">
        <f>VLOOKUP(B327,SAOM!B$2:D3377,3,0)</f>
        <v>41126</v>
      </c>
      <c r="F327" s="17">
        <f t="shared" si="5"/>
        <v>41141</v>
      </c>
      <c r="G327" s="17">
        <v>41025</v>
      </c>
      <c r="H327" s="14" t="s">
        <v>517</v>
      </c>
      <c r="I327" s="40" t="str">
        <f>VLOOKUP(B327,SAOM!B$2:E2322,4,0)</f>
        <v>Aceito</v>
      </c>
      <c r="J327" s="14" t="s">
        <v>499</v>
      </c>
      <c r="K327" s="14" t="s">
        <v>501</v>
      </c>
      <c r="L327" s="15" t="s">
        <v>2905</v>
      </c>
      <c r="M327" s="15" t="str">
        <f>VLOOKUP(L327,Coordenadas!A$2:B1579,2,0)</f>
        <v xml:space="preserve"> 18° 2'15.90"S</v>
      </c>
      <c r="N327" s="15" t="str">
        <f>VLOOKUP(L327,Coordenadas!A$2:C5322,3,0)</f>
        <v xml:space="preserve"> 41° 6'39.48"O</v>
      </c>
      <c r="O327" s="40" t="str">
        <f>VLOOKUP(B327,SAOM!B$2:H1328,7,0)</f>
        <v>SES-ATIA-3354</v>
      </c>
      <c r="P327" s="41">
        <v>4035</v>
      </c>
      <c r="Q327" s="17">
        <f>VLOOKUP(B327,SAOM!B$2:I1328,8,0)</f>
        <v>41137</v>
      </c>
      <c r="R327" s="17" t="e">
        <f>VLOOKUP(B327,AG_Lider!A$1:F1687,6,0)</f>
        <v>#N/A</v>
      </c>
      <c r="S327" s="42" t="str">
        <f>VLOOKUP(B327,SAOM!B$2:J1328,9,0)</f>
        <v>Luciano Lino Magalhães</v>
      </c>
      <c r="T327" s="17" t="str">
        <f>VLOOKUP(B327,SAOM!B$2:K1774,10,0)</f>
        <v xml:space="preserve">Rua João José de Almeida,66 </v>
      </c>
      <c r="U327" s="42" t="str">
        <f>VLOOKUP(B327,SAOM!B$2:M1052,12,0)</f>
        <v>33 3526-1155</v>
      </c>
      <c r="V327" s="87" t="str">
        <f>VLOOKUP(B327,SAOM!B$2:L1052,11,0)</f>
        <v>39851-000</v>
      </c>
      <c r="W327" s="18"/>
      <c r="X327" s="40" t="str">
        <f>VLOOKUP(B327,SAOM!B$2:N1052,13,0)</f>
        <v>00:20:0E:10:4C:AC</v>
      </c>
      <c r="Y327" s="17">
        <v>41137</v>
      </c>
      <c r="Z327" s="15" t="s">
        <v>6221</v>
      </c>
      <c r="AA327" s="19">
        <v>41137</v>
      </c>
      <c r="AB327" s="35"/>
      <c r="AC327" s="48" t="s">
        <v>4622</v>
      </c>
      <c r="AD327" s="19" t="str">
        <f>VLOOKUP(B327,SAOM!B$2:Q1353,16,0)</f>
        <v xml:space="preserve">27/06 - Correção de endereço efetuada. </v>
      </c>
      <c r="AE327" s="19" t="s">
        <v>4675</v>
      </c>
      <c r="AF327" s="19"/>
      <c r="AG327" s="145"/>
      <c r="AH327" s="15"/>
      <c r="AI327" s="20" t="s">
        <v>4675</v>
      </c>
    </row>
    <row r="328" spans="1:35" s="20" customFormat="1">
      <c r="A328" s="13">
        <v>3371</v>
      </c>
      <c r="B328" s="38">
        <v>3371</v>
      </c>
      <c r="C328" s="17">
        <v>41022</v>
      </c>
      <c r="D328" s="17">
        <v>41067</v>
      </c>
      <c r="E328" s="17">
        <f>VLOOKUP(B328,SAOM!B$2:D3378,3,0)</f>
        <v>41067</v>
      </c>
      <c r="F328" s="17">
        <f t="shared" si="5"/>
        <v>41082</v>
      </c>
      <c r="G328" s="17" t="s">
        <v>501</v>
      </c>
      <c r="H328" s="14" t="s">
        <v>517</v>
      </c>
      <c r="I328" s="40" t="str">
        <f>VLOOKUP(B328,SAOM!B$2:E2323,4,0)</f>
        <v>Aceito</v>
      </c>
      <c r="J328" s="14" t="s">
        <v>499</v>
      </c>
      <c r="K328" s="14" t="s">
        <v>501</v>
      </c>
      <c r="L328" s="15" t="s">
        <v>3022</v>
      </c>
      <c r="M328" s="15" t="str">
        <f>VLOOKUP(L328,Coordenadas!A$2:B1580,2,0)</f>
        <v xml:space="preserve"> 16°53'24.38"S</v>
      </c>
      <c r="N328" s="15" t="str">
        <f>VLOOKUP(L328,Coordenadas!A$2:C5323,3,0)</f>
        <v xml:space="preserve"> 40°55'31.10"O</v>
      </c>
      <c r="O328" s="40" t="str">
        <f>VLOOKUP(B328,SAOM!B$2:H1339,7,0)</f>
        <v>SES-FRES-3371</v>
      </c>
      <c r="P328" s="41">
        <v>4035</v>
      </c>
      <c r="Q328" s="17">
        <f>VLOOKUP(B328,SAOM!B$2:I1339,8,0)</f>
        <v>41046</v>
      </c>
      <c r="R328" s="17" t="e">
        <f>VLOOKUP(B328,AG_Lider!A$1:F1698,6,0)</f>
        <v>#N/A</v>
      </c>
      <c r="S328" s="42" t="str">
        <f>VLOOKUP(B328,SAOM!B$2:J1339,9,0)</f>
        <v>Pablo Dias Viana</v>
      </c>
      <c r="T328" s="17" t="str">
        <f>VLOOKUP(B328,SAOM!B$2:K1785,10,0)</f>
        <v>A. Joaquim Pinheiro de Almeida, s/n</v>
      </c>
      <c r="U328" s="42" t="str">
        <f>VLOOKUP(B328,SAOM!B$2:M1053,12,0)</f>
        <v>33 3623-2004</v>
      </c>
      <c r="V328" s="87" t="str">
        <f>VLOOKUP(B328,SAOM!B$2:L1053,11,0)</f>
        <v>39870-000</v>
      </c>
      <c r="W328" s="18"/>
      <c r="X328" s="40" t="str">
        <f>VLOOKUP(B328,SAOM!B$2:N1053,13,0)</f>
        <v>00:20:0e:10:4a:08</v>
      </c>
      <c r="Y328" s="17">
        <v>41047</v>
      </c>
      <c r="Z328" s="15" t="s">
        <v>1727</v>
      </c>
      <c r="AA328" s="19">
        <v>41054</v>
      </c>
      <c r="AB328" s="134">
        <v>41092</v>
      </c>
      <c r="AC328" s="48" t="s">
        <v>3692</v>
      </c>
      <c r="AD328" s="19" t="str">
        <f>VLOOKUP(B328,SAOM!B$2:Q1354,16,0)</f>
        <v>-</v>
      </c>
      <c r="AE328" s="19" t="s">
        <v>4675</v>
      </c>
      <c r="AF328" s="19"/>
      <c r="AG328" s="145"/>
      <c r="AH328" s="15" t="s">
        <v>3906</v>
      </c>
      <c r="AI328" s="20" t="s">
        <v>4675</v>
      </c>
    </row>
    <row r="329" spans="1:35" s="20" customFormat="1">
      <c r="A329" s="13">
        <v>3372</v>
      </c>
      <c r="B329" s="38">
        <v>3372</v>
      </c>
      <c r="C329" s="17">
        <v>41022</v>
      </c>
      <c r="D329" s="17">
        <v>41067</v>
      </c>
      <c r="E329" s="17">
        <f>VLOOKUP(B329,SAOM!B$2:D3379,3,0)</f>
        <v>41067</v>
      </c>
      <c r="F329" s="17">
        <f t="shared" si="5"/>
        <v>41082</v>
      </c>
      <c r="G329" s="17" t="s">
        <v>501</v>
      </c>
      <c r="H329" s="14" t="s">
        <v>517</v>
      </c>
      <c r="I329" s="40" t="str">
        <f>VLOOKUP(B329,SAOM!B$2:E2324,4,0)</f>
        <v>Aceito</v>
      </c>
      <c r="J329" s="14" t="s">
        <v>499</v>
      </c>
      <c r="K329" s="14" t="s">
        <v>501</v>
      </c>
      <c r="L329" s="15" t="s">
        <v>3022</v>
      </c>
      <c r="M329" s="15" t="str">
        <f>VLOOKUP(L329,Coordenadas!A$2:B1581,2,0)</f>
        <v xml:space="preserve"> 16°53'24.38"S</v>
      </c>
      <c r="N329" s="15" t="str">
        <f>VLOOKUP(L329,Coordenadas!A$2:C5324,3,0)</f>
        <v xml:space="preserve"> 40°55'31.10"O</v>
      </c>
      <c r="O329" s="40" t="str">
        <f>VLOOKUP(B329,SAOM!B$2:H1338,7,0)</f>
        <v>SES-FRES-3372</v>
      </c>
      <c r="P329" s="41">
        <v>4035</v>
      </c>
      <c r="Q329" s="17">
        <f>VLOOKUP(B329,SAOM!B$2:I1338,8,0)</f>
        <v>41045</v>
      </c>
      <c r="R329" s="17" t="e">
        <f>VLOOKUP(B329,AG_Lider!A$1:F1697,6,0)</f>
        <v>#N/A</v>
      </c>
      <c r="S329" s="42" t="str">
        <f>VLOOKUP(B329,SAOM!B$2:J1338,9,0)</f>
        <v>Priscilla Santos Menezes</v>
      </c>
      <c r="T329" s="17" t="str">
        <f>VLOOKUP(B329,SAOM!B$2:K1784,10,0)</f>
        <v>Av. Minas Gerais, 416</v>
      </c>
      <c r="U329" s="42" t="str">
        <f>VLOOKUP(B329,SAOM!B$2:M1054,12,0)</f>
        <v>33 3623-1425</v>
      </c>
      <c r="V329" s="87" t="str">
        <f>VLOOKUP(B329,SAOM!B$2:L1054,11,0)</f>
        <v>39870-000</v>
      </c>
      <c r="W329" s="18"/>
      <c r="X329" s="40" t="str">
        <f>VLOOKUP(B329,SAOM!B$2:N1054,13,0)</f>
        <v>00:20:0e:10:48:f7</v>
      </c>
      <c r="Y329" s="17">
        <v>41046</v>
      </c>
      <c r="Z329" s="15" t="s">
        <v>1727</v>
      </c>
      <c r="AA329" s="19">
        <v>41046</v>
      </c>
      <c r="AB329" s="134">
        <v>41092</v>
      </c>
      <c r="AC329" s="48"/>
      <c r="AD329" s="19" t="str">
        <f>VLOOKUP(B329,SAOM!B$2:Q1355,16,0)</f>
        <v>-</v>
      </c>
      <c r="AE329" s="19" t="s">
        <v>4675</v>
      </c>
      <c r="AF329" s="19"/>
      <c r="AG329" s="145"/>
      <c r="AH329" s="15" t="s">
        <v>3899</v>
      </c>
      <c r="AI329" s="20" t="s">
        <v>4675</v>
      </c>
    </row>
    <row r="330" spans="1:35" s="20" customFormat="1">
      <c r="A330" s="13">
        <v>3358</v>
      </c>
      <c r="B330" s="38">
        <v>3358</v>
      </c>
      <c r="C330" s="17">
        <v>41019</v>
      </c>
      <c r="D330" s="17">
        <v>41073</v>
      </c>
      <c r="E330" s="17">
        <f>VLOOKUP(B330,SAOM!B$2:D3380,3,0)</f>
        <v>41064</v>
      </c>
      <c r="F330" s="17">
        <f t="shared" si="5"/>
        <v>41088</v>
      </c>
      <c r="G330" s="17" t="s">
        <v>501</v>
      </c>
      <c r="H330" s="14" t="s">
        <v>517</v>
      </c>
      <c r="I330" s="40" t="str">
        <f>VLOOKUP(B330,SAOM!B$2:E2325,4,0)</f>
        <v>Aceito</v>
      </c>
      <c r="J330" s="14" t="s">
        <v>499</v>
      </c>
      <c r="K330" s="14" t="s">
        <v>501</v>
      </c>
      <c r="L330" s="15" t="s">
        <v>2694</v>
      </c>
      <c r="M330" s="15" t="str">
        <f>VLOOKUP(L330,Coordenadas!A$2:B1582,2,0)</f>
        <v xml:space="preserve"> 17° 3'35.12"S</v>
      </c>
      <c r="N330" s="15" t="str">
        <f>VLOOKUP(L330,Coordenadas!A$2:C5325,3,0)</f>
        <v xml:space="preserve"> 40°34'13.54"O</v>
      </c>
      <c r="O330" s="40" t="str">
        <f>VLOOKUP(B330,SAOM!B$2:H1331,7,0)</f>
        <v>SES-BEIS-3358</v>
      </c>
      <c r="P330" s="41">
        <v>4035</v>
      </c>
      <c r="Q330" s="17">
        <f>VLOOKUP(B330,SAOM!B$2:I1331,8,0)</f>
        <v>41066</v>
      </c>
      <c r="R330" s="17" t="e">
        <f>VLOOKUP(B330,AG_Lider!A$1:F1690,6,0)</f>
        <v>#N/A</v>
      </c>
      <c r="S330" s="42" t="str">
        <f>VLOOKUP(B330,SAOM!B$2:J1331,9,0)</f>
        <v>Jaciara Melo Gonçalves</v>
      </c>
      <c r="T330" s="17" t="str">
        <f>VLOOKUP(B330,SAOM!B$2:K1777,10,0)</f>
        <v>Rua Governador Valadares, s/n</v>
      </c>
      <c r="U330" s="42" t="str">
        <f>VLOOKUP(B330,SAOM!B$2:M1055,12,0)</f>
        <v>33 3626-1230</v>
      </c>
      <c r="V330" s="87" t="str">
        <f>VLOOKUP(B330,SAOM!B$2:L1055,11,0)</f>
        <v>39875-000</v>
      </c>
      <c r="W330" s="18"/>
      <c r="X330" s="40" t="str">
        <f>VLOOKUP(B330,SAOM!B$2:N1055,13,0)</f>
        <v>00:20:0e:10:4c:2d</v>
      </c>
      <c r="Y330" s="17">
        <v>41066</v>
      </c>
      <c r="Z330" s="15" t="s">
        <v>2228</v>
      </c>
      <c r="AA330" s="19">
        <v>41066</v>
      </c>
      <c r="AB330" s="35">
        <f>VLOOKUP(B330,[1]VODANET!$B$5:$AB$1019,27,0)</f>
        <v>41143</v>
      </c>
      <c r="AC330" s="48"/>
      <c r="AD330" s="19" t="str">
        <f>VLOOKUP(B330,SAOM!B$2:Q1356,16,0)</f>
        <v>-</v>
      </c>
      <c r="AE330" s="19" t="s">
        <v>4675</v>
      </c>
      <c r="AF330" s="19"/>
      <c r="AG330" s="145"/>
      <c r="AH330" s="15" t="s">
        <v>3940</v>
      </c>
      <c r="AI330" s="20" t="s">
        <v>4675</v>
      </c>
    </row>
    <row r="331" spans="1:35" s="20" customFormat="1">
      <c r="A331" s="13">
        <v>3359</v>
      </c>
      <c r="B331" s="38">
        <v>3359</v>
      </c>
      <c r="C331" s="17">
        <v>41019</v>
      </c>
      <c r="D331" s="17">
        <v>41064</v>
      </c>
      <c r="E331" s="17">
        <f>VLOOKUP(B331,SAOM!B$2:D3381,3,0)</f>
        <v>41064</v>
      </c>
      <c r="F331" s="17">
        <f t="shared" si="5"/>
        <v>41079</v>
      </c>
      <c r="G331" s="17" t="s">
        <v>501</v>
      </c>
      <c r="H331" s="14" t="s">
        <v>517</v>
      </c>
      <c r="I331" s="40" t="str">
        <f>VLOOKUP(B331,SAOM!B$2:E2326,4,0)</f>
        <v>Aceito</v>
      </c>
      <c r="J331" s="14" t="s">
        <v>499</v>
      </c>
      <c r="K331" s="14" t="s">
        <v>501</v>
      </c>
      <c r="L331" s="15" t="s">
        <v>2694</v>
      </c>
      <c r="M331" s="15" t="str">
        <f>VLOOKUP(L331,Coordenadas!A$2:B1583,2,0)</f>
        <v xml:space="preserve"> 17° 3'35.12"S</v>
      </c>
      <c r="N331" s="15" t="str">
        <f>VLOOKUP(L331,Coordenadas!A$2:C5326,3,0)</f>
        <v xml:space="preserve"> 40°34'13.54"O</v>
      </c>
      <c r="O331" s="40" t="str">
        <f>VLOOKUP(B331,SAOM!B$2:H1332,7,0)</f>
        <v>SES-BEIS-3359</v>
      </c>
      <c r="P331" s="41">
        <v>4035</v>
      </c>
      <c r="Q331" s="17">
        <f>VLOOKUP(B331,SAOM!B$2:I1332,8,0)</f>
        <v>41060</v>
      </c>
      <c r="R331" s="17" t="e">
        <f>VLOOKUP(B331,AG_Lider!A$1:F1691,6,0)</f>
        <v>#N/A</v>
      </c>
      <c r="S331" s="42" t="str">
        <f>VLOOKUP(B331,SAOM!B$2:J1332,9,0)</f>
        <v>Larissa Quaresma Rosa</v>
      </c>
      <c r="T331" s="17" t="str">
        <f>VLOOKUP(B331,SAOM!B$2:K1778,10,0)</f>
        <v>Rua Aparecido Gomes, 407</v>
      </c>
      <c r="U331" s="42" t="str">
        <f>VLOOKUP(B331,SAOM!B$2:M1056,12,0)</f>
        <v>33 3626-1201</v>
      </c>
      <c r="V331" s="87" t="str">
        <f>VLOOKUP(B331,SAOM!B$2:L1056,11,0)</f>
        <v>39875-000</v>
      </c>
      <c r="W331" s="18"/>
      <c r="X331" s="40" t="str">
        <f>VLOOKUP(B331,SAOM!B$2:N1056,13,0)</f>
        <v>00:20:0E:10:4C:8A</v>
      </c>
      <c r="Y331" s="17">
        <v>41060</v>
      </c>
      <c r="Z331" s="15" t="s">
        <v>1625</v>
      </c>
      <c r="AA331" s="19">
        <v>41060</v>
      </c>
      <c r="AB331" s="134">
        <v>41092</v>
      </c>
      <c r="AC331" s="48"/>
      <c r="AD331" s="19" t="str">
        <f>VLOOKUP(B331,SAOM!B$2:Q1357,16,0)</f>
        <v>-</v>
      </c>
      <c r="AE331" s="19" t="s">
        <v>4675</v>
      </c>
      <c r="AF331" s="19"/>
      <c r="AG331" s="145"/>
      <c r="AH331" s="15" t="s">
        <v>3901</v>
      </c>
      <c r="AI331" s="20" t="s">
        <v>4675</v>
      </c>
    </row>
    <row r="332" spans="1:35" s="20" customFormat="1">
      <c r="A332" s="13">
        <v>3361</v>
      </c>
      <c r="B332" s="38">
        <v>3361</v>
      </c>
      <c r="C332" s="17">
        <v>41019</v>
      </c>
      <c r="D332" s="17">
        <v>41073</v>
      </c>
      <c r="E332" s="17">
        <f>VLOOKUP(B332,SAOM!B$2:D3382,3,0)</f>
        <v>41064</v>
      </c>
      <c r="F332" s="17">
        <f t="shared" si="5"/>
        <v>41088</v>
      </c>
      <c r="G332" s="17" t="s">
        <v>501</v>
      </c>
      <c r="H332" s="14" t="s">
        <v>517</v>
      </c>
      <c r="I332" s="40" t="str">
        <f>VLOOKUP(B332,SAOM!B$2:E2327,4,0)</f>
        <v>Aceito</v>
      </c>
      <c r="J332" s="14" t="s">
        <v>499</v>
      </c>
      <c r="K332" s="14" t="s">
        <v>501</v>
      </c>
      <c r="L332" s="15" t="s">
        <v>2694</v>
      </c>
      <c r="M332" s="15" t="str">
        <f>VLOOKUP(L332,Coordenadas!A$2:B1584,2,0)</f>
        <v xml:space="preserve"> 17° 3'35.12"S</v>
      </c>
      <c r="N332" s="15" t="str">
        <f>VLOOKUP(L332,Coordenadas!A$2:C5327,3,0)</f>
        <v xml:space="preserve"> 40°34'13.54"O</v>
      </c>
      <c r="O332" s="40" t="str">
        <f>VLOOKUP(B332,SAOM!B$2:H1333,7,0)</f>
        <v>SES-BEIS-3361</v>
      </c>
      <c r="P332" s="41">
        <v>4035</v>
      </c>
      <c r="Q332" s="17">
        <f>VLOOKUP(B332,SAOM!B$2:I1333,8,0)</f>
        <v>41074</v>
      </c>
      <c r="R332" s="17" t="e">
        <f>VLOOKUP(B332,AG_Lider!A$1:F1692,6,0)</f>
        <v>#N/A</v>
      </c>
      <c r="S332" s="42" t="str">
        <f>VLOOKUP(B332,SAOM!B$2:J1333,9,0)</f>
        <v>Elizabeth Santos Rocha</v>
      </c>
      <c r="T332" s="17" t="str">
        <f>VLOOKUP(B332,SAOM!B$2:K1779,10,0)</f>
        <v>Av. Belo Horizonte, 25</v>
      </c>
      <c r="U332" s="42" t="str">
        <f>VLOOKUP(B332,SAOM!B$2:M1057,12,0)</f>
        <v>33 3626-2045</v>
      </c>
      <c r="V332" s="87" t="str">
        <f>VLOOKUP(B332,SAOM!B$2:L1057,11,0)</f>
        <v>39875-000</v>
      </c>
      <c r="W332" s="18"/>
      <c r="X332" s="40" t="str">
        <f>VLOOKUP(B332,SAOM!B$2:N1057,13,0)</f>
        <v>00:20:0e:10:4a:1d</v>
      </c>
      <c r="Y332" s="17">
        <v>41074</v>
      </c>
      <c r="Z332" s="15" t="s">
        <v>1727</v>
      </c>
      <c r="AA332" s="19">
        <v>41078</v>
      </c>
      <c r="AB332" s="35">
        <f>VLOOKUP(B332,[1]VODANET!$B$5:$AB$1019,27,0)</f>
        <v>41143</v>
      </c>
      <c r="AC332" s="48" t="s">
        <v>4085</v>
      </c>
      <c r="AD332" s="19" t="str">
        <f>VLOOKUP(B332,SAOM!B$2:Q1358,16,0)</f>
        <v>-</v>
      </c>
      <c r="AE332" s="19" t="s">
        <v>4675</v>
      </c>
      <c r="AF332" s="19"/>
      <c r="AG332" s="145"/>
      <c r="AH332" s="15" t="s">
        <v>3966</v>
      </c>
      <c r="AI332" s="20" t="s">
        <v>4675</v>
      </c>
    </row>
    <row r="333" spans="1:35" s="20" customFormat="1">
      <c r="A333" s="13">
        <v>3362</v>
      </c>
      <c r="B333" s="38">
        <v>3362</v>
      </c>
      <c r="C333" s="17">
        <v>41019</v>
      </c>
      <c r="D333" s="17">
        <v>41073</v>
      </c>
      <c r="E333" s="17">
        <f>VLOOKUP(B333,SAOM!B$2:D3383,3,0)</f>
        <v>41064</v>
      </c>
      <c r="F333" s="17">
        <f t="shared" si="5"/>
        <v>41088</v>
      </c>
      <c r="G333" s="17" t="s">
        <v>501</v>
      </c>
      <c r="H333" s="14" t="s">
        <v>517</v>
      </c>
      <c r="I333" s="40" t="str">
        <f>VLOOKUP(B333,SAOM!B$2:E2328,4,0)</f>
        <v>Aceito</v>
      </c>
      <c r="J333" s="14" t="s">
        <v>499</v>
      </c>
      <c r="K333" s="14" t="s">
        <v>501</v>
      </c>
      <c r="L333" s="15" t="s">
        <v>190</v>
      </c>
      <c r="M333" s="15" t="str">
        <f>VLOOKUP(L333,Coordenadas!A$2:B1585,2,0)</f>
        <v xml:space="preserve"> 18°14'31.44"S</v>
      </c>
      <c r="N333" s="15" t="str">
        <f>VLOOKUP(L333,Coordenadas!A$2:C5328,3,0)</f>
        <v xml:space="preserve"> 41°44'31.85"O</v>
      </c>
      <c r="O333" s="40" t="str">
        <f>VLOOKUP(B333,SAOM!B$2:H1334,7,0)</f>
        <v>SES-CAIO-3362</v>
      </c>
      <c r="P333" s="41">
        <v>4035</v>
      </c>
      <c r="Q333" s="17">
        <f>VLOOKUP(B333,SAOM!B$2:I1334,8,0)</f>
        <v>41066</v>
      </c>
      <c r="R333" s="17" t="e">
        <f>VLOOKUP(B333,AG_Lider!A$1:F1693,6,0)</f>
        <v>#N/A</v>
      </c>
      <c r="S333" s="42" t="str">
        <f>VLOOKUP(B333,SAOM!B$2:J1334,9,0)</f>
        <v>José Fernandes Carlos Esteves</v>
      </c>
      <c r="T333" s="17" t="str">
        <f>VLOOKUP(B333,SAOM!B$2:K1780,10,0)</f>
        <v>Rua João Ferreira Coimbra, 40</v>
      </c>
      <c r="U333" s="42" t="str">
        <f>VLOOKUP(B333,SAOM!B$2:M1058,12,0)</f>
        <v>33 3513-1103</v>
      </c>
      <c r="V333" s="87" t="str">
        <f>VLOOKUP(B333,SAOM!B$2:L1058,11,0)</f>
        <v>39835-000</v>
      </c>
      <c r="W333" s="18"/>
      <c r="X333" s="40" t="str">
        <f>VLOOKUP(B333,SAOM!B$2:N1058,13,0)</f>
        <v>00:20:0e:10:51:de</v>
      </c>
      <c r="Y333" s="17">
        <v>41066</v>
      </c>
      <c r="Z333" s="15" t="s">
        <v>1727</v>
      </c>
      <c r="AA333" s="19">
        <v>41066</v>
      </c>
      <c r="AB333" s="35">
        <f>VLOOKUP(B333,[1]VODANET!$B$5:$AB$1019,27,0)</f>
        <v>41143</v>
      </c>
      <c r="AC333" s="48" t="s">
        <v>3938</v>
      </c>
      <c r="AD333" s="19" t="str">
        <f>VLOOKUP(B333,SAOM!B$2:Q1359,16,0)</f>
        <v>-</v>
      </c>
      <c r="AE333" s="19" t="s">
        <v>4675</v>
      </c>
      <c r="AF333" s="19"/>
      <c r="AG333" s="145"/>
      <c r="AH333" s="15" t="s">
        <v>3942</v>
      </c>
      <c r="AI333" s="20" t="s">
        <v>4675</v>
      </c>
    </row>
    <row r="334" spans="1:35" s="20" customFormat="1">
      <c r="A334" s="13">
        <v>3363</v>
      </c>
      <c r="B334" s="38">
        <v>3363</v>
      </c>
      <c r="C334" s="17">
        <v>41019</v>
      </c>
      <c r="D334" s="17">
        <v>41064</v>
      </c>
      <c r="E334" s="17">
        <f>VLOOKUP(B334,SAOM!B$2:D3384,3,0)</f>
        <v>41064</v>
      </c>
      <c r="F334" s="17">
        <f t="shared" si="5"/>
        <v>41079</v>
      </c>
      <c r="G334" s="17" t="s">
        <v>501</v>
      </c>
      <c r="H334" s="14" t="s">
        <v>517</v>
      </c>
      <c r="I334" s="40" t="str">
        <f>VLOOKUP(B334,SAOM!B$2:E2329,4,0)</f>
        <v>Aceito</v>
      </c>
      <c r="J334" s="14" t="s">
        <v>499</v>
      </c>
      <c r="K334" s="14" t="s">
        <v>501</v>
      </c>
      <c r="L334" s="15" t="s">
        <v>190</v>
      </c>
      <c r="M334" s="15" t="str">
        <f>VLOOKUP(L334,Coordenadas!A$2:B1586,2,0)</f>
        <v xml:space="preserve"> 18°14'31.44"S</v>
      </c>
      <c r="N334" s="15" t="str">
        <f>VLOOKUP(L334,Coordenadas!A$2:C5329,3,0)</f>
        <v xml:space="preserve"> 41°44'31.85"O</v>
      </c>
      <c r="O334" s="40" t="str">
        <f>VLOOKUP(B334,SAOM!B$2:H1335,7,0)</f>
        <v>SES-CAIO-3363</v>
      </c>
      <c r="P334" s="41">
        <v>4035</v>
      </c>
      <c r="Q334" s="17">
        <f>VLOOKUP(B334,SAOM!B$2:I1335,8,0)</f>
        <v>41061</v>
      </c>
      <c r="R334" s="17" t="e">
        <f>VLOOKUP(B334,AG_Lider!A$1:F1694,6,0)</f>
        <v>#N/A</v>
      </c>
      <c r="S334" s="42" t="str">
        <f>VLOOKUP(B334,SAOM!B$2:J1335,9,0)</f>
        <v>Ana Luisa Dupim</v>
      </c>
      <c r="T334" s="17" t="str">
        <f>VLOOKUP(B334,SAOM!B$2:K1781,10,0)</f>
        <v>Rua Hidebrando Cabral, 387</v>
      </c>
      <c r="U334" s="42" t="str">
        <f>VLOOKUP(B334,SAOM!B$2:M1059,12,0)</f>
        <v>33 3513-1113</v>
      </c>
      <c r="V334" s="87" t="str">
        <f>VLOOKUP(B334,SAOM!B$2:L1059,11,0)</f>
        <v>39835-000</v>
      </c>
      <c r="W334" s="18"/>
      <c r="X334" s="40" t="str">
        <f>VLOOKUP(B334,SAOM!B$2:N1059,13,0)</f>
        <v>00:20:0E:10:4A:49</v>
      </c>
      <c r="Y334" s="17">
        <v>41061</v>
      </c>
      <c r="Z334" s="15" t="s">
        <v>1727</v>
      </c>
      <c r="AA334" s="19">
        <v>41064</v>
      </c>
      <c r="AB334" s="35">
        <f>VLOOKUP(B334,[1]VODANET!$B$5:$AB$1019,27,0)</f>
        <v>41143</v>
      </c>
      <c r="AC334" s="48" t="s">
        <v>3911</v>
      </c>
      <c r="AD334" s="19" t="str">
        <f>VLOOKUP(B334,SAOM!B$2:Q1360,16,0)</f>
        <v>-</v>
      </c>
      <c r="AE334" s="19" t="s">
        <v>4675</v>
      </c>
      <c r="AF334" s="19"/>
      <c r="AG334" s="145"/>
      <c r="AH334" s="15" t="s">
        <v>3912</v>
      </c>
      <c r="AI334" s="20" t="s">
        <v>4675</v>
      </c>
    </row>
    <row r="335" spans="1:35" s="20" customFormat="1">
      <c r="A335" s="13">
        <v>3325</v>
      </c>
      <c r="B335" s="38">
        <v>3325</v>
      </c>
      <c r="C335" s="17">
        <v>41015</v>
      </c>
      <c r="D335" s="17">
        <v>41060</v>
      </c>
      <c r="E335" s="17">
        <f>VLOOKUP(B335,SAOM!B$2:D3385,3,0)</f>
        <v>41060</v>
      </c>
      <c r="F335" s="17">
        <f t="shared" si="5"/>
        <v>41075</v>
      </c>
      <c r="G335" s="17" t="s">
        <v>501</v>
      </c>
      <c r="H335" s="14" t="s">
        <v>517</v>
      </c>
      <c r="I335" s="40" t="str">
        <f>VLOOKUP(B335,SAOM!B$2:E2330,4,0)</f>
        <v>Aceito</v>
      </c>
      <c r="J335" s="14" t="s">
        <v>499</v>
      </c>
      <c r="K335" s="14" t="s">
        <v>501</v>
      </c>
      <c r="L335" s="15" t="s">
        <v>2745</v>
      </c>
      <c r="M335" s="15" t="str">
        <f>VLOOKUP(L335,Coordenadas!A$2:B1587,2,0)</f>
        <v xml:space="preserve"> 17°45'16.53"S</v>
      </c>
      <c r="N335" s="15" t="str">
        <f>VLOOKUP(L335,Coordenadas!A$2:C5330,3,0)</f>
        <v xml:space="preserve"> 47° 6'10.35"O</v>
      </c>
      <c r="O335" s="40" t="str">
        <f>VLOOKUP(B335,SAOM!B$2:H1304,7,0)</f>
        <v>SES-GUOR-3325</v>
      </c>
      <c r="P335" s="41">
        <v>4033</v>
      </c>
      <c r="Q335" s="17">
        <f>VLOOKUP(B335,SAOM!B$2:I1304,8,0)</f>
        <v>41033</v>
      </c>
      <c r="R335" s="17" t="e">
        <f>VLOOKUP(B335,AG_Lider!A$1:F1663,6,0)</f>
        <v>#N/A</v>
      </c>
      <c r="S335" s="42" t="str">
        <f>VLOOKUP(B335,SAOM!B$2:J1304,9,0)</f>
        <v>Brenner Carvalho Pena</v>
      </c>
      <c r="T335" s="17" t="str">
        <f>VLOOKUP(B335,SAOM!B$2:K1750,10,0)</f>
        <v>Rua Frei Cecilio, 1375</v>
      </c>
      <c r="U335" s="42" t="str">
        <f>VLOOKUP(B335,SAOM!B$2:M1060,12,0)</f>
        <v>38 3673-1955</v>
      </c>
      <c r="V335" s="87" t="str">
        <f>VLOOKUP(B335,SAOM!B$2:L1060,11,0)</f>
        <v>38570-000</v>
      </c>
      <c r="W335" s="18"/>
      <c r="X335" s="40" t="str">
        <f>VLOOKUP(B335,SAOM!B$2:N1060,13,0)</f>
        <v>00:20:0e:10:48:cf</v>
      </c>
      <c r="Y335" s="17">
        <v>41033</v>
      </c>
      <c r="Z335" s="15" t="s">
        <v>1625</v>
      </c>
      <c r="AA335" s="19">
        <v>41033</v>
      </c>
      <c r="AB335" s="134">
        <v>41092</v>
      </c>
      <c r="AC335" s="48"/>
      <c r="AD335" s="19" t="str">
        <f>VLOOKUP(B335,SAOM!B$2:Q1361,16,0)</f>
        <v>-</v>
      </c>
      <c r="AE335" s="19" t="s">
        <v>4675</v>
      </c>
      <c r="AF335" s="19"/>
      <c r="AG335" s="145"/>
      <c r="AH335" s="15"/>
      <c r="AI335" s="20" t="s">
        <v>4675</v>
      </c>
    </row>
    <row r="336" spans="1:35" s="20" customFormat="1">
      <c r="A336" s="13">
        <v>3326</v>
      </c>
      <c r="B336" s="38">
        <v>3326</v>
      </c>
      <c r="C336" s="17">
        <v>41015</v>
      </c>
      <c r="D336" s="17">
        <v>41060</v>
      </c>
      <c r="E336" s="17">
        <f>VLOOKUP(B336,SAOM!B$2:D3386,3,0)</f>
        <v>41060</v>
      </c>
      <c r="F336" s="17">
        <f t="shared" si="5"/>
        <v>41075</v>
      </c>
      <c r="G336" s="17" t="s">
        <v>501</v>
      </c>
      <c r="H336" s="14" t="s">
        <v>517</v>
      </c>
      <c r="I336" s="40" t="str">
        <f>VLOOKUP(B336,SAOM!B$2:E2331,4,0)</f>
        <v>Aceito</v>
      </c>
      <c r="J336" s="14" t="s">
        <v>499</v>
      </c>
      <c r="K336" s="14" t="s">
        <v>501</v>
      </c>
      <c r="L336" s="15" t="s">
        <v>2749</v>
      </c>
      <c r="M336" s="15" t="str">
        <f>VLOOKUP(L336,Coordenadas!A$2:B1588,2,0)</f>
        <v xml:space="preserve"> 22° 2'15.07"S</v>
      </c>
      <c r="N336" s="15" t="str">
        <f>VLOOKUP(L336,Coordenadas!A$2:C5331,3,0)</f>
        <v xml:space="preserve"> 45°33'4.42"O</v>
      </c>
      <c r="O336" s="40" t="str">
        <f>VLOOKUP(B336,SAOM!B$2:H1305,7,0)</f>
        <v>SES-HERA-3326</v>
      </c>
      <c r="P336" s="41">
        <v>4033</v>
      </c>
      <c r="Q336" s="17">
        <f>VLOOKUP(B336,SAOM!B$2:I1305,8,0)</f>
        <v>41031</v>
      </c>
      <c r="R336" s="17" t="e">
        <f>VLOOKUP(B336,AG_Lider!A$1:F1664,6,0)</f>
        <v>#N/A</v>
      </c>
      <c r="S336" s="42" t="str">
        <f>VLOOKUP(B336,SAOM!B$2:J1305,9,0)</f>
        <v>Jonas Rodrigues</v>
      </c>
      <c r="T336" s="17" t="str">
        <f>VLOOKUP(B336,SAOM!B$2:K1751,10,0)</f>
        <v>Rua Fernando José Ribeiro, 67hr</v>
      </c>
      <c r="U336" s="42" t="str">
        <f>VLOOKUP(B336,SAOM!B$2:M1061,12,0)</f>
        <v>35 3457-1221</v>
      </c>
      <c r="V336" s="87" t="str">
        <f>VLOOKUP(B336,SAOM!B$2:L1061,11,0)</f>
        <v>37484-000</v>
      </c>
      <c r="W336" s="18"/>
      <c r="X336" s="40" t="str">
        <f>VLOOKUP(B336,SAOM!B$2:N1061,13,0)</f>
        <v>00:20:0e:10:48:81</v>
      </c>
      <c r="Y336" s="17">
        <v>41031</v>
      </c>
      <c r="Z336" s="15" t="s">
        <v>1956</v>
      </c>
      <c r="AA336" s="19">
        <v>41031</v>
      </c>
      <c r="AB336" s="35">
        <v>41092</v>
      </c>
      <c r="AC336" s="48"/>
      <c r="AD336" s="19" t="str">
        <f>VLOOKUP(B336,SAOM!B$2:Q1362,16,0)</f>
        <v>-</v>
      </c>
      <c r="AE336" s="19" t="s">
        <v>4675</v>
      </c>
      <c r="AF336" s="19"/>
      <c r="AG336" s="145"/>
      <c r="AH336" s="15"/>
      <c r="AI336" s="20" t="s">
        <v>4675</v>
      </c>
    </row>
    <row r="337" spans="1:35" s="20" customFormat="1">
      <c r="A337" s="13">
        <v>3327</v>
      </c>
      <c r="B337" s="38">
        <v>3327</v>
      </c>
      <c r="C337" s="17">
        <v>41015</v>
      </c>
      <c r="D337" s="17">
        <v>41060</v>
      </c>
      <c r="E337" s="17">
        <f>VLOOKUP(B337,SAOM!B$2:D3387,3,0)</f>
        <v>41060</v>
      </c>
      <c r="F337" s="17">
        <f t="shared" si="5"/>
        <v>41075</v>
      </c>
      <c r="G337" s="17" t="s">
        <v>501</v>
      </c>
      <c r="H337" s="14" t="s">
        <v>517</v>
      </c>
      <c r="I337" s="40" t="str">
        <f>VLOOKUP(B337,SAOM!B$2:E2332,4,0)</f>
        <v>Aceito</v>
      </c>
      <c r="J337" s="14" t="s">
        <v>499</v>
      </c>
      <c r="K337" s="14" t="s">
        <v>501</v>
      </c>
      <c r="L337" s="15" t="s">
        <v>2753</v>
      </c>
      <c r="M337" s="15" t="str">
        <f>VLOOKUP(L337,Coordenadas!A$2:B1589,2,0)</f>
        <v xml:space="preserve"> 19°26'1.50"S</v>
      </c>
      <c r="N337" s="15" t="str">
        <f>VLOOKUP(L337,Coordenadas!A$2:C5332,3,0)</f>
        <v xml:space="preserve"> 42°13'3.67"O</v>
      </c>
      <c r="O337" s="40" t="str">
        <f>VLOOKUP(B337,SAOM!B$2:H1306,7,0)</f>
        <v>SES-IAPU-3327</v>
      </c>
      <c r="P337" s="41">
        <v>4033</v>
      </c>
      <c r="Q337" s="17">
        <f>VLOOKUP(B337,SAOM!B$2:I1306,8,0)</f>
        <v>41032</v>
      </c>
      <c r="R337" s="17" t="e">
        <f>VLOOKUP(B337,AG_Lider!A$1:F1665,6,0)</f>
        <v>#N/A</v>
      </c>
      <c r="S337" s="42" t="str">
        <f>VLOOKUP(B337,SAOM!B$2:J1306,9,0)</f>
        <v>Natália Gomes de Araújo</v>
      </c>
      <c r="T337" s="17" t="str">
        <f>VLOOKUP(B337,SAOM!B$2:K1752,10,0)</f>
        <v>Rua Jaime Mafra, 117</v>
      </c>
      <c r="U337" s="42" t="str">
        <f>VLOOKUP(B337,SAOM!B$2:M1062,12,0)</f>
        <v>33 3355-1781</v>
      </c>
      <c r="V337" s="87" t="str">
        <f>VLOOKUP(B337,SAOM!B$2:L1062,11,0)</f>
        <v>35190-000</v>
      </c>
      <c r="W337" s="18"/>
      <c r="X337" s="40" t="str">
        <f>VLOOKUP(B337,SAOM!B$2:N1062,13,0)</f>
        <v>00:20:0e:10:48:90</v>
      </c>
      <c r="Y337" s="17">
        <v>41032</v>
      </c>
      <c r="Z337" s="15" t="s">
        <v>2228</v>
      </c>
      <c r="AA337" s="19">
        <v>41032</v>
      </c>
      <c r="AB337" s="35">
        <v>41092</v>
      </c>
      <c r="AC337" s="48"/>
      <c r="AD337" s="19" t="str">
        <f>VLOOKUP(B337,SAOM!B$2:Q1363,16,0)</f>
        <v>-</v>
      </c>
      <c r="AE337" s="19" t="s">
        <v>4675</v>
      </c>
      <c r="AF337" s="19"/>
      <c r="AG337" s="145"/>
      <c r="AH337" s="15"/>
      <c r="AI337" s="20" t="s">
        <v>4675</v>
      </c>
    </row>
    <row r="338" spans="1:35" s="20" customFormat="1">
      <c r="A338" s="13">
        <v>3329</v>
      </c>
      <c r="B338" s="38">
        <v>3329</v>
      </c>
      <c r="C338" s="17">
        <v>41015</v>
      </c>
      <c r="D338" s="17">
        <v>41060</v>
      </c>
      <c r="E338" s="17">
        <f>VLOOKUP(B338,SAOM!B$2:D3388,3,0)</f>
        <v>41078</v>
      </c>
      <c r="F338" s="17">
        <f t="shared" si="5"/>
        <v>41075</v>
      </c>
      <c r="G338" s="17">
        <v>41019</v>
      </c>
      <c r="H338" s="14" t="s">
        <v>517</v>
      </c>
      <c r="I338" s="40" t="str">
        <f>VLOOKUP(B338,SAOM!B$2:E2333,4,0)</f>
        <v>Aceito</v>
      </c>
      <c r="J338" s="14" t="s">
        <v>499</v>
      </c>
      <c r="K338" s="14" t="s">
        <v>501</v>
      </c>
      <c r="L338" s="15" t="s">
        <v>2761</v>
      </c>
      <c r="M338" s="15" t="str">
        <f>VLOOKUP(L338,Coordenadas!A$2:B1590,2,0)</f>
        <v xml:space="preserve"> 21° 8'35.59"S</v>
      </c>
      <c r="N338" s="15" t="str">
        <f>VLOOKUP(L338,Coordenadas!A$2:C5333,3,0)</f>
        <v xml:space="preserve"> 44°44'23.95"O</v>
      </c>
      <c r="O338" s="40" t="str">
        <f>VLOOKUP(B338,SAOM!B$2:H1308,7,0)</f>
        <v>SES-IJCI-3329</v>
      </c>
      <c r="P338" s="41">
        <v>4033</v>
      </c>
      <c r="Q338" s="17">
        <f>VLOOKUP(B338,SAOM!B$2:I1308,8,0)</f>
        <v>41054</v>
      </c>
      <c r="R338" s="17" t="e">
        <f>VLOOKUP(B338,AG_Lider!A$1:F1667,6,0)</f>
        <v>#N/A</v>
      </c>
      <c r="S338" s="42" t="str">
        <f>VLOOKUP(B338,SAOM!B$2:J1308,9,0)</f>
        <v>Gustavo Garcia Cambraia</v>
      </c>
      <c r="T338" s="17" t="str">
        <f>VLOOKUP(B338,SAOM!B$2:K1754,10,0)</f>
        <v>Rua João Francisco Lopes, 430 ? Centro</v>
      </c>
      <c r="U338" s="42" t="str">
        <f>VLOOKUP(B338,SAOM!B$2:M1063,12,0)</f>
        <v>35 3843-1183</v>
      </c>
      <c r="V338" s="87" t="str">
        <f>VLOOKUP(B338,SAOM!B$2:L1063,11,0)</f>
        <v>37205-000</v>
      </c>
      <c r="W338" s="18"/>
      <c r="X338" s="40" t="str">
        <f>VLOOKUP(B338,SAOM!B$2:N1063,13,0)</f>
        <v>00:20:0e:10:52:a8</v>
      </c>
      <c r="Y338" s="17">
        <v>41054</v>
      </c>
      <c r="Z338" s="15" t="s">
        <v>1625</v>
      </c>
      <c r="AA338" s="19">
        <v>41054</v>
      </c>
      <c r="AB338" s="134">
        <v>41092</v>
      </c>
      <c r="AC338" s="48" t="s">
        <v>3703</v>
      </c>
      <c r="AD338" s="19" t="str">
        <f>VLOOKUP(B338,SAOM!B$2:Q1364,16,0)</f>
        <v xml:space="preserve">ENDEREÇO DIVERGENTE: RUA JOAO FRANCISCO LOPES, 430 - CENTRO.
</v>
      </c>
      <c r="AE338" s="19" t="s">
        <v>4675</v>
      </c>
      <c r="AF338" s="19"/>
      <c r="AG338" s="145"/>
      <c r="AH338" s="15" t="s">
        <v>3901</v>
      </c>
      <c r="AI338" s="20" t="s">
        <v>4675</v>
      </c>
    </row>
    <row r="339" spans="1:35" s="20" customFormat="1">
      <c r="A339" s="13">
        <v>3333</v>
      </c>
      <c r="B339" s="38">
        <v>3333</v>
      </c>
      <c r="C339" s="17">
        <v>41016</v>
      </c>
      <c r="D339" s="17">
        <v>41061</v>
      </c>
      <c r="E339" s="17">
        <f>VLOOKUP(B339,SAOM!B$2:D3389,3,0)</f>
        <v>41061</v>
      </c>
      <c r="F339" s="17">
        <f t="shared" si="5"/>
        <v>41076</v>
      </c>
      <c r="G339" s="17" t="s">
        <v>501</v>
      </c>
      <c r="H339" s="14" t="s">
        <v>517</v>
      </c>
      <c r="I339" s="40" t="str">
        <f>VLOOKUP(B339,SAOM!B$2:E2334,4,0)</f>
        <v>Aceito</v>
      </c>
      <c r="J339" s="14" t="s">
        <v>499</v>
      </c>
      <c r="K339" s="14" t="s">
        <v>501</v>
      </c>
      <c r="L339" s="15" t="s">
        <v>2803</v>
      </c>
      <c r="M339" s="15" t="str">
        <f>VLOOKUP(L339,Coordenadas!A$2:B1591,2,0)</f>
        <v xml:space="preserve"> 21° 4'43.42"S</v>
      </c>
      <c r="N339" s="15" t="str">
        <f>VLOOKUP(L339,Coordenadas!A$2:C5334,3,0)</f>
        <v xml:space="preserve"> 47° 2'51.33"O</v>
      </c>
      <c r="O339" s="40" t="str">
        <f>VLOOKUP(B339,SAOM!B$2:H1312,7,0)</f>
        <v>SES-ITGI-3333</v>
      </c>
      <c r="P339" s="41">
        <v>4033</v>
      </c>
      <c r="Q339" s="17">
        <f>VLOOKUP(B339,SAOM!B$2:I1312,8,0)</f>
        <v>41053</v>
      </c>
      <c r="R339" s="17" t="e">
        <f>VLOOKUP(B339,AG_Lider!A$1:F1671,6,0)</f>
        <v>#N/A</v>
      </c>
      <c r="S339" s="42" t="str">
        <f>VLOOKUP(B339,SAOM!B$2:J1312,9,0)</f>
        <v xml:space="preserve">	Mônica Aparecida Silva de Pariz</v>
      </c>
      <c r="T339" s="17" t="str">
        <f>VLOOKUP(B339,SAOM!B$2:K1758,10,0)</f>
        <v>Rua Adolfo José de Paula, 418  - Centro</v>
      </c>
      <c r="U339" s="42" t="str">
        <f>VLOOKUP(B339,SAOM!B$2:M1064,12,0)</f>
        <v>35 3534-1781</v>
      </c>
      <c r="V339" s="87" t="str">
        <f>VLOOKUP(B339,SAOM!B$2:L1064,11,0)</f>
        <v>37955-000</v>
      </c>
      <c r="W339" s="18"/>
      <c r="X339" s="40" t="str">
        <f>VLOOKUP(B339,SAOM!B$2:N1064,13,0)</f>
        <v>00:20:0e:10:48:9b</v>
      </c>
      <c r="Y339" s="17">
        <v>41053</v>
      </c>
      <c r="Z339" s="15" t="s">
        <v>1727</v>
      </c>
      <c r="AA339" s="19">
        <v>41053</v>
      </c>
      <c r="AB339" s="134">
        <v>41092</v>
      </c>
      <c r="AC339" s="48"/>
      <c r="AD339" s="19" t="str">
        <f>VLOOKUP(B339,SAOM!B$2:Q1365,16,0)</f>
        <v>-</v>
      </c>
      <c r="AE339" s="19" t="s">
        <v>4675</v>
      </c>
      <c r="AF339" s="19"/>
      <c r="AG339" s="145"/>
      <c r="AH339" s="15" t="s">
        <v>3901</v>
      </c>
      <c r="AI339" s="20" t="s">
        <v>4675</v>
      </c>
    </row>
    <row r="340" spans="1:35" s="20" customFormat="1">
      <c r="A340" s="13">
        <v>3335</v>
      </c>
      <c r="B340" s="38">
        <v>3335</v>
      </c>
      <c r="C340" s="17">
        <v>41016</v>
      </c>
      <c r="D340" s="17">
        <v>41061</v>
      </c>
      <c r="E340" s="17">
        <f>VLOOKUP(B340,SAOM!B$2:D3390,3,0)</f>
        <v>41061</v>
      </c>
      <c r="F340" s="17">
        <f t="shared" si="5"/>
        <v>41076</v>
      </c>
      <c r="G340" s="17" t="s">
        <v>501</v>
      </c>
      <c r="H340" s="14" t="s">
        <v>517</v>
      </c>
      <c r="I340" s="40" t="str">
        <f>VLOOKUP(B340,SAOM!B$2:E2335,4,0)</f>
        <v>Aceito</v>
      </c>
      <c r="J340" s="14" t="s">
        <v>499</v>
      </c>
      <c r="K340" s="14" t="s">
        <v>501</v>
      </c>
      <c r="L340" s="15" t="s">
        <v>2799</v>
      </c>
      <c r="M340" s="15" t="str">
        <f>VLOOKUP(L340,Coordenadas!A$2:B1592,2,0)</f>
        <v xml:space="preserve"> 16°34'34.17"S</v>
      </c>
      <c r="N340" s="15" t="str">
        <f>VLOOKUP(L340,Coordenadas!A$2:C5335,3,0)</f>
        <v xml:space="preserve"> 41°30'14.43"O</v>
      </c>
      <c r="O340" s="40" t="str">
        <f>VLOOKUP(B340,SAOM!B$2:H1311,7,0)</f>
        <v>SES-ITIM-3335</v>
      </c>
      <c r="P340" s="41">
        <v>4035</v>
      </c>
      <c r="Q340" s="17">
        <f>VLOOKUP(B340,SAOM!B$2:I1311,8,0)</f>
        <v>41059</v>
      </c>
      <c r="R340" s="17" t="e">
        <f>VLOOKUP(B340,AG_Lider!A$1:F1670,6,0)</f>
        <v>#N/A</v>
      </c>
      <c r="S340" s="42" t="str">
        <f>VLOOKUP(B340,SAOM!B$2:J1311,9,0)</f>
        <v>José de Alencar Andrade Júnior</v>
      </c>
      <c r="T340" s="17" t="str">
        <f>VLOOKUP(B340,SAOM!B$2:K1757,10,0)</f>
        <v>Rua da Bahia, 420 - Centro</v>
      </c>
      <c r="U340" s="42" t="str">
        <f>VLOOKUP(B340,SAOM!B$2:M1065,12,0)</f>
        <v>33 3734-1403</v>
      </c>
      <c r="V340" s="87" t="str">
        <f>VLOOKUP(B340,SAOM!B$2:L1065,11,0)</f>
        <v>39625-000</v>
      </c>
      <c r="W340" s="18"/>
      <c r="X340" s="40" t="str">
        <f>VLOOKUP(B340,SAOM!B$2:N1065,13,0)</f>
        <v>00:20:0e:10:51:eb</v>
      </c>
      <c r="Y340" s="17">
        <v>41059</v>
      </c>
      <c r="Z340" s="15" t="s">
        <v>2228</v>
      </c>
      <c r="AA340" s="19">
        <v>41059</v>
      </c>
      <c r="AB340" s="35">
        <v>41092</v>
      </c>
      <c r="AC340" s="48"/>
      <c r="AD340" s="19" t="str">
        <f>VLOOKUP(B340,SAOM!B$2:Q1366,16,0)</f>
        <v>-</v>
      </c>
      <c r="AE340" s="19" t="s">
        <v>4675</v>
      </c>
      <c r="AF340" s="19"/>
      <c r="AG340" s="145"/>
      <c r="AH340" s="15" t="s">
        <v>3907</v>
      </c>
      <c r="AI340" s="20" t="s">
        <v>4675</v>
      </c>
    </row>
    <row r="341" spans="1:35" s="20" customFormat="1">
      <c r="A341" s="13">
        <v>3337</v>
      </c>
      <c r="B341" s="38">
        <v>3337</v>
      </c>
      <c r="C341" s="17">
        <v>41017</v>
      </c>
      <c r="D341" s="17">
        <v>41062</v>
      </c>
      <c r="E341" s="17">
        <f>VLOOKUP(B341,SAOM!B$2:D3391,3,0)</f>
        <v>41062</v>
      </c>
      <c r="F341" s="17">
        <f t="shared" si="5"/>
        <v>41077</v>
      </c>
      <c r="G341" s="17" t="s">
        <v>501</v>
      </c>
      <c r="H341" s="14" t="s">
        <v>517</v>
      </c>
      <c r="I341" s="40" t="str">
        <f>VLOOKUP(B341,SAOM!B$2:E2336,4,0)</f>
        <v>Aceito</v>
      </c>
      <c r="J341" s="14" t="s">
        <v>499</v>
      </c>
      <c r="K341" s="14" t="s">
        <v>501</v>
      </c>
      <c r="L341" s="15" t="s">
        <v>2843</v>
      </c>
      <c r="M341" s="15" t="str">
        <f>VLOOKUP(L341,Coordenadas!A$2:B1593,2,0)</f>
        <v xml:space="preserve"> 15°59'50.34"S</v>
      </c>
      <c r="N341" s="15" t="str">
        <f>VLOOKUP(L341,Coordenadas!A$2:C5336,3,0)</f>
        <v xml:space="preserve"> 44°16'23.08"O</v>
      </c>
      <c r="O341" s="40" t="str">
        <f>VLOOKUP(B341,SAOM!B$2:H1317,7,0)</f>
        <v>SES-JAAR-3337</v>
      </c>
      <c r="P341" s="41">
        <v>4035</v>
      </c>
      <c r="Q341" s="17">
        <f>VLOOKUP(B341,SAOM!B$2:I1317,8,0)</f>
        <v>41032</v>
      </c>
      <c r="R341" s="17" t="e">
        <f>VLOOKUP(B341,AG_Lider!A$1:F1676,6,0)</f>
        <v>#N/A</v>
      </c>
      <c r="S341" s="42" t="str">
        <f>VLOOKUP(B341,SAOM!B$2:J1317,9,0)</f>
        <v>Flávia Gomes Silva</v>
      </c>
      <c r="T341" s="17" t="str">
        <f>VLOOKUP(B341,SAOM!B$2:K1763,10,0)</f>
        <v>Rua Ulisses Guimarães, 135</v>
      </c>
      <c r="U341" s="42" t="str">
        <f>VLOOKUP(B341,SAOM!B$2:M1066,12,0)</f>
        <v>38 3231-9103</v>
      </c>
      <c r="V341" s="87" t="str">
        <f>VLOOKUP(B341,SAOM!B$2:L1066,11,0)</f>
        <v>39335-000</v>
      </c>
      <c r="W341" s="18"/>
      <c r="X341" s="40" t="str">
        <f>VLOOKUP(B341,SAOM!B$2:N1066,13,0)</f>
        <v>00:20:0e:10:48:98</v>
      </c>
      <c r="Y341" s="17">
        <v>41032</v>
      </c>
      <c r="Z341" s="15" t="s">
        <v>3135</v>
      </c>
      <c r="AA341" s="19">
        <v>41032</v>
      </c>
      <c r="AB341" s="35">
        <v>41092</v>
      </c>
      <c r="AC341" s="48"/>
      <c r="AD341" s="19" t="str">
        <f>VLOOKUP(B341,SAOM!B$2:Q1367,16,0)</f>
        <v>-</v>
      </c>
      <c r="AE341" s="19" t="s">
        <v>4675</v>
      </c>
      <c r="AF341" s="19"/>
      <c r="AG341" s="145"/>
      <c r="AH341" s="15"/>
      <c r="AI341" s="20" t="s">
        <v>4675</v>
      </c>
    </row>
    <row r="342" spans="1:35" s="20" customFormat="1">
      <c r="A342" s="13">
        <v>3340</v>
      </c>
      <c r="B342" s="38">
        <v>3340</v>
      </c>
      <c r="C342" s="17">
        <v>41017</v>
      </c>
      <c r="D342" s="17">
        <v>41062</v>
      </c>
      <c r="E342" s="17">
        <f>VLOOKUP(B342,SAOM!B$2:D3392,3,0)</f>
        <v>41062</v>
      </c>
      <c r="F342" s="17">
        <f t="shared" si="5"/>
        <v>41077</v>
      </c>
      <c r="G342" s="17" t="s">
        <v>501</v>
      </c>
      <c r="H342" s="14" t="s">
        <v>517</v>
      </c>
      <c r="I342" s="40" t="str">
        <f>VLOOKUP(B342,SAOM!B$2:E2337,4,0)</f>
        <v>Aceito</v>
      </c>
      <c r="J342" s="14" t="s">
        <v>499</v>
      </c>
      <c r="K342" s="14" t="s">
        <v>501</v>
      </c>
      <c r="L342" s="15" t="s">
        <v>2831</v>
      </c>
      <c r="M342" s="15" t="str">
        <f>VLOOKUP(L342,Coordenadas!A$2:B1594,2,0)</f>
        <v xml:space="preserve"> 21°59'59.69"S</v>
      </c>
      <c r="N342" s="15" t="str">
        <f>VLOOKUP(L342,Coordenadas!A$2:C5337,3,0)</f>
        <v xml:space="preserve"> 45°17'20.82"O</v>
      </c>
      <c r="O342" s="40" t="str">
        <f>VLOOKUP(B342,SAOM!B$2:H1314,7,0)</f>
        <v>SES-JEIA-3340</v>
      </c>
      <c r="P342" s="41">
        <v>4033</v>
      </c>
      <c r="Q342" s="17">
        <f>VLOOKUP(B342,SAOM!B$2:I1314,8,0)</f>
        <v>41032</v>
      </c>
      <c r="R342" s="17" t="e">
        <f>VLOOKUP(B342,AG_Lider!A$1:F1673,6,0)</f>
        <v>#N/A</v>
      </c>
      <c r="S342" s="42" t="str">
        <f>VLOOKUP(B342,SAOM!B$2:J1314,9,0)</f>
        <v>Luciana Fonseca de Melo</v>
      </c>
      <c r="T342" s="17" t="str">
        <f>VLOOKUP(B342,SAOM!B$2:K1760,10,0)</f>
        <v>Rua José Dias de Castro, 74</v>
      </c>
      <c r="U342" s="42" t="str">
        <f>VLOOKUP(B342,SAOM!B$2:M1067,12,0)</f>
        <v>35 3273-1224</v>
      </c>
      <c r="V342" s="87" t="str">
        <f>VLOOKUP(B342,SAOM!B$2:L1067,11,0)</f>
        <v>37485-000</v>
      </c>
      <c r="W342" s="18"/>
      <c r="X342" s="40" t="str">
        <f>VLOOKUP(B342,SAOM!B$2:N1067,13,0)</f>
        <v>00:20:0e:10:48:79</v>
      </c>
      <c r="Y342" s="17">
        <v>41032</v>
      </c>
      <c r="Z342" s="15" t="s">
        <v>2878</v>
      </c>
      <c r="AA342" s="19">
        <v>41032</v>
      </c>
      <c r="AB342" s="35">
        <v>41092</v>
      </c>
      <c r="AC342" s="48"/>
      <c r="AD342" s="19" t="str">
        <f>VLOOKUP(B342,SAOM!B$2:Q1368,16,0)</f>
        <v>-</v>
      </c>
      <c r="AE342" s="19" t="s">
        <v>4675</v>
      </c>
      <c r="AF342" s="19"/>
      <c r="AG342" s="145"/>
      <c r="AH342" s="15"/>
      <c r="AI342" s="20" t="s">
        <v>4675</v>
      </c>
    </row>
    <row r="343" spans="1:35" s="20" customFormat="1">
      <c r="A343" s="13">
        <v>3343</v>
      </c>
      <c r="B343" s="38">
        <v>3343</v>
      </c>
      <c r="C343" s="17">
        <v>41017</v>
      </c>
      <c r="D343" s="17">
        <v>41062</v>
      </c>
      <c r="E343" s="17">
        <f>VLOOKUP(B343,SAOM!B$2:D3393,3,0)</f>
        <v>41062</v>
      </c>
      <c r="F343" s="17">
        <f t="shared" si="5"/>
        <v>41077</v>
      </c>
      <c r="G343" s="17" t="s">
        <v>501</v>
      </c>
      <c r="H343" s="14" t="s">
        <v>517</v>
      </c>
      <c r="I343" s="40" t="str">
        <f>VLOOKUP(B343,SAOM!B$2:E2338,4,0)</f>
        <v>Aceito</v>
      </c>
      <c r="J343" s="14" t="s">
        <v>499</v>
      </c>
      <c r="K343" s="14" t="s">
        <v>501</v>
      </c>
      <c r="L343" s="15" t="s">
        <v>2851</v>
      </c>
      <c r="M343" s="15" t="str">
        <f>VLOOKUP(L343,Coordenadas!A$2:B1595,2,0)</f>
        <v xml:space="preserve"> 18° 8'27.16"S</v>
      </c>
      <c r="N343" s="15" t="str">
        <f>VLOOKUP(L343,Coordenadas!A$2:C5338,3,0)</f>
        <v xml:space="preserve"> 46°48'43.18"O</v>
      </c>
      <c r="O343" s="40" t="str">
        <f>VLOOKUP(B343,SAOM!B$2:H1319,7,0)</f>
        <v>SES-LAAR-3343</v>
      </c>
      <c r="P343" s="41">
        <v>4033</v>
      </c>
      <c r="Q343" s="17">
        <f>VLOOKUP(B343,SAOM!B$2:I1319,8,0)</f>
        <v>41032</v>
      </c>
      <c r="R343" s="17" t="e">
        <f>VLOOKUP(B343,AG_Lider!A$1:F1678,6,0)</f>
        <v>#N/A</v>
      </c>
      <c r="S343" s="42" t="str">
        <f>VLOOKUP(B343,SAOM!B$2:J1319,9,0)</f>
        <v>Anália Fernandes de Matos Willemen</v>
      </c>
      <c r="T343" s="17" t="str">
        <f>VLOOKUP(B343,SAOM!B$2:K1765,10,0)</f>
        <v>Praça Magalhães Pinto, 68</v>
      </c>
      <c r="U343" s="42" t="str">
        <f>VLOOKUP(B343,SAOM!B$2:M1068,12,0)</f>
        <v>34 3812-1255</v>
      </c>
      <c r="V343" s="87" t="str">
        <f>VLOOKUP(B343,SAOM!B$2:L1068,11,0)</f>
        <v>38785-000</v>
      </c>
      <c r="W343" s="18"/>
      <c r="X343" s="40" t="str">
        <f>VLOOKUP(B343,SAOM!B$2:N1068,13,0)</f>
        <v>00:20:0e:10:49:e0</v>
      </c>
      <c r="Y343" s="17">
        <v>41032</v>
      </c>
      <c r="Z343" s="15" t="s">
        <v>1625</v>
      </c>
      <c r="AA343" s="19">
        <v>41032</v>
      </c>
      <c r="AB343" s="134">
        <v>41092</v>
      </c>
      <c r="AC343" s="48"/>
      <c r="AD343" s="19" t="str">
        <f>VLOOKUP(B343,SAOM!B$2:Q1369,16,0)</f>
        <v>-</v>
      </c>
      <c r="AE343" s="19" t="s">
        <v>4675</v>
      </c>
      <c r="AF343" s="19"/>
      <c r="AG343" s="145"/>
      <c r="AH343" s="15"/>
      <c r="AI343" s="20" t="s">
        <v>4675</v>
      </c>
    </row>
    <row r="344" spans="1:35" s="20" customFormat="1">
      <c r="A344" s="13">
        <v>3388</v>
      </c>
      <c r="B344" s="38">
        <v>3388</v>
      </c>
      <c r="C344" s="17">
        <v>41024</v>
      </c>
      <c r="D344" s="17">
        <v>41069</v>
      </c>
      <c r="E344" s="17">
        <f>VLOOKUP(B344,SAOM!B$2:D3394,3,0)</f>
        <v>41069</v>
      </c>
      <c r="F344" s="17">
        <f t="shared" si="5"/>
        <v>41084</v>
      </c>
      <c r="G344" s="17" t="s">
        <v>501</v>
      </c>
      <c r="H344" s="14" t="s">
        <v>517</v>
      </c>
      <c r="I344" s="40" t="str">
        <f>VLOOKUP(B344,SAOM!B$2:E2339,4,0)</f>
        <v>Aceito</v>
      </c>
      <c r="J344" s="14" t="s">
        <v>499</v>
      </c>
      <c r="K344" s="14" t="s">
        <v>501</v>
      </c>
      <c r="L344" s="15" t="s">
        <v>3061</v>
      </c>
      <c r="M344" s="15" t="str">
        <f>VLOOKUP(L344,Coordenadas!A$2:B1596,2,0)</f>
        <v xml:space="preserve"> 18°40'48.08"S</v>
      </c>
      <c r="N344" s="15" t="str">
        <f>VLOOKUP(L344,Coordenadas!A$2:C5339,3,0)</f>
        <v xml:space="preserve"> 49°33'56.62"O</v>
      </c>
      <c r="O344" s="40" t="str">
        <f>VLOOKUP(B344,SAOM!B$2:H1345,7,0)</f>
        <v>SES-CAIS-3388</v>
      </c>
      <c r="P344" s="41">
        <v>4033</v>
      </c>
      <c r="Q344" s="17">
        <f>VLOOKUP(B344,SAOM!B$2:I1345,8,0)</f>
        <v>41060</v>
      </c>
      <c r="R344" s="17" t="e">
        <f>VLOOKUP(B344,AG_Lider!A$1:F1704,6,0)</f>
        <v>#N/A</v>
      </c>
      <c r="S344" s="42" t="str">
        <f>VLOOKUP(B344,SAOM!B$2:J1345,9,0)</f>
        <v>Lidieine Gonçalves Kataguiri</v>
      </c>
      <c r="T344" s="17" t="str">
        <f>VLOOKUP(B344,SAOM!B$2:K1791,10,0)</f>
        <v>Av. 117, 179</v>
      </c>
      <c r="U344" s="42" t="str">
        <f>VLOOKUP(B344,SAOM!B$2:M1069,12,0)</f>
        <v>34 3263-0351</v>
      </c>
      <c r="V344" s="87" t="str">
        <f>VLOOKUP(B344,SAOM!B$2:L1069,11,0)</f>
        <v>38360-000</v>
      </c>
      <c r="W344" s="18"/>
      <c r="X344" s="40" t="str">
        <f>VLOOKUP(B344,SAOM!B$2:N1069,13,0)</f>
        <v>00:20:0e:10:52:b9</v>
      </c>
      <c r="Y344" s="17">
        <v>41059</v>
      </c>
      <c r="Z344" s="15" t="s">
        <v>2432</v>
      </c>
      <c r="AA344" s="19">
        <v>41060</v>
      </c>
      <c r="AB344" s="134">
        <v>41092</v>
      </c>
      <c r="AC344" s="48" t="s">
        <v>3885</v>
      </c>
      <c r="AD344" s="19" t="str">
        <f>VLOOKUP(B344,SAOM!B$2:Q1370,16,0)</f>
        <v>-</v>
      </c>
      <c r="AE344" s="19" t="s">
        <v>4675</v>
      </c>
      <c r="AF344" s="19"/>
      <c r="AG344" s="145"/>
      <c r="AH344" s="15" t="s">
        <v>3899</v>
      </c>
      <c r="AI344" s="20" t="s">
        <v>4675</v>
      </c>
    </row>
    <row r="345" spans="1:35" s="20" customFormat="1">
      <c r="A345" s="13">
        <v>3508</v>
      </c>
      <c r="B345" s="38">
        <v>3508</v>
      </c>
      <c r="C345" s="17">
        <v>41044</v>
      </c>
      <c r="D345" s="17">
        <v>41089</v>
      </c>
      <c r="E345" s="17">
        <f>VLOOKUP(B345,SAOM!B$2:D3395,3,0)</f>
        <v>41044</v>
      </c>
      <c r="F345" s="17">
        <f t="shared" si="5"/>
        <v>41104</v>
      </c>
      <c r="G345" s="17" t="s">
        <v>501</v>
      </c>
      <c r="H345" s="14" t="s">
        <v>517</v>
      </c>
      <c r="I345" s="40" t="str">
        <f>VLOOKUP(B345,SAOM!B$2:E2340,4,0)</f>
        <v>Aceito</v>
      </c>
      <c r="J345" s="14" t="s">
        <v>499</v>
      </c>
      <c r="K345" s="14" t="s">
        <v>501</v>
      </c>
      <c r="L345" s="15" t="s">
        <v>2039</v>
      </c>
      <c r="M345" s="15" t="str">
        <f>VLOOKUP(L345,Coordenadas!A$2:B1597,2,0)</f>
        <v xml:space="preserve"> 20°54'59.74"S</v>
      </c>
      <c r="N345" s="15" t="str">
        <f>VLOOKUP(L345,Coordenadas!A$2:C5340,3,0)</f>
        <v xml:space="preserve"> 44° 4'32.17"O</v>
      </c>
      <c r="O345" s="40" t="str">
        <f>VLOOKUP(B345,SAOM!B$2:H1391,7,0)</f>
        <v>SES-LADA-3508</v>
      </c>
      <c r="P345" s="16">
        <v>4033</v>
      </c>
      <c r="Q345" s="17">
        <f>VLOOKUP(B345,SAOM!B$2:I1391,8,0)</f>
        <v>41051</v>
      </c>
      <c r="R345" s="17" t="e">
        <f>VLOOKUP(B345,AG_Lider!A$1:F1750,6,0)</f>
        <v>#N/A</v>
      </c>
      <c r="S345" s="42" t="str">
        <f>VLOOKUP(B345,SAOM!B$2:J1391,9,0)</f>
        <v>Marli Aparecida de Resende Campos</v>
      </c>
      <c r="T345" s="17" t="str">
        <f>VLOOKUP(B345,SAOM!B$2:K1837,10,0)</f>
        <v>Praça Conego Agostinho, 389</v>
      </c>
      <c r="U345" s="42" t="str">
        <f>VLOOKUP(B345,SAOM!B$2:M1070,12,0)</f>
        <v>32 3363-2090</v>
      </c>
      <c r="V345" s="87" t="str">
        <f>VLOOKUP(B345,SAOM!B$2:L1070,11,0)</f>
        <v>36345-000</v>
      </c>
      <c r="W345" s="18"/>
      <c r="X345" s="40" t="str">
        <f>VLOOKUP(B345,SAOM!B$2:N1070,13,0)</f>
        <v>00:20:0e:10:4a:53</v>
      </c>
      <c r="Y345" s="17">
        <v>41053</v>
      </c>
      <c r="Z345" s="15" t="s">
        <v>2301</v>
      </c>
      <c r="AA345" s="19">
        <v>41053</v>
      </c>
      <c r="AB345" s="134">
        <v>41092</v>
      </c>
      <c r="AC345" s="48"/>
      <c r="AD345" s="19" t="str">
        <f>VLOOKUP(B345,SAOM!B$2:Q1371,16,0)</f>
        <v>-</v>
      </c>
      <c r="AE345" s="19" t="s">
        <v>4675</v>
      </c>
      <c r="AF345" s="19"/>
      <c r="AG345" s="145"/>
      <c r="AH345" s="15" t="s">
        <v>3901</v>
      </c>
      <c r="AI345" s="20" t="s">
        <v>4675</v>
      </c>
    </row>
    <row r="346" spans="1:35" s="20" customFormat="1">
      <c r="A346" s="13">
        <v>3344</v>
      </c>
      <c r="B346" s="38">
        <v>3344</v>
      </c>
      <c r="C346" s="17">
        <v>41017</v>
      </c>
      <c r="D346" s="17">
        <v>41062</v>
      </c>
      <c r="E346" s="17">
        <f>VLOOKUP(B346,SAOM!B$2:D3396,3,0)</f>
        <v>41062</v>
      </c>
      <c r="F346" s="17">
        <f t="shared" si="5"/>
        <v>41077</v>
      </c>
      <c r="G346" s="17" t="s">
        <v>501</v>
      </c>
      <c r="H346" s="14" t="s">
        <v>517</v>
      </c>
      <c r="I346" s="40" t="str">
        <f>VLOOKUP(B346,SAOM!B$2:E2341,4,0)</f>
        <v>Aceito</v>
      </c>
      <c r="J346" s="14" t="s">
        <v>499</v>
      </c>
      <c r="K346" s="14" t="s">
        <v>501</v>
      </c>
      <c r="L346" s="15" t="s">
        <v>2855</v>
      </c>
      <c r="M346" s="15" t="str">
        <f>VLOOKUP(L346,Coordenadas!A$2:B1598,2,0)</f>
        <v xml:space="preserve"> 19°43'6.60"S</v>
      </c>
      <c r="N346" s="15" t="str">
        <f>VLOOKUP(L346,Coordenadas!A$2:C5341,3,0)</f>
        <v xml:space="preserve"> 45° 1'6.39"O</v>
      </c>
      <c r="O346" s="40" t="str">
        <f>VLOOKUP(B346,SAOM!B$2:H1320,7,0)</f>
        <v>SES-LERA-3344</v>
      </c>
      <c r="P346" s="41">
        <v>4033</v>
      </c>
      <c r="Q346" s="17">
        <f>VLOOKUP(B346,SAOM!B$2:I1320,8,0)</f>
        <v>41031</v>
      </c>
      <c r="R346" s="17" t="e">
        <f>VLOOKUP(B346,AG_Lider!A$1:F1679,6,0)</f>
        <v>#N/A</v>
      </c>
      <c r="S346" s="42" t="str">
        <f>VLOOKUP(B346,SAOM!B$2:J1320,9,0)</f>
        <v>Silvia Regina Prado de F. Barcelos</v>
      </c>
      <c r="T346" s="17" t="str">
        <f>VLOOKUP(B346,SAOM!B$2:K1766,10,0)</f>
        <v>Rua Ernesto Ferreira, 21</v>
      </c>
      <c r="U346" s="42" t="str">
        <f>VLOOKUP(B346,SAOM!B$2:M1071,12,0)</f>
        <v>37 3277-1363</v>
      </c>
      <c r="V346" s="87" t="str">
        <f>VLOOKUP(B346,SAOM!B$2:L1071,11,0)</f>
        <v>35657-000</v>
      </c>
      <c r="W346" s="18"/>
      <c r="X346" s="40" t="str">
        <f>VLOOKUP(B346,SAOM!B$2:N1071,13,0)</f>
        <v>00:20:0e:10:48:be</v>
      </c>
      <c r="Y346" s="17">
        <v>41031</v>
      </c>
      <c r="Z346" s="15" t="s">
        <v>2301</v>
      </c>
      <c r="AA346" s="19">
        <v>41031</v>
      </c>
      <c r="AB346" s="134">
        <v>41092</v>
      </c>
      <c r="AC346" s="48"/>
      <c r="AD346" s="19" t="str">
        <f>VLOOKUP(B346,SAOM!B$2:Q1372,16,0)</f>
        <v>O novo contato da Farmácia é a Jucimar.</v>
      </c>
      <c r="AE346" s="19" t="s">
        <v>4675</v>
      </c>
      <c r="AF346" s="19"/>
      <c r="AG346" s="145"/>
      <c r="AH346" s="15"/>
      <c r="AI346" s="20" t="s">
        <v>4675</v>
      </c>
    </row>
    <row r="347" spans="1:35" s="20" customFormat="1">
      <c r="A347" s="13">
        <v>3349</v>
      </c>
      <c r="B347" s="38">
        <v>3349</v>
      </c>
      <c r="C347" s="17">
        <v>41019</v>
      </c>
      <c r="D347" s="17">
        <v>41064</v>
      </c>
      <c r="E347" s="17">
        <f>VLOOKUP(B347,SAOM!B$2:D3397,3,0)</f>
        <v>41064</v>
      </c>
      <c r="F347" s="17">
        <f t="shared" si="5"/>
        <v>41079</v>
      </c>
      <c r="G347" s="17" t="s">
        <v>501</v>
      </c>
      <c r="H347" s="14" t="s">
        <v>517</v>
      </c>
      <c r="I347" s="40" t="str">
        <f>VLOOKUP(B347,SAOM!B$2:E2342,4,0)</f>
        <v>Aceito</v>
      </c>
      <c r="J347" s="14" t="s">
        <v>499</v>
      </c>
      <c r="K347" s="14" t="s">
        <v>501</v>
      </c>
      <c r="L347" s="15" t="s">
        <v>2901</v>
      </c>
      <c r="M347" s="15" t="str">
        <f>VLOOKUP(L347,Coordenadas!A$2:B1599,2,0)</f>
        <v xml:space="preserve"> 14°45'24.82"S</v>
      </c>
      <c r="N347" s="15" t="str">
        <f>VLOOKUP(L347,Coordenadas!A$2:C5342,3,0)</f>
        <v xml:space="preserve"> 43°56'30.99"O</v>
      </c>
      <c r="O347" s="40" t="str">
        <f>VLOOKUP(B347,SAOM!B$2:H1325,7,0)</f>
        <v>SES-MAGA-3349</v>
      </c>
      <c r="P347" s="41">
        <v>4035</v>
      </c>
      <c r="Q347" s="17">
        <f>VLOOKUP(B347,SAOM!B$2:I1325,8,0)</f>
        <v>41033</v>
      </c>
      <c r="R347" s="17" t="e">
        <f>VLOOKUP(B347,AG_Lider!A$1:F1684,6,0)</f>
        <v>#N/A</v>
      </c>
      <c r="S347" s="42" t="str">
        <f>VLOOKUP(B347,SAOM!B$2:J1325,9,0)</f>
        <v>Maria do Carmo Dourado Neta</v>
      </c>
      <c r="T347" s="17" t="str">
        <f>VLOOKUP(B347,SAOM!B$2:K1771,10,0)</f>
        <v>Rua Conselheiro Saraiva, 40</v>
      </c>
      <c r="U347" s="42" t="str">
        <f>VLOOKUP(B347,SAOM!B$2:M1072,12,0)</f>
        <v>38 3615-2646</v>
      </c>
      <c r="V347" s="87" t="str">
        <f>VLOOKUP(B347,SAOM!B$2:L1072,11,0)</f>
        <v>39460-000</v>
      </c>
      <c r="W347" s="18"/>
      <c r="X347" s="40" t="str">
        <f>VLOOKUP(B347,SAOM!B$2:N1072,13,0)</f>
        <v>00:20:0e:10:45:5f</v>
      </c>
      <c r="Y347" s="17">
        <v>41033</v>
      </c>
      <c r="Z347" s="15" t="s">
        <v>2301</v>
      </c>
      <c r="AA347" s="19">
        <v>41036</v>
      </c>
      <c r="AB347" s="35">
        <v>41092</v>
      </c>
      <c r="AC347" s="48" t="s">
        <v>3165</v>
      </c>
      <c r="AD347" s="19" t="str">
        <f>VLOOKUP(B347,SAOM!B$2:Q1373,16,0)</f>
        <v>-</v>
      </c>
      <c r="AE347" s="19" t="s">
        <v>4675</v>
      </c>
      <c r="AF347" s="19"/>
      <c r="AG347" s="145"/>
      <c r="AH347" s="15"/>
      <c r="AI347" s="20" t="s">
        <v>4675</v>
      </c>
    </row>
    <row r="348" spans="1:35" s="20" customFormat="1">
      <c r="A348" s="13">
        <v>3373</v>
      </c>
      <c r="B348" s="38">
        <v>3373</v>
      </c>
      <c r="C348" s="17">
        <v>41022</v>
      </c>
      <c r="D348" s="17">
        <v>41067</v>
      </c>
      <c r="E348" s="17">
        <f>VLOOKUP(B348,SAOM!B$2:D3398,3,0)</f>
        <v>41067</v>
      </c>
      <c r="F348" s="17">
        <f t="shared" si="5"/>
        <v>41082</v>
      </c>
      <c r="G348" s="17" t="s">
        <v>501</v>
      </c>
      <c r="H348" s="14" t="s">
        <v>517</v>
      </c>
      <c r="I348" s="40" t="str">
        <f>VLOOKUP(B348,SAOM!B$2:E2343,4,0)</f>
        <v>Aceito</v>
      </c>
      <c r="J348" s="14" t="s">
        <v>499</v>
      </c>
      <c r="K348" s="14" t="s">
        <v>501</v>
      </c>
      <c r="L348" s="15" t="s">
        <v>3015</v>
      </c>
      <c r="M348" s="15" t="str">
        <f>VLOOKUP(L348,Coordenadas!A$2:B1600,2,0)</f>
        <v xml:space="preserve"> 17°25'36.38"S</v>
      </c>
      <c r="N348" s="15" t="str">
        <f>VLOOKUP(L348,Coordenadas!A$2:C5343,3,0)</f>
        <v xml:space="preserve"> 41° 0'20.30"O</v>
      </c>
      <c r="O348" s="40" t="str">
        <f>VLOOKUP(B348,SAOM!B$2:H1336,7,0)</f>
        <v>SES-PAAO-3373</v>
      </c>
      <c r="P348" s="41">
        <v>4035</v>
      </c>
      <c r="Q348" s="17">
        <f>VLOOKUP(B348,SAOM!B$2:I1336,8,0)</f>
        <v>41039</v>
      </c>
      <c r="R348" s="17" t="e">
        <f>VLOOKUP(B348,AG_Lider!A$1:F1695,6,0)</f>
        <v>#N/A</v>
      </c>
      <c r="S348" s="42" t="str">
        <f>VLOOKUP(B348,SAOM!B$2:J1336,9,0)</f>
        <v>Heidi Cordeiro</v>
      </c>
      <c r="T348" s="17" t="str">
        <f>VLOOKUP(B348,SAOM!B$2:K1782,10,0)</f>
        <v>Av. Valdir Pinheiro Cangussu, 99</v>
      </c>
      <c r="U348" s="42" t="str">
        <f>VLOOKUP(B348,SAOM!B$2:M1073,12,0)</f>
        <v>33 3535-4003</v>
      </c>
      <c r="V348" s="87" t="str">
        <f>VLOOKUP(B348,SAOM!B$2:L1073,11,0)</f>
        <v>39814-000</v>
      </c>
      <c r="W348" s="18"/>
      <c r="X348" s="40" t="str">
        <f>VLOOKUP(B348,SAOM!B$2:N1073,13,0)</f>
        <v>00:20:0e:10:49:b4</v>
      </c>
      <c r="Y348" s="17">
        <v>41039</v>
      </c>
      <c r="Z348" s="15" t="s">
        <v>1727</v>
      </c>
      <c r="AA348" s="19">
        <v>41040</v>
      </c>
      <c r="AB348" s="134">
        <v>41092</v>
      </c>
      <c r="AC348" s="48" t="s">
        <v>3255</v>
      </c>
      <c r="AD348" s="19" t="str">
        <f>VLOOKUP(B348,SAOM!B$2:Q1374,16,0)</f>
        <v>-</v>
      </c>
      <c r="AE348" s="19" t="s">
        <v>4675</v>
      </c>
      <c r="AF348" s="19"/>
      <c r="AG348" s="145"/>
      <c r="AH348" s="15"/>
      <c r="AI348" s="20" t="s">
        <v>4675</v>
      </c>
    </row>
    <row r="349" spans="1:35" s="20" customFormat="1">
      <c r="A349" s="13">
        <v>3374</v>
      </c>
      <c r="B349" s="38">
        <v>3374</v>
      </c>
      <c r="C349" s="17">
        <v>41022</v>
      </c>
      <c r="D349" s="17">
        <v>41067</v>
      </c>
      <c r="E349" s="17">
        <f>VLOOKUP(B349,SAOM!B$2:D3399,3,0)</f>
        <v>41067</v>
      </c>
      <c r="F349" s="17">
        <f t="shared" si="5"/>
        <v>41082</v>
      </c>
      <c r="G349" s="17" t="s">
        <v>501</v>
      </c>
      <c r="H349" s="14" t="s">
        <v>517</v>
      </c>
      <c r="I349" s="40" t="str">
        <f>VLOOKUP(B349,SAOM!B$2:E2344,4,0)</f>
        <v>Aceito</v>
      </c>
      <c r="J349" s="14" t="s">
        <v>499</v>
      </c>
      <c r="K349" s="14" t="s">
        <v>501</v>
      </c>
      <c r="L349" s="15" t="s">
        <v>3015</v>
      </c>
      <c r="M349" s="15" t="str">
        <f>VLOOKUP(L349,Coordenadas!A$2:B1601,2,0)</f>
        <v xml:space="preserve"> 17°25'36.38"S</v>
      </c>
      <c r="N349" s="15" t="str">
        <f>VLOOKUP(L349,Coordenadas!A$2:C5344,3,0)</f>
        <v xml:space="preserve"> 41° 0'20.30"O</v>
      </c>
      <c r="O349" s="40" t="str">
        <f>VLOOKUP(B349,SAOM!B$2:H1337,7,0)</f>
        <v>SES-PAAO-3374</v>
      </c>
      <c r="P349" s="41">
        <v>4035</v>
      </c>
      <c r="Q349" s="17">
        <f>VLOOKUP(B349,SAOM!B$2:I1337,8,0)</f>
        <v>41038</v>
      </c>
      <c r="R349" s="17" t="e">
        <f>VLOOKUP(B349,AG_Lider!A$1:F1696,6,0)</f>
        <v>#N/A</v>
      </c>
      <c r="S349" s="42" t="str">
        <f>VLOOKUP(B349,SAOM!B$2:J1337,9,0)</f>
        <v>Neide Idalina</v>
      </c>
      <c r="T349" s="17" t="str">
        <f>VLOOKUP(B349,SAOM!B$2:K1783,10,0)</f>
        <v>Rua Alagoas, s/n</v>
      </c>
      <c r="U349" s="42" t="str">
        <f>VLOOKUP(B349,SAOM!B$2:M1074,12,0)</f>
        <v>33 8816-4206</v>
      </c>
      <c r="V349" s="87" t="str">
        <f>VLOOKUP(B349,SAOM!B$2:L1074,11,0)</f>
        <v>39814-000</v>
      </c>
      <c r="W349" s="18"/>
      <c r="X349" s="40" t="str">
        <f>VLOOKUP(B349,SAOM!B$2:N1074,13,0)</f>
        <v>00:20:0e:10:48:46</v>
      </c>
      <c r="Y349" s="17">
        <v>41039</v>
      </c>
      <c r="Z349" s="15" t="s">
        <v>1727</v>
      </c>
      <c r="AA349" s="19">
        <v>41039</v>
      </c>
      <c r="AB349" s="134">
        <v>41092</v>
      </c>
      <c r="AC349" s="48"/>
      <c r="AD349" s="19" t="str">
        <f>VLOOKUP(B349,SAOM!B$2:Q1375,16,0)</f>
        <v>-</v>
      </c>
      <c r="AE349" s="19" t="s">
        <v>4675</v>
      </c>
      <c r="AF349" s="19"/>
      <c r="AG349" s="145"/>
      <c r="AH349" s="15"/>
      <c r="AI349" s="20" t="s">
        <v>4675</v>
      </c>
    </row>
    <row r="350" spans="1:35" s="20" customFormat="1">
      <c r="A350" s="13">
        <v>3376</v>
      </c>
      <c r="B350" s="38">
        <v>3376</v>
      </c>
      <c r="C350" s="17">
        <v>41024</v>
      </c>
      <c r="D350" s="17">
        <v>41069</v>
      </c>
      <c r="E350" s="17">
        <f>VLOOKUP(B350,SAOM!B$2:D3400,3,0)</f>
        <v>41069</v>
      </c>
      <c r="F350" s="17">
        <f t="shared" si="5"/>
        <v>41084</v>
      </c>
      <c r="G350" s="17" t="s">
        <v>501</v>
      </c>
      <c r="H350" s="14" t="s">
        <v>517</v>
      </c>
      <c r="I350" s="40" t="str">
        <f>VLOOKUP(B350,SAOM!B$2:E2345,4,0)</f>
        <v>Aceito</v>
      </c>
      <c r="J350" s="14" t="s">
        <v>499</v>
      </c>
      <c r="K350" s="14" t="s">
        <v>501</v>
      </c>
      <c r="L350" s="15" t="s">
        <v>3118</v>
      </c>
      <c r="M350" s="15" t="str">
        <f>VLOOKUP(L350,Coordenadas!A$2:B1602,2,0)</f>
        <v xml:space="preserve"> 16°59'16.05"S</v>
      </c>
      <c r="N350" s="15" t="str">
        <f>VLOOKUP(L350,Coordenadas!A$2:C5345,3,0)</f>
        <v xml:space="preserve"> 40°40'43.18"O</v>
      </c>
      <c r="O350" s="40" t="str">
        <f>VLOOKUP(B350,SAOM!B$2:H1351,7,0)</f>
        <v>SES-SAAS-3376</v>
      </c>
      <c r="P350" s="78">
        <v>4035</v>
      </c>
      <c r="Q350" s="17">
        <f>VLOOKUP(B350,SAOM!B$2:I1351,8,0)</f>
        <v>41060</v>
      </c>
      <c r="R350" s="17" t="e">
        <f>VLOOKUP(B350,AG_Lider!A$1:F1710,6,0)</f>
        <v>#N/A</v>
      </c>
      <c r="S350" s="42" t="str">
        <f>VLOOKUP(B350,SAOM!B$2:J1351,9,0)</f>
        <v>Thatiany Soares Silva</v>
      </c>
      <c r="T350" s="17" t="str">
        <f>VLOOKUP(B350,SAOM!B$2:K1797,10,0)</f>
        <v>Rua Marechal Floriano Peixoto, s/n</v>
      </c>
      <c r="U350" s="42" t="str">
        <f>VLOOKUP(B350,SAOM!B$2:M1075,12,0)</f>
        <v>33 3626-9002</v>
      </c>
      <c r="V350" s="87" t="str">
        <f>VLOOKUP(B350,SAOM!B$2:L1075,11,0)</f>
        <v>39874-000</v>
      </c>
      <c r="W350" s="18"/>
      <c r="X350" s="40" t="str">
        <f>VLOOKUP(B350,SAOM!B$2:N1075,13,0)</f>
        <v>00:20:0e:10:51:d1</v>
      </c>
      <c r="Y350" s="17">
        <v>41060</v>
      </c>
      <c r="Z350" s="15" t="s">
        <v>2228</v>
      </c>
      <c r="AA350" s="19">
        <v>41060</v>
      </c>
      <c r="AB350" s="35">
        <v>41092</v>
      </c>
      <c r="AC350" s="48"/>
      <c r="AD350" s="19" t="str">
        <f>VLOOKUP(B350,SAOM!B$2:Q1376,16,0)</f>
        <v>-</v>
      </c>
      <c r="AE350" s="19" t="s">
        <v>4675</v>
      </c>
      <c r="AF350" s="19"/>
      <c r="AG350" s="145"/>
      <c r="AH350" s="15" t="s">
        <v>3900</v>
      </c>
      <c r="AI350" s="20" t="s">
        <v>4675</v>
      </c>
    </row>
    <row r="351" spans="1:35" s="20" customFormat="1">
      <c r="A351" s="13">
        <v>3375</v>
      </c>
      <c r="B351" s="38">
        <v>3375</v>
      </c>
      <c r="C351" s="17">
        <v>41024</v>
      </c>
      <c r="D351" s="17">
        <v>41069</v>
      </c>
      <c r="E351" s="17">
        <f>VLOOKUP(B351,SAOM!B$2:D3401,3,0)</f>
        <v>41069</v>
      </c>
      <c r="F351" s="17">
        <f t="shared" si="5"/>
        <v>41084</v>
      </c>
      <c r="G351" s="17" t="s">
        <v>501</v>
      </c>
      <c r="H351" s="14" t="s">
        <v>517</v>
      </c>
      <c r="I351" s="40" t="str">
        <f>VLOOKUP(B351,SAOM!B$2:E2346,4,0)</f>
        <v>Aceito</v>
      </c>
      <c r="J351" s="14" t="s">
        <v>499</v>
      </c>
      <c r="K351" s="14" t="s">
        <v>501</v>
      </c>
      <c r="L351" s="15" t="s">
        <v>3118</v>
      </c>
      <c r="M351" s="15" t="str">
        <f>VLOOKUP(L351,Coordenadas!A$2:B1603,2,0)</f>
        <v xml:space="preserve"> 16°59'16.05"S</v>
      </c>
      <c r="N351" s="15" t="str">
        <f>VLOOKUP(L351,Coordenadas!A$2:C5346,3,0)</f>
        <v xml:space="preserve"> 40°40'43.18"O</v>
      </c>
      <c r="O351" s="40" t="str">
        <f>VLOOKUP(B351,SAOM!B$2:H1352,7,0)</f>
        <v>SES-SAAS-3375</v>
      </c>
      <c r="P351" s="78">
        <v>4035</v>
      </c>
      <c r="Q351" s="17">
        <f>VLOOKUP(B351,SAOM!B$2:I1352,8,0)</f>
        <v>41060</v>
      </c>
      <c r="R351" s="17" t="e">
        <f>VLOOKUP(B351,AG_Lider!A$1:F1711,6,0)</f>
        <v>#N/A</v>
      </c>
      <c r="S351" s="42" t="str">
        <f>VLOOKUP(B351,SAOM!B$2:J1352,9,0)</f>
        <v>Juliane Mota da Cruz</v>
      </c>
      <c r="T351" s="17" t="str">
        <f>VLOOKUP(B351,SAOM!B$2:K1798,10,0)</f>
        <v>Rua Princesa Isabel, s/n</v>
      </c>
      <c r="U351" s="42" t="str">
        <f>VLOOKUP(B351,SAOM!B$2:M1076,12,0)</f>
        <v>33 3626-9002</v>
      </c>
      <c r="V351" s="87" t="str">
        <f>VLOOKUP(B351,SAOM!B$2:L1076,11,0)</f>
        <v>39874-000</v>
      </c>
      <c r="W351" s="18"/>
      <c r="X351" s="40" t="str">
        <f>VLOOKUP(B351,SAOM!B$2:N1076,13,0)</f>
        <v>00:20:0e:10:52:08</v>
      </c>
      <c r="Y351" s="17">
        <v>41060</v>
      </c>
      <c r="Z351" s="15" t="s">
        <v>2228</v>
      </c>
      <c r="AA351" s="19">
        <v>41061</v>
      </c>
      <c r="AB351" s="35">
        <v>41092</v>
      </c>
      <c r="AC351" s="48"/>
      <c r="AD351" s="19" t="str">
        <f>VLOOKUP(B351,SAOM!B$2:Q1377,16,0)</f>
        <v>-</v>
      </c>
      <c r="AE351" s="19" t="s">
        <v>4675</v>
      </c>
      <c r="AF351" s="19"/>
      <c r="AG351" s="145"/>
      <c r="AH351" s="15" t="s">
        <v>3910</v>
      </c>
      <c r="AI351" s="20" t="s">
        <v>4675</v>
      </c>
    </row>
    <row r="352" spans="1:35" s="20" customFormat="1">
      <c r="A352" s="13">
        <v>3453</v>
      </c>
      <c r="B352" s="38">
        <v>3453</v>
      </c>
      <c r="C352" s="17">
        <v>41037</v>
      </c>
      <c r="D352" s="17">
        <v>41082</v>
      </c>
      <c r="E352" s="17">
        <f>VLOOKUP(B352,SAOM!B$2:D3402,3,0)</f>
        <v>41082</v>
      </c>
      <c r="F352" s="17">
        <f t="shared" si="5"/>
        <v>41097</v>
      </c>
      <c r="G352" s="17" t="s">
        <v>501</v>
      </c>
      <c r="H352" s="14" t="s">
        <v>517</v>
      </c>
      <c r="I352" s="40" t="str">
        <f>VLOOKUP(B352,SAOM!B$2:E2347,4,0)</f>
        <v>Aceito</v>
      </c>
      <c r="J352" s="14" t="s">
        <v>499</v>
      </c>
      <c r="K352" s="14" t="s">
        <v>501</v>
      </c>
      <c r="L352" s="15" t="s">
        <v>3184</v>
      </c>
      <c r="M352" s="15" t="str">
        <f>VLOOKUP(L352,Coordenadas!A$2:B1604,2,0)</f>
        <v xml:space="preserve"> 17°53'14.04"S</v>
      </c>
      <c r="N352" s="15" t="str">
        <f>VLOOKUP(L352,Coordenadas!A$2:C5347,3,0)</f>
        <v xml:space="preserve"> 44°34'53.39"O</v>
      </c>
      <c r="O352" s="40" t="str">
        <f>VLOOKUP(B352,SAOM!B$2:H1353,7,0)</f>
        <v>SES-LACE-3453</v>
      </c>
      <c r="P352" s="40">
        <v>4035</v>
      </c>
      <c r="Q352" s="17">
        <f>VLOOKUP(B352,SAOM!B$2:I1353,8,0)</f>
        <v>41085</v>
      </c>
      <c r="R352" s="17" t="e">
        <f>VLOOKUP(B352,AG_Lider!A$1:F1712,6,0)</f>
        <v>#N/A</v>
      </c>
      <c r="S352" s="42" t="str">
        <f>VLOOKUP(B352,SAOM!B$2:J1353,9,0)</f>
        <v>Leidiane do Carmo Teixeira Cimini</v>
      </c>
      <c r="T352" s="17" t="str">
        <f>VLOOKUP(B352,SAOM!B$2:K1799,10,0)</f>
        <v>Rua I, 216</v>
      </c>
      <c r="U352" s="42" t="str">
        <f>VLOOKUP(B352,SAOM!B$2:M1077,12,0)</f>
        <v>38 3759-1263</v>
      </c>
      <c r="V352" s="87" t="str">
        <f>VLOOKUP(B352,SAOM!B$2:L1077,11,0)</f>
        <v>39250-000</v>
      </c>
      <c r="W352" s="18"/>
      <c r="X352" s="40" t="str">
        <f>VLOOKUP(B352,SAOM!B$2:N1077,13,0)</f>
        <v>00:20:0e:10:52:4f</v>
      </c>
      <c r="Y352" s="17">
        <v>41085</v>
      </c>
      <c r="Z352" s="15" t="s">
        <v>4397</v>
      </c>
      <c r="AA352" s="19">
        <v>41085</v>
      </c>
      <c r="AB352" s="35">
        <f>VLOOKUP(B352,[1]VODANET!$B$5:$AB$1019,27,0)</f>
        <v>41143</v>
      </c>
      <c r="AC352" s="64"/>
      <c r="AD352" s="19" t="str">
        <f>VLOOKUP(B352,SAOM!B$2:Q1378,16,0)</f>
        <v>-</v>
      </c>
      <c r="AE352" s="19" t="s">
        <v>4675</v>
      </c>
      <c r="AF352" s="19"/>
      <c r="AG352" s="151"/>
      <c r="AH352" s="15" t="s">
        <v>4396</v>
      </c>
      <c r="AI352" s="20" t="s">
        <v>4675</v>
      </c>
    </row>
    <row r="353" spans="1:35" s="20" customFormat="1">
      <c r="A353" s="13">
        <v>3450</v>
      </c>
      <c r="B353" s="38">
        <v>3450</v>
      </c>
      <c r="C353" s="17">
        <v>41037</v>
      </c>
      <c r="D353" s="17">
        <v>41082</v>
      </c>
      <c r="E353" s="17">
        <f>VLOOKUP(B353,SAOM!B$2:D3403,3,0)</f>
        <v>41082</v>
      </c>
      <c r="F353" s="17">
        <f t="shared" si="5"/>
        <v>41097</v>
      </c>
      <c r="G353" s="17" t="s">
        <v>501</v>
      </c>
      <c r="H353" s="14" t="s">
        <v>517</v>
      </c>
      <c r="I353" s="40" t="str">
        <f>VLOOKUP(B353,SAOM!B$2:E2348,4,0)</f>
        <v>Aceito</v>
      </c>
      <c r="J353" s="14" t="s">
        <v>499</v>
      </c>
      <c r="K353" s="14" t="s">
        <v>501</v>
      </c>
      <c r="L353" s="15" t="s">
        <v>1209</v>
      </c>
      <c r="M353" s="15" t="str">
        <f>VLOOKUP(L353,Coordenadas!A$2:B1605,2,0)</f>
        <v xml:space="preserve"> 17°23'51.89"S</v>
      </c>
      <c r="N353" s="15" t="str">
        <f>VLOOKUP(L353,Coordenadas!A$2:C5348,3,0)</f>
        <v xml:space="preserve"> 44°59'58.22"O</v>
      </c>
      <c r="O353" s="40" t="str">
        <f>VLOOKUP(B353,SAOM!B$2:H1354,7,0)</f>
        <v>SES-BURO-3450</v>
      </c>
      <c r="P353" s="40">
        <v>4035</v>
      </c>
      <c r="Q353" s="17">
        <f>VLOOKUP(B353,SAOM!B$2:I1354,8,0)</f>
        <v>41082</v>
      </c>
      <c r="R353" s="17" t="e">
        <f>VLOOKUP(B353,AG_Lider!A$1:F1713,6,0)</f>
        <v>#N/A</v>
      </c>
      <c r="S353" s="42" t="str">
        <f>VLOOKUP(B353,SAOM!B$2:J1354,9,0)</f>
        <v>Vinicius Silveira Dourado</v>
      </c>
      <c r="T353" s="17" t="str">
        <f>VLOOKUP(B353,SAOM!B$2:K1800,10,0)</f>
        <v>Av. Brasil, 108</v>
      </c>
      <c r="U353" s="42" t="str">
        <f>VLOOKUP(B353,SAOM!B$2:M1078,12,0)</f>
        <v>38 3742-1116</v>
      </c>
      <c r="V353" s="87" t="str">
        <f>VLOOKUP(B353,SAOM!B$2:L1078,11,0)</f>
        <v>39280-000</v>
      </c>
      <c r="W353" s="18"/>
      <c r="X353" s="40" t="str">
        <f>VLOOKUP(B353,SAOM!B$2:N1078,13,0)</f>
        <v>00:20:0e:10:52:0a</v>
      </c>
      <c r="Y353" s="17">
        <v>41082</v>
      </c>
      <c r="Z353" s="15" t="s">
        <v>3040</v>
      </c>
      <c r="AA353" s="19">
        <v>41082</v>
      </c>
      <c r="AB353" s="35">
        <f>VLOOKUP(B353,[1]VODANET!$B$5:$AB$1019,27,0)</f>
        <v>41143</v>
      </c>
      <c r="AC353" s="48"/>
      <c r="AD353" s="19" t="str">
        <f>VLOOKUP(B353,SAOM!B$2:Q1379,16,0)</f>
        <v>-</v>
      </c>
      <c r="AE353" s="19" t="s">
        <v>4675</v>
      </c>
      <c r="AF353" s="19"/>
      <c r="AG353" s="145"/>
      <c r="AH353" s="15" t="s">
        <v>4388</v>
      </c>
      <c r="AI353" s="20" t="s">
        <v>4675</v>
      </c>
    </row>
    <row r="354" spans="1:35" s="20" customFormat="1">
      <c r="A354" s="13">
        <v>3451</v>
      </c>
      <c r="B354" s="38">
        <v>3451</v>
      </c>
      <c r="C354" s="17">
        <v>41037</v>
      </c>
      <c r="D354" s="17">
        <v>41082</v>
      </c>
      <c r="E354" s="17">
        <f>VLOOKUP(B354,SAOM!B$2:D3404,3,0)</f>
        <v>41131</v>
      </c>
      <c r="F354" s="17">
        <f t="shared" si="5"/>
        <v>41097</v>
      </c>
      <c r="G354" s="17">
        <v>41043</v>
      </c>
      <c r="H354" s="14" t="s">
        <v>517</v>
      </c>
      <c r="I354" s="40" t="str">
        <f>VLOOKUP(B354,SAOM!B$2:E2349,4,0)</f>
        <v>Aceito</v>
      </c>
      <c r="J354" s="14" t="s">
        <v>499</v>
      </c>
      <c r="K354" s="14" t="s">
        <v>501</v>
      </c>
      <c r="L354" s="15" t="s">
        <v>3418</v>
      </c>
      <c r="M354" s="15" t="str">
        <f>VLOOKUP(L354,Coordenadas!A$2:B1606,2,0)</f>
        <v xml:space="preserve"> 19°29'3.98"S</v>
      </c>
      <c r="N354" s="15" t="str">
        <f>VLOOKUP(L354,Coordenadas!A$2:C5349,3,0)</f>
        <v xml:space="preserve"> 46°32'51.13"O</v>
      </c>
      <c r="O354" s="40" t="str">
        <f>VLOOKUP(B354,SAOM!B$2:H1355,7,0)</f>
        <v>SES-IBAI-3451</v>
      </c>
      <c r="P354" s="40">
        <v>4033</v>
      </c>
      <c r="Q354" s="17">
        <f>VLOOKUP(B354,SAOM!B$2:I1355,8,0)</f>
        <v>41092</v>
      </c>
      <c r="R354" s="17" t="e">
        <f>VLOOKUP(B354,AG_Lider!A$1:F1714,6,0)</f>
        <v>#N/A</v>
      </c>
      <c r="S354" s="42" t="str">
        <f>VLOOKUP(B354,SAOM!B$2:J1355,9,0)</f>
        <v>Gilson Moreira de Jesus</v>
      </c>
      <c r="T354" s="17" t="str">
        <f>VLOOKUP(B354,SAOM!B$2:K1801,10,0)</f>
        <v>Rua 8 de dezembro, 272</v>
      </c>
      <c r="U354" s="42" t="str">
        <f>VLOOKUP(B354,SAOM!B$2:M1079,12,0)</f>
        <v>38 3746-1191</v>
      </c>
      <c r="V354" s="87" t="str">
        <f>VLOOKUP(B354,SAOM!B$2:L1079,11,0)</f>
        <v>39350-000</v>
      </c>
      <c r="W354" s="18"/>
      <c r="X354" s="40" t="str">
        <f>VLOOKUP(B354,SAOM!B$2:N1079,13,0)</f>
        <v>00:20:0e:10:52:11</v>
      </c>
      <c r="Y354" s="17">
        <v>41092</v>
      </c>
      <c r="Z354" s="15" t="s">
        <v>2729</v>
      </c>
      <c r="AA354" s="19">
        <v>41092</v>
      </c>
      <c r="AB354" s="35"/>
      <c r="AC354" s="64" t="s">
        <v>4775</v>
      </c>
      <c r="AD354" s="19" t="str">
        <f>VLOOKUP(B354,SAOM!B$2:Q1380,16,0)</f>
        <v xml:space="preserve">Conforme responsável o endereço correto é: Rua 8 de dezembro, 284 </v>
      </c>
      <c r="AE354" s="19" t="s">
        <v>4675</v>
      </c>
      <c r="AF354" s="19"/>
      <c r="AG354" s="151"/>
      <c r="AH354" s="15" t="s">
        <v>4776</v>
      </c>
      <c r="AI354" s="20" t="s">
        <v>4675</v>
      </c>
    </row>
    <row r="355" spans="1:35" s="20" customFormat="1">
      <c r="A355" s="13">
        <v>3452</v>
      </c>
      <c r="B355" s="38">
        <v>3452</v>
      </c>
      <c r="C355" s="17">
        <v>41037</v>
      </c>
      <c r="D355" s="17">
        <v>41082</v>
      </c>
      <c r="E355" s="17">
        <f>VLOOKUP(B355,SAOM!B$2:D3405,3,0)</f>
        <v>41082</v>
      </c>
      <c r="F355" s="17">
        <f t="shared" si="5"/>
        <v>41097</v>
      </c>
      <c r="G355" s="17" t="s">
        <v>501</v>
      </c>
      <c r="H355" s="14" t="s">
        <v>517</v>
      </c>
      <c r="I355" s="40" t="str">
        <f>VLOOKUP(B355,SAOM!B$2:E2350,4,0)</f>
        <v>Aceito</v>
      </c>
      <c r="J355" s="14" t="s">
        <v>499</v>
      </c>
      <c r="K355" s="14" t="s">
        <v>501</v>
      </c>
      <c r="L355" s="15" t="s">
        <v>3418</v>
      </c>
      <c r="M355" s="15" t="str">
        <f>VLOOKUP(L355,Coordenadas!A$2:B1607,2,0)</f>
        <v xml:space="preserve"> 19°29'3.98"S</v>
      </c>
      <c r="N355" s="15" t="str">
        <f>VLOOKUP(L355,Coordenadas!A$2:C5350,3,0)</f>
        <v xml:space="preserve"> 46°32'51.13"O</v>
      </c>
      <c r="O355" s="40" t="str">
        <f>VLOOKUP(B355,SAOM!B$2:H1356,7,0)</f>
        <v>SES-IBAI-3452</v>
      </c>
      <c r="P355" s="40">
        <v>4033</v>
      </c>
      <c r="Q355" s="17">
        <f>VLOOKUP(B355,SAOM!B$2:I1356,8,0)</f>
        <v>41093</v>
      </c>
      <c r="R355" s="17" t="e">
        <f>VLOOKUP(B355,AG_Lider!A$1:F1715,6,0)</f>
        <v>#N/A</v>
      </c>
      <c r="S355" s="42" t="str">
        <f>VLOOKUP(B355,SAOM!B$2:J1356,9,0)</f>
        <v>Célia Pereira Magalhães</v>
      </c>
      <c r="T355" s="17" t="str">
        <f>VLOOKUP(B355,SAOM!B$2:K1802,10,0)</f>
        <v>Rua A, s/n</v>
      </c>
      <c r="U355" s="42" t="str">
        <f>VLOOKUP(B355,SAOM!B$2:M1080,12,0)</f>
        <v>38 3746-1191</v>
      </c>
      <c r="V355" s="87" t="str">
        <f>VLOOKUP(B355,SAOM!B$2:L1080,11,0)</f>
        <v>39350-000</v>
      </c>
      <c r="W355" s="18"/>
      <c r="X355" s="40" t="str">
        <f>VLOOKUP(B355,SAOM!B$2:N1080,13,0)</f>
        <v>00:20:0e:10:52:38</v>
      </c>
      <c r="Y355" s="17">
        <v>41123</v>
      </c>
      <c r="Z355" s="15" t="s">
        <v>2729</v>
      </c>
      <c r="AA355" s="19">
        <v>41123</v>
      </c>
      <c r="AB355" s="35"/>
      <c r="AC355" s="48"/>
      <c r="AD355" s="19" t="str">
        <f>VLOOKUP(B355,SAOM!B$2:Q1381,16,0)</f>
        <v>-</v>
      </c>
      <c r="AE355" s="19" t="s">
        <v>4675</v>
      </c>
      <c r="AF355" s="19"/>
      <c r="AG355" s="145"/>
      <c r="AH355" s="15"/>
      <c r="AI355" s="20" t="s">
        <v>4675</v>
      </c>
    </row>
    <row r="356" spans="1:35" s="20" customFormat="1">
      <c r="A356" s="13">
        <v>3448</v>
      </c>
      <c r="B356" s="38">
        <v>3448</v>
      </c>
      <c r="C356" s="17">
        <v>41037</v>
      </c>
      <c r="D356" s="17">
        <v>41082</v>
      </c>
      <c r="E356" s="17">
        <f>VLOOKUP(B356,SAOM!B$2:D3406,3,0)</f>
        <v>41082</v>
      </c>
      <c r="F356" s="17">
        <f t="shared" si="5"/>
        <v>41097</v>
      </c>
      <c r="G356" s="17" t="s">
        <v>501</v>
      </c>
      <c r="H356" s="14" t="s">
        <v>517</v>
      </c>
      <c r="I356" s="40" t="str">
        <f>VLOOKUP(B356,SAOM!B$2:E2351,4,0)</f>
        <v>Aceito</v>
      </c>
      <c r="J356" s="14" t="s">
        <v>499</v>
      </c>
      <c r="K356" s="14" t="s">
        <v>501</v>
      </c>
      <c r="L356" s="15" t="s">
        <v>1209</v>
      </c>
      <c r="M356" s="15" t="str">
        <f>VLOOKUP(L356,Coordenadas!A$2:B1608,2,0)</f>
        <v xml:space="preserve"> 17°23'51.89"S</v>
      </c>
      <c r="N356" s="15" t="str">
        <f>VLOOKUP(L356,Coordenadas!A$2:C5351,3,0)</f>
        <v xml:space="preserve"> 44°59'58.22"O</v>
      </c>
      <c r="O356" s="40" t="str">
        <f>VLOOKUP(B356,SAOM!B$2:H1358,7,0)</f>
        <v>SES-BURO-3448</v>
      </c>
      <c r="P356" s="40">
        <v>4035</v>
      </c>
      <c r="Q356" s="17">
        <f>VLOOKUP(B356,SAOM!B$2:I1358,8,0)</f>
        <v>41085</v>
      </c>
      <c r="R356" s="17" t="e">
        <f>VLOOKUP(B356,AG_Lider!A$1:F1717,6,0)</f>
        <v>#N/A</v>
      </c>
      <c r="S356" s="42" t="str">
        <f>VLOOKUP(B356,SAOM!B$2:J1358,9,0)</f>
        <v>Walquiria Elizar dos Santos</v>
      </c>
      <c r="T356" s="17" t="str">
        <f>VLOOKUP(B356,SAOM!B$2:K1804,10,0)</f>
        <v>Rua Extremidade, 480</v>
      </c>
      <c r="U356" s="42" t="str">
        <f>VLOOKUP(B356,SAOM!B$2:M1081,12,0)</f>
        <v>38 3742-3032</v>
      </c>
      <c r="V356" s="87" t="str">
        <f>VLOOKUP(B356,SAOM!B$2:L1081,11,0)</f>
        <v>39280-000</v>
      </c>
      <c r="W356" s="18"/>
      <c r="X356" s="40" t="str">
        <f>VLOOKUP(B356,SAOM!B$2:N1081,13,0)</f>
        <v>00:20:0e:10:52:0d</v>
      </c>
      <c r="Y356" s="17">
        <v>41085</v>
      </c>
      <c r="Z356" s="15" t="s">
        <v>3040</v>
      </c>
      <c r="AA356" s="19">
        <v>41085</v>
      </c>
      <c r="AB356" s="35">
        <f>VLOOKUP(B356,[1]VODANET!$B$5:$AB$1019,27,0)</f>
        <v>41143</v>
      </c>
      <c r="AC356" s="19"/>
      <c r="AD356" s="19" t="str">
        <f>VLOOKUP(B356,SAOM!B$2:Q1382,16,0)</f>
        <v>-</v>
      </c>
      <c r="AE356" s="19" t="s">
        <v>4675</v>
      </c>
      <c r="AF356" s="19"/>
      <c r="AG356" s="145"/>
      <c r="AH356" s="15" t="s">
        <v>4398</v>
      </c>
      <c r="AI356" s="20" t="s">
        <v>4675</v>
      </c>
    </row>
    <row r="357" spans="1:35" s="20" customFormat="1">
      <c r="A357" s="13">
        <v>3445</v>
      </c>
      <c r="B357" s="38">
        <v>3445</v>
      </c>
      <c r="C357" s="17">
        <v>41037</v>
      </c>
      <c r="D357" s="17">
        <v>41082</v>
      </c>
      <c r="E357" s="17">
        <f>VLOOKUP(B357,SAOM!B$2:D3407,3,0)</f>
        <v>41082</v>
      </c>
      <c r="F357" s="17">
        <f t="shared" si="5"/>
        <v>41097</v>
      </c>
      <c r="G357" s="17" t="s">
        <v>501</v>
      </c>
      <c r="H357" s="14" t="s">
        <v>517</v>
      </c>
      <c r="I357" s="40" t="str">
        <f>VLOOKUP(B357,SAOM!B$2:E2352,4,0)</f>
        <v>Aceito</v>
      </c>
      <c r="J357" s="14" t="s">
        <v>499</v>
      </c>
      <c r="K357" s="14" t="s">
        <v>501</v>
      </c>
      <c r="L357" s="15" t="s">
        <v>121</v>
      </c>
      <c r="M357" s="15" t="str">
        <f>VLOOKUP(L357,Coordenadas!A$2:B1609,2,0)</f>
        <v xml:space="preserve"> 17° 4'4.55"S</v>
      </c>
      <c r="N357" s="15" t="str">
        <f>VLOOKUP(L357,Coordenadas!A$2:C5352,3,0)</f>
        <v xml:space="preserve"> 41°28'55.61"O</v>
      </c>
      <c r="O357" s="40" t="str">
        <f>VLOOKUP(B357,SAOM!B$2:H1359,7,0)</f>
        <v>SES-PASO-3445</v>
      </c>
      <c r="P357" s="40">
        <v>4035</v>
      </c>
      <c r="Q357" s="17">
        <f>VLOOKUP(B357,SAOM!B$2:I1359,8,0)</f>
        <v>41086</v>
      </c>
      <c r="R357" s="17" t="e">
        <f>VLOOKUP(B357,AG_Lider!A$1:F1718,6,0)</f>
        <v>#N/A</v>
      </c>
      <c r="S357" s="42" t="str">
        <f>VLOOKUP(B357,SAOM!B$2:J1359,9,0)</f>
        <v>Estela Alves Pereira</v>
      </c>
      <c r="T357" s="17" t="str">
        <f>VLOOKUP(B357,SAOM!B$2:K1805,10,0)</f>
        <v>Rua Manoel Rocha, 84</v>
      </c>
      <c r="U357" s="42" t="str">
        <f>VLOOKUP(B357,SAOM!B$2:M1082,12,0)</f>
        <v>33 3534-1217</v>
      </c>
      <c r="V357" s="87" t="str">
        <f>VLOOKUP(B357,SAOM!B$2:L1082,11,0)</f>
        <v>39818-000</v>
      </c>
      <c r="W357" s="18"/>
      <c r="X357" s="40" t="str">
        <f>VLOOKUP(B357,SAOM!B$2:N1082,13,0)</f>
        <v>00:20:0e:10:52:77</v>
      </c>
      <c r="Y357" s="17">
        <v>41086</v>
      </c>
      <c r="Z357" s="15" t="s">
        <v>2228</v>
      </c>
      <c r="AA357" s="19">
        <v>41086</v>
      </c>
      <c r="AB357" s="35">
        <f>VLOOKUP(B357,[1]VODANET!$B$5:$AB$1019,27,0)</f>
        <v>41143</v>
      </c>
      <c r="AC357" s="48"/>
      <c r="AD357" s="19" t="str">
        <f>VLOOKUP(B357,SAOM!B$2:Q1383,16,0)</f>
        <v>-</v>
      </c>
      <c r="AE357" s="19" t="s">
        <v>4675</v>
      </c>
      <c r="AF357" s="19"/>
      <c r="AG357" s="145"/>
      <c r="AH357" s="15" t="s">
        <v>4575</v>
      </c>
      <c r="AI357" s="20" t="s">
        <v>4675</v>
      </c>
    </row>
    <row r="358" spans="1:35" s="20" customFormat="1">
      <c r="A358" s="13">
        <v>3444</v>
      </c>
      <c r="B358" s="38">
        <v>3444</v>
      </c>
      <c r="C358" s="17">
        <v>41037</v>
      </c>
      <c r="D358" s="17">
        <v>41082</v>
      </c>
      <c r="E358" s="17">
        <f>VLOOKUP(B358,SAOM!B$2:D3408,3,0)</f>
        <v>41082</v>
      </c>
      <c r="F358" s="17">
        <f t="shared" si="5"/>
        <v>41097</v>
      </c>
      <c r="G358" s="17" t="s">
        <v>501</v>
      </c>
      <c r="H358" s="14" t="s">
        <v>517</v>
      </c>
      <c r="I358" s="40" t="str">
        <f>VLOOKUP(B358,SAOM!B$2:E2353,4,0)</f>
        <v>Aceito</v>
      </c>
      <c r="J358" s="14" t="s">
        <v>499</v>
      </c>
      <c r="K358" s="14" t="s">
        <v>501</v>
      </c>
      <c r="L358" s="15" t="s">
        <v>1209</v>
      </c>
      <c r="M358" s="15" t="str">
        <f>VLOOKUP(L358,Coordenadas!A$2:B1610,2,0)</f>
        <v xml:space="preserve"> 17°23'51.89"S</v>
      </c>
      <c r="N358" s="15" t="str">
        <f>VLOOKUP(L358,Coordenadas!A$2:C5353,3,0)</f>
        <v xml:space="preserve"> 44°59'58.22"O</v>
      </c>
      <c r="O358" s="40" t="str">
        <f>VLOOKUP(B358,SAOM!B$2:H1360,7,0)</f>
        <v>SES-BURO-3444</v>
      </c>
      <c r="P358" s="40">
        <v>4035</v>
      </c>
      <c r="Q358" s="17">
        <f>VLOOKUP(B358,SAOM!B$2:I1360,8,0)</f>
        <v>41094</v>
      </c>
      <c r="R358" s="17" t="e">
        <f>VLOOKUP(B358,AG_Lider!A$1:F1719,6,0)</f>
        <v>#N/A</v>
      </c>
      <c r="S358" s="42" t="str">
        <f>VLOOKUP(B358,SAOM!B$2:J1360,9,0)</f>
        <v>Maria Josineide Rocha Nascimento</v>
      </c>
      <c r="T358" s="17" t="str">
        <f>VLOOKUP(B358,SAOM!B$2:K1806,10,0)</f>
        <v>Rua Goitacazes, 433</v>
      </c>
      <c r="U358" s="42" t="str">
        <f>VLOOKUP(B358,SAOM!B$2:M1083,12,0)</f>
        <v>38 3742-3044</v>
      </c>
      <c r="V358" s="87" t="str">
        <f>VLOOKUP(B358,SAOM!B$2:L1083,11,0)</f>
        <v>39280-000</v>
      </c>
      <c r="W358" s="18"/>
      <c r="X358" s="40" t="str">
        <f>VLOOKUP(B358,SAOM!B$2:N1083,13,0)</f>
        <v>00:20:0e:10:52:64</v>
      </c>
      <c r="Y358" s="17">
        <v>41094</v>
      </c>
      <c r="Z358" s="15" t="s">
        <v>3040</v>
      </c>
      <c r="AA358" s="19">
        <v>41095</v>
      </c>
      <c r="AB358" s="35"/>
      <c r="AC358" s="48"/>
      <c r="AD358" s="19" t="str">
        <f>VLOOKUP(B358,SAOM!B$2:Q1384,16,0)</f>
        <v>-</v>
      </c>
      <c r="AE358" s="19" t="s">
        <v>4675</v>
      </c>
      <c r="AF358" s="19"/>
      <c r="AG358" s="145"/>
      <c r="AH358" s="15" t="s">
        <v>5331</v>
      </c>
      <c r="AI358" s="20" t="s">
        <v>4675</v>
      </c>
    </row>
    <row r="359" spans="1:35" s="20" customFormat="1">
      <c r="A359" s="13">
        <v>3443</v>
      </c>
      <c r="B359" s="38">
        <v>3443</v>
      </c>
      <c r="C359" s="17">
        <v>41037</v>
      </c>
      <c r="D359" s="17">
        <v>41082</v>
      </c>
      <c r="E359" s="17">
        <f>VLOOKUP(B359,SAOM!B$2:D3409,3,0)</f>
        <v>41082</v>
      </c>
      <c r="F359" s="17">
        <f t="shared" si="5"/>
        <v>41097</v>
      </c>
      <c r="G359" s="17" t="s">
        <v>501</v>
      </c>
      <c r="H359" s="14" t="s">
        <v>517</v>
      </c>
      <c r="I359" s="40" t="str">
        <f>VLOOKUP(B359,SAOM!B$2:E2354,4,0)</f>
        <v>Aceito</v>
      </c>
      <c r="J359" s="14" t="s">
        <v>499</v>
      </c>
      <c r="K359" s="14" t="s">
        <v>501</v>
      </c>
      <c r="L359" s="15" t="s">
        <v>1209</v>
      </c>
      <c r="M359" s="15" t="str">
        <f>VLOOKUP(L359,Coordenadas!A$2:B1611,2,0)</f>
        <v xml:space="preserve"> 17°23'51.89"S</v>
      </c>
      <c r="N359" s="15" t="str">
        <f>VLOOKUP(L359,Coordenadas!A$2:C5354,3,0)</f>
        <v xml:space="preserve"> 44°59'58.22"O</v>
      </c>
      <c r="O359" s="40" t="str">
        <f>VLOOKUP(B359,SAOM!B$2:H1361,7,0)</f>
        <v>SES-BURO-3443</v>
      </c>
      <c r="P359" s="40">
        <v>4035</v>
      </c>
      <c r="Q359" s="17">
        <f>VLOOKUP(B359,SAOM!B$2:I1361,8,0)</f>
        <v>41087</v>
      </c>
      <c r="R359" s="17" t="e">
        <f>VLOOKUP(B359,AG_Lider!A$1:F1720,6,0)</f>
        <v>#N/A</v>
      </c>
      <c r="S359" s="42" t="str">
        <f>VLOOKUP(B359,SAOM!B$2:J1361,9,0)</f>
        <v>Vânia Maria Lopes Queiroz</v>
      </c>
      <c r="T359" s="17" t="str">
        <f>VLOOKUP(B359,SAOM!B$2:K1807,10,0)</f>
        <v>Rua Professora Maria Geralda, 161</v>
      </c>
      <c r="U359" s="42" t="str">
        <f>VLOOKUP(B359,SAOM!B$2:M1084,12,0)</f>
        <v>38 3742-2703</v>
      </c>
      <c r="V359" s="87" t="str">
        <f>VLOOKUP(B359,SAOM!B$2:L1084,11,0)</f>
        <v>39280-000</v>
      </c>
      <c r="W359" s="18"/>
      <c r="X359" s="40" t="str">
        <f>VLOOKUP(B359,SAOM!B$2:N1084,13,0)</f>
        <v>00:20:0e:10:4a:b3</v>
      </c>
      <c r="Y359" s="17">
        <v>41087</v>
      </c>
      <c r="Z359" s="15" t="s">
        <v>3040</v>
      </c>
      <c r="AA359" s="19">
        <v>41087</v>
      </c>
      <c r="AB359" s="35">
        <f>VLOOKUP(B359,[1]VODANET!$B$5:$AB$1019,27,0)</f>
        <v>41143</v>
      </c>
      <c r="AC359" s="48"/>
      <c r="AD359" s="19" t="str">
        <f>VLOOKUP(B359,SAOM!B$2:Q1385,16,0)</f>
        <v>-</v>
      </c>
      <c r="AE359" s="19" t="s">
        <v>4675</v>
      </c>
      <c r="AF359" s="19"/>
      <c r="AG359" s="145"/>
      <c r="AH359" s="15" t="s">
        <v>4624</v>
      </c>
      <c r="AI359" s="20" t="s">
        <v>4675</v>
      </c>
    </row>
    <row r="360" spans="1:35" s="20" customFormat="1">
      <c r="A360" s="13">
        <v>3442</v>
      </c>
      <c r="B360" s="38">
        <v>3442</v>
      </c>
      <c r="C360" s="17">
        <v>41037</v>
      </c>
      <c r="D360" s="17">
        <v>41082</v>
      </c>
      <c r="E360" s="17">
        <f>VLOOKUP(B360,SAOM!B$2:D3410,3,0)</f>
        <v>41082</v>
      </c>
      <c r="F360" s="17">
        <f t="shared" si="5"/>
        <v>41097</v>
      </c>
      <c r="G360" s="17" t="s">
        <v>501</v>
      </c>
      <c r="H360" s="14" t="s">
        <v>517</v>
      </c>
      <c r="I360" s="40" t="str">
        <f>VLOOKUP(B360,SAOM!B$2:E2355,4,0)</f>
        <v>Aceito</v>
      </c>
      <c r="J360" s="14" t="s">
        <v>499</v>
      </c>
      <c r="K360" s="14" t="s">
        <v>501</v>
      </c>
      <c r="L360" s="15" t="s">
        <v>1209</v>
      </c>
      <c r="M360" s="15" t="str">
        <f>VLOOKUP(L360,Coordenadas!A$2:B1612,2,0)</f>
        <v xml:space="preserve"> 17°23'51.89"S</v>
      </c>
      <c r="N360" s="15" t="str">
        <f>VLOOKUP(L360,Coordenadas!A$2:C5355,3,0)</f>
        <v xml:space="preserve"> 44°59'58.22"O</v>
      </c>
      <c r="O360" s="40" t="str">
        <f>VLOOKUP(B360,SAOM!B$2:H1362,7,0)</f>
        <v>SES-BURO-3442</v>
      </c>
      <c r="P360" s="40">
        <v>4035</v>
      </c>
      <c r="Q360" s="17" t="str">
        <f>VLOOKUP(B360,SAOM!B$2:I1362,8,0)</f>
        <v>-</v>
      </c>
      <c r="R360" s="17" t="e">
        <f>VLOOKUP(B360,AG_Lider!A$1:F1721,6,0)</f>
        <v>#N/A</v>
      </c>
      <c r="S360" s="42" t="str">
        <f>VLOOKUP(B360,SAOM!B$2:J1362,9,0)</f>
        <v>Valéria Dayane Soares Alves Moreira</v>
      </c>
      <c r="T360" s="17" t="str">
        <f>VLOOKUP(B360,SAOM!B$2:K1808,10,0)</f>
        <v>Rua Maria Benedita dos Santos, 702</v>
      </c>
      <c r="U360" s="42" t="str">
        <f>VLOOKUP(B360,SAOM!B$2:M1085,12,0)</f>
        <v>38 3742-1853</v>
      </c>
      <c r="V360" s="87" t="str">
        <f>VLOOKUP(B360,SAOM!B$2:L1085,11,0)</f>
        <v>39280-000</v>
      </c>
      <c r="W360" s="18"/>
      <c r="X360" s="40" t="str">
        <f>VLOOKUP(B360,SAOM!B$2:N1085,13,0)</f>
        <v>00:20:0e:10:49:b1</v>
      </c>
      <c r="Y360" s="17">
        <v>41087</v>
      </c>
      <c r="Z360" s="15" t="s">
        <v>3040</v>
      </c>
      <c r="AA360" s="19">
        <v>41087</v>
      </c>
      <c r="AB360" s="35">
        <f>VLOOKUP(B360,[1]VODANET!$B$5:$AB$1019,27,0)</f>
        <v>41143</v>
      </c>
      <c r="AC360" s="48"/>
      <c r="AD360" s="19" t="str">
        <f>VLOOKUP(B360,SAOM!B$2:Q1386,16,0)</f>
        <v>-</v>
      </c>
      <c r="AE360" s="19" t="s">
        <v>4675</v>
      </c>
      <c r="AF360" s="19"/>
      <c r="AG360" s="145"/>
      <c r="AH360" s="15" t="s">
        <v>4616</v>
      </c>
      <c r="AI360" s="20" t="s">
        <v>4675</v>
      </c>
    </row>
    <row r="361" spans="1:35" s="20" customFormat="1">
      <c r="A361" s="13">
        <v>3460</v>
      </c>
      <c r="B361" s="38">
        <v>3460</v>
      </c>
      <c r="C361" s="17">
        <v>41038</v>
      </c>
      <c r="D361" s="17">
        <f>C361+45</f>
        <v>41083</v>
      </c>
      <c r="E361" s="17">
        <f>VLOOKUP(B361,SAOM!B$2:D3411,3,0)</f>
        <v>41083</v>
      </c>
      <c r="F361" s="17">
        <f t="shared" si="5"/>
        <v>41098</v>
      </c>
      <c r="G361" s="17" t="s">
        <v>501</v>
      </c>
      <c r="H361" s="14" t="s">
        <v>517</v>
      </c>
      <c r="I361" s="40" t="str">
        <f>VLOOKUP(B361,SAOM!B$2:E2356,4,0)</f>
        <v>Aceito</v>
      </c>
      <c r="J361" s="14" t="s">
        <v>499</v>
      </c>
      <c r="K361" s="14" t="s">
        <v>501</v>
      </c>
      <c r="L361" s="15" t="s">
        <v>3217</v>
      </c>
      <c r="M361" s="15" t="str">
        <f>VLOOKUP(L361,Coordenadas!A$2:B1613,2,0)</f>
        <v xml:space="preserve"> 16°41'29.47"S</v>
      </c>
      <c r="N361" s="15" t="str">
        <f>VLOOKUP(L361,Coordenadas!A$2:C5356,3,0)</f>
        <v xml:space="preserve"> 45°24'47.12"O</v>
      </c>
      <c r="O361" s="40" t="str">
        <f>VLOOKUP(B361,SAOM!B$2:H1364,7,0)</f>
        <v>SES-SAAS-3460</v>
      </c>
      <c r="P361" s="40">
        <v>4035</v>
      </c>
      <c r="Q361" s="17">
        <f>VLOOKUP(B361,SAOM!B$2:I1364,8,0)</f>
        <v>41100</v>
      </c>
      <c r="R361" s="17" t="e">
        <f>VLOOKUP(B361,AG_Lider!A$1:F1723,6,0)</f>
        <v>#N/A</v>
      </c>
      <c r="S361" s="42" t="str">
        <f>VLOOKUP(B361,SAOM!B$2:J1364,9,0)</f>
        <v>Lucineia Aparecida Mesquita de Brito</v>
      </c>
      <c r="T361" s="17" t="str">
        <f>VLOOKUP(B361,SAOM!B$2:K1810,10,0)</f>
        <v>Rua Aristides Braga, 444</v>
      </c>
      <c r="U361" s="42" t="str">
        <f>VLOOKUP(B361,SAOM!B$2:M1086,12,0)</f>
        <v>38 9921-8533</v>
      </c>
      <c r="V361" s="87" t="str">
        <f>VLOOKUP(B361,SAOM!B$2:L1086,11,0)</f>
        <v>39295-000</v>
      </c>
      <c r="W361" s="18"/>
      <c r="X361" s="40" t="str">
        <f>VLOOKUP(B361,SAOM!B$2:N1086,13,0)</f>
        <v>00:20:0e:10:49:9c</v>
      </c>
      <c r="Y361" s="17">
        <v>41100</v>
      </c>
      <c r="Z361" s="15" t="s">
        <v>2729</v>
      </c>
      <c r="AA361" s="19">
        <v>41101</v>
      </c>
      <c r="AB361" s="35"/>
      <c r="AC361" s="48"/>
      <c r="AD361" s="19" t="str">
        <f>VLOOKUP(B361,SAOM!B$2:Q1387,16,0)</f>
        <v>-</v>
      </c>
      <c r="AE361" s="19" t="s">
        <v>4675</v>
      </c>
      <c r="AF361" s="19"/>
      <c r="AG361" s="145"/>
      <c r="AH361" s="30" t="s">
        <v>4800</v>
      </c>
      <c r="AI361" s="20" t="s">
        <v>4675</v>
      </c>
    </row>
    <row r="362" spans="1:35" s="20" customFormat="1">
      <c r="A362" s="13">
        <v>3459</v>
      </c>
      <c r="B362" s="38">
        <v>3459</v>
      </c>
      <c r="C362" s="17">
        <v>41038</v>
      </c>
      <c r="D362" s="17">
        <v>41083</v>
      </c>
      <c r="E362" s="17">
        <f>VLOOKUP(B362,SAOM!B$2:D3412,3,0)</f>
        <v>41083</v>
      </c>
      <c r="F362" s="17">
        <f t="shared" si="5"/>
        <v>41098</v>
      </c>
      <c r="G362" s="17" t="s">
        <v>501</v>
      </c>
      <c r="H362" s="14" t="s">
        <v>517</v>
      </c>
      <c r="I362" s="40" t="str">
        <f>VLOOKUP(B362,SAOM!B$2:E2357,4,0)</f>
        <v>Aceito</v>
      </c>
      <c r="J362" s="14" t="s">
        <v>499</v>
      </c>
      <c r="K362" s="14" t="s">
        <v>501</v>
      </c>
      <c r="L362" s="15" t="s">
        <v>1911</v>
      </c>
      <c r="M362" s="15" t="str">
        <f>VLOOKUP(L362,Coordenadas!A$2:B1614,2,0)</f>
        <v xml:space="preserve"> 17°20'9.24"S</v>
      </c>
      <c r="N362" s="15" t="str">
        <f>VLOOKUP(L362,Coordenadas!A$2:C5357,3,0)</f>
        <v xml:space="preserve"> 44°53'52.72"O</v>
      </c>
      <c r="O362" s="40" t="str">
        <f>VLOOKUP(B362,SAOM!B$2:H1365,7,0)</f>
        <v>SES-PIRA-3459</v>
      </c>
      <c r="P362" s="40">
        <v>4035</v>
      </c>
      <c r="Q362" s="17">
        <f>VLOOKUP(B362,SAOM!B$2:I1365,8,0)</f>
        <v>41087</v>
      </c>
      <c r="R362" s="17" t="e">
        <f>VLOOKUP(B362,AG_Lider!A$1:F1724,6,0)</f>
        <v>#N/A</v>
      </c>
      <c r="S362" s="42" t="str">
        <f>VLOOKUP(B362,SAOM!B$2:J1365,9,0)</f>
        <v>Fernanda Rodrigues de Oliveira</v>
      </c>
      <c r="T362" s="17" t="str">
        <f>VLOOKUP(B362,SAOM!B$2:K1811,10,0)</f>
        <v>Rua Professora Alzira Ferreira, 303</v>
      </c>
      <c r="U362" s="42" t="str">
        <f>VLOOKUP(B362,SAOM!B$2:M1087,12,0)</f>
        <v>38 3743-9993</v>
      </c>
      <c r="V362" s="87" t="str">
        <f>VLOOKUP(B362,SAOM!B$2:L1087,11,0)</f>
        <v>39270-000</v>
      </c>
      <c r="W362" s="18"/>
      <c r="X362" s="40" t="str">
        <f>VLOOKUP(B362,SAOM!B$2:N1087,13,0)</f>
        <v>00:20:0e:10:52:d1</v>
      </c>
      <c r="Y362" s="17">
        <v>41087</v>
      </c>
      <c r="Z362" s="15" t="s">
        <v>1652</v>
      </c>
      <c r="AA362" s="19">
        <v>41087</v>
      </c>
      <c r="AB362" s="35">
        <f>VLOOKUP(B362,[1]VODANET!$B$5:$AB$1019,27,0)</f>
        <v>41143</v>
      </c>
      <c r="AC362" s="48"/>
      <c r="AD362" s="19" t="str">
        <f>VLOOKUP(B362,SAOM!B$2:Q1388,16,0)</f>
        <v>-</v>
      </c>
      <c r="AE362" s="19" t="s">
        <v>4675</v>
      </c>
      <c r="AF362" s="19"/>
      <c r="AG362" s="145"/>
      <c r="AH362" s="15" t="s">
        <v>4646</v>
      </c>
      <c r="AI362" s="20" t="s">
        <v>4675</v>
      </c>
    </row>
    <row r="363" spans="1:35" s="20" customFormat="1">
      <c r="A363" s="13">
        <v>3456</v>
      </c>
      <c r="B363" s="38">
        <v>3456</v>
      </c>
      <c r="C363" s="17">
        <v>41038</v>
      </c>
      <c r="D363" s="17">
        <v>41083</v>
      </c>
      <c r="E363" s="17">
        <f>VLOOKUP(B363,SAOM!B$2:D3413,3,0)</f>
        <v>41083</v>
      </c>
      <c r="F363" s="17">
        <f t="shared" si="5"/>
        <v>41098</v>
      </c>
      <c r="G363" s="17" t="s">
        <v>501</v>
      </c>
      <c r="H363" s="14" t="s">
        <v>517</v>
      </c>
      <c r="I363" s="40" t="str">
        <f>VLOOKUP(B363,SAOM!B$2:E2358,4,0)</f>
        <v>Aceito</v>
      </c>
      <c r="J363" s="14" t="s">
        <v>499</v>
      </c>
      <c r="K363" s="14" t="s">
        <v>501</v>
      </c>
      <c r="L363" s="15" t="s">
        <v>3184</v>
      </c>
      <c r="M363" s="15" t="str">
        <f>VLOOKUP(L363,Coordenadas!A$2:B1615,2,0)</f>
        <v xml:space="preserve"> 17°53'14.04"S</v>
      </c>
      <c r="N363" s="15" t="str">
        <f>VLOOKUP(L363,Coordenadas!A$2:C5358,3,0)</f>
        <v xml:space="preserve"> 44°34'53.39"O</v>
      </c>
      <c r="O363" s="40" t="str">
        <f>VLOOKUP(B363,SAOM!B$2:H1366,7,0)</f>
        <v>SES-LACE-3456</v>
      </c>
      <c r="P363" s="40">
        <v>4035</v>
      </c>
      <c r="Q363" s="17">
        <f>VLOOKUP(B363,SAOM!B$2:I1366,8,0)</f>
        <v>41082</v>
      </c>
      <c r="R363" s="17" t="e">
        <f>VLOOKUP(B363,AG_Lider!A$1:F1725,6,0)</f>
        <v>#N/A</v>
      </c>
      <c r="S363" s="42" t="str">
        <f>VLOOKUP(B363,SAOM!B$2:J1366,9,0)</f>
        <v>Lucilene Soares da Silva</v>
      </c>
      <c r="T363" s="17" t="str">
        <f>VLOOKUP(B363,SAOM!B$2:K1812,10,0)</f>
        <v>Rua Jair de Sousa Pinto, 252</v>
      </c>
      <c r="U363" s="42" t="str">
        <f>VLOOKUP(B363,SAOM!B$2:M1088,12,0)</f>
        <v>38 3759-1226</v>
      </c>
      <c r="V363" s="87" t="str">
        <f>VLOOKUP(B363,SAOM!B$2:L1088,11,0)</f>
        <v>39250-000</v>
      </c>
      <c r="W363" s="18"/>
      <c r="X363" s="40" t="str">
        <f>VLOOKUP(B363,SAOM!B$2:N1088,13,0)</f>
        <v>00:20:0e:10:52:34</v>
      </c>
      <c r="Y363" s="17">
        <v>41082</v>
      </c>
      <c r="Z363" s="15" t="s">
        <v>1625</v>
      </c>
      <c r="AA363" s="19">
        <v>41082</v>
      </c>
      <c r="AB363" s="35">
        <f>VLOOKUP(B363,[1]VODANET!$B$5:$AB$1019,27,0)</f>
        <v>41143</v>
      </c>
      <c r="AC363" s="48" t="s">
        <v>4390</v>
      </c>
      <c r="AD363" s="19" t="str">
        <f>VLOOKUP(B363,SAOM!B$2:Q1389,16,0)</f>
        <v>-</v>
      </c>
      <c r="AE363" s="19" t="s">
        <v>4675</v>
      </c>
      <c r="AF363" s="19"/>
      <c r="AG363" s="145"/>
      <c r="AH363" s="15" t="s">
        <v>4389</v>
      </c>
      <c r="AI363" s="20" t="s">
        <v>4675</v>
      </c>
    </row>
    <row r="364" spans="1:35" s="20" customFormat="1">
      <c r="A364" s="13">
        <v>3457</v>
      </c>
      <c r="B364" s="38">
        <v>3457</v>
      </c>
      <c r="C364" s="17">
        <v>41038</v>
      </c>
      <c r="D364" s="17">
        <v>41083</v>
      </c>
      <c r="E364" s="17">
        <f>VLOOKUP(B364,SAOM!B$2:D3414,3,0)</f>
        <v>41083</v>
      </c>
      <c r="F364" s="17">
        <f t="shared" si="5"/>
        <v>41098</v>
      </c>
      <c r="G364" s="17" t="s">
        <v>501</v>
      </c>
      <c r="H364" s="14" t="s">
        <v>517</v>
      </c>
      <c r="I364" s="40" t="str">
        <f>VLOOKUP(B364,SAOM!B$2:E2359,4,0)</f>
        <v>Aceito</v>
      </c>
      <c r="J364" s="14" t="s">
        <v>499</v>
      </c>
      <c r="K364" s="14" t="s">
        <v>501</v>
      </c>
      <c r="L364" s="15" t="s">
        <v>3184</v>
      </c>
      <c r="M364" s="15" t="str">
        <f>VLOOKUP(L364,Coordenadas!A$2:B1616,2,0)</f>
        <v xml:space="preserve"> 17°53'14.04"S</v>
      </c>
      <c r="N364" s="15" t="str">
        <f>VLOOKUP(L364,Coordenadas!A$2:C5359,3,0)</f>
        <v xml:space="preserve"> 44°34'53.39"O</v>
      </c>
      <c r="O364" s="40" t="str">
        <f>VLOOKUP(B364,SAOM!B$2:H1367,7,0)</f>
        <v>SES-LACE-3457</v>
      </c>
      <c r="P364" s="40">
        <v>4035</v>
      </c>
      <c r="Q364" s="17">
        <f>VLOOKUP(B364,SAOM!B$2:I1367,8,0)</f>
        <v>41082</v>
      </c>
      <c r="R364" s="17" t="e">
        <f>VLOOKUP(B364,AG_Lider!A$1:F1726,6,0)</f>
        <v>#N/A</v>
      </c>
      <c r="S364" s="42" t="str">
        <f>VLOOKUP(B364,SAOM!B$2:J1367,9,0)</f>
        <v>Karine Mota Xavier</v>
      </c>
      <c r="T364" s="17" t="str">
        <f>VLOOKUP(B364,SAOM!B$2:K1813,10,0)</f>
        <v>Rua Nossa senhora do Carmo, 611</v>
      </c>
      <c r="U364" s="42" t="str">
        <f>VLOOKUP(B364,SAOM!B$2:M1089,12,0)</f>
        <v>38 3759-1239</v>
      </c>
      <c r="V364" s="87" t="str">
        <f>VLOOKUP(B364,SAOM!B$2:L1089,11,0)</f>
        <v>39250-000</v>
      </c>
      <c r="W364" s="18"/>
      <c r="X364" s="40" t="str">
        <f>VLOOKUP(B364,SAOM!B$2:N1089,13,0)</f>
        <v>00:20:0E:10:52:BC</v>
      </c>
      <c r="Y364" s="17">
        <v>41082</v>
      </c>
      <c r="Z364" s="15" t="s">
        <v>1625</v>
      </c>
      <c r="AA364" s="19">
        <v>41082</v>
      </c>
      <c r="AB364" s="35">
        <f>VLOOKUP(B364,[1]VODANET!$B$5:$AB$1019,27,0)</f>
        <v>41143</v>
      </c>
      <c r="AC364" s="48"/>
      <c r="AD364" s="19" t="str">
        <f>VLOOKUP(B364,SAOM!B$2:Q1390,16,0)</f>
        <v>-</v>
      </c>
      <c r="AE364" s="19" t="s">
        <v>4675</v>
      </c>
      <c r="AF364" s="19"/>
      <c r="AG364" s="145"/>
      <c r="AH364" s="15" t="s">
        <v>4362</v>
      </c>
      <c r="AI364" s="20" t="s">
        <v>4675</v>
      </c>
    </row>
    <row r="365" spans="1:35" s="20" customFormat="1">
      <c r="A365" s="13">
        <v>3458</v>
      </c>
      <c r="B365" s="38">
        <v>3458</v>
      </c>
      <c r="C365" s="17">
        <v>41038</v>
      </c>
      <c r="D365" s="17">
        <f>C365+45</f>
        <v>41083</v>
      </c>
      <c r="E365" s="17">
        <f>VLOOKUP(B365,SAOM!B$2:D3415,3,0)</f>
        <v>41083</v>
      </c>
      <c r="F365" s="17">
        <f t="shared" si="5"/>
        <v>41098</v>
      </c>
      <c r="G365" s="17" t="s">
        <v>501</v>
      </c>
      <c r="H365" s="14" t="s">
        <v>517</v>
      </c>
      <c r="I365" s="40" t="str">
        <f>VLOOKUP(B365,SAOM!B$2:E2360,4,0)</f>
        <v>Aceito</v>
      </c>
      <c r="J365" s="14" t="s">
        <v>499</v>
      </c>
      <c r="K365" s="14" t="s">
        <v>501</v>
      </c>
      <c r="L365" s="15" t="s">
        <v>1911</v>
      </c>
      <c r="M365" s="15" t="str">
        <f>VLOOKUP(L365,Coordenadas!A$2:B1617,2,0)</f>
        <v xml:space="preserve"> 17°20'9.24"S</v>
      </c>
      <c r="N365" s="15" t="str">
        <f>VLOOKUP(L365,Coordenadas!A$2:C5360,3,0)</f>
        <v xml:space="preserve"> 44°53'52.72"O</v>
      </c>
      <c r="O365" s="40" t="str">
        <f>VLOOKUP(B365,SAOM!B$2:H1368,7,0)</f>
        <v>SES-PIRA-3458</v>
      </c>
      <c r="P365" s="40">
        <v>4035</v>
      </c>
      <c r="Q365" s="17">
        <f>VLOOKUP(B365,SAOM!B$2:I1368,8,0)</f>
        <v>41095</v>
      </c>
      <c r="R365" s="17" t="e">
        <f>VLOOKUP(B365,AG_Lider!A$1:F1727,6,0)</f>
        <v>#N/A</v>
      </c>
      <c r="S365" s="42" t="str">
        <f>VLOOKUP(B365,SAOM!B$2:J1368,9,0)</f>
        <v>Maria das Graças</v>
      </c>
      <c r="T365" s="17" t="str">
        <f>VLOOKUP(B365,SAOM!B$2:K1814,10,0)</f>
        <v>Rua Valter Borges, 398</v>
      </c>
      <c r="U365" s="42" t="str">
        <f>VLOOKUP(B365,SAOM!B$2:M1090,12,0)</f>
        <v>38 3743-9936</v>
      </c>
      <c r="V365" s="87" t="str">
        <f>VLOOKUP(B365,SAOM!B$2:L1090,11,0)</f>
        <v>39270-000</v>
      </c>
      <c r="W365" s="18"/>
      <c r="X365" s="40" t="str">
        <f>VLOOKUP(B365,SAOM!B$2:N1090,13,0)</f>
        <v>00:20:0E:10:52:57</v>
      </c>
      <c r="Y365" s="17">
        <v>41095</v>
      </c>
      <c r="Z365" s="15" t="s">
        <v>3040</v>
      </c>
      <c r="AA365" s="19">
        <v>41095</v>
      </c>
      <c r="AB365" s="35"/>
      <c r="AC365" s="48"/>
      <c r="AD365" s="19" t="str">
        <f>VLOOKUP(B365,SAOM!B$2:Q1391,16,0)</f>
        <v>-</v>
      </c>
      <c r="AE365" s="19" t="s">
        <v>4675</v>
      </c>
      <c r="AF365" s="19"/>
      <c r="AG365" s="145"/>
      <c r="AH365" s="15" t="s">
        <v>5332</v>
      </c>
      <c r="AI365" s="20" t="s">
        <v>4675</v>
      </c>
    </row>
    <row r="366" spans="1:35" s="20" customFormat="1">
      <c r="A366" s="13">
        <v>3461</v>
      </c>
      <c r="B366" s="38">
        <v>3461</v>
      </c>
      <c r="C366" s="17">
        <v>41038</v>
      </c>
      <c r="D366" s="17">
        <f>C366+45</f>
        <v>41083</v>
      </c>
      <c r="E366" s="17">
        <f>VLOOKUP(B366,SAOM!B$2:D3416,3,0)</f>
        <v>41083</v>
      </c>
      <c r="F366" s="17">
        <f t="shared" si="5"/>
        <v>41098</v>
      </c>
      <c r="G366" s="17" t="s">
        <v>501</v>
      </c>
      <c r="H366" s="14" t="s">
        <v>517</v>
      </c>
      <c r="I366" s="40" t="str">
        <f>VLOOKUP(B366,SAOM!B$2:E2361,4,0)</f>
        <v>Aceito</v>
      </c>
      <c r="J366" s="14" t="s">
        <v>499</v>
      </c>
      <c r="K366" s="14" t="s">
        <v>501</v>
      </c>
      <c r="L366" s="15" t="s">
        <v>1911</v>
      </c>
      <c r="M366" s="15" t="str">
        <f>VLOOKUP(L366,Coordenadas!A$2:B1618,2,0)</f>
        <v xml:space="preserve"> 17°20'9.24"S</v>
      </c>
      <c r="N366" s="15" t="str">
        <f>VLOOKUP(L366,Coordenadas!A$2:C5361,3,0)</f>
        <v xml:space="preserve"> 44°53'52.72"O</v>
      </c>
      <c r="O366" s="40" t="str">
        <f>VLOOKUP(B366,SAOM!B$2:H1369,7,0)</f>
        <v>SES-PIRA-3461</v>
      </c>
      <c r="P366" s="40">
        <v>4035</v>
      </c>
      <c r="Q366" s="17">
        <f>VLOOKUP(B366,SAOM!B$2:I1369,8,0)</f>
        <v>41095</v>
      </c>
      <c r="R366" s="17" t="e">
        <f>VLOOKUP(B366,AG_Lider!A$1:F1728,6,0)</f>
        <v>#N/A</v>
      </c>
      <c r="S366" s="42" t="str">
        <f>VLOOKUP(B366,SAOM!B$2:J1369,9,0)</f>
        <v>Haroldo Brasil de Oliveira</v>
      </c>
      <c r="T366" s="17" t="str">
        <f>VLOOKUP(B366,SAOM!B$2:K1815,10,0)</f>
        <v>Av. São Francisco, 1378</v>
      </c>
      <c r="U366" s="42" t="str">
        <f>VLOOKUP(B366,SAOM!B$2:M1091,12,0)</f>
        <v>38 3743-9909</v>
      </c>
      <c r="V366" s="87" t="str">
        <f>VLOOKUP(B366,SAOM!B$2:L1091,11,0)</f>
        <v>39270-000</v>
      </c>
      <c r="W366" s="18"/>
      <c r="X366" s="40" t="str">
        <f>VLOOKUP(B366,SAOM!B$2:N1091,13,0)</f>
        <v>00:20:0e:10:52:56</v>
      </c>
      <c r="Y366" s="17">
        <v>41095</v>
      </c>
      <c r="Z366" s="15" t="s">
        <v>3040</v>
      </c>
      <c r="AA366" s="19">
        <v>41095</v>
      </c>
      <c r="AB366" s="35"/>
      <c r="AC366" s="48"/>
      <c r="AD366" s="19" t="str">
        <f>VLOOKUP(B366,SAOM!B$2:Q1392,16,0)</f>
        <v>-</v>
      </c>
      <c r="AE366" s="19" t="s">
        <v>4675</v>
      </c>
      <c r="AF366" s="19"/>
      <c r="AG366" s="145"/>
      <c r="AH366" s="15" t="s">
        <v>5333</v>
      </c>
      <c r="AI366" s="20" t="s">
        <v>4675</v>
      </c>
    </row>
    <row r="367" spans="1:35" s="20" customFormat="1">
      <c r="A367" s="13">
        <v>3462</v>
      </c>
      <c r="B367" s="38">
        <v>3462</v>
      </c>
      <c r="C367" s="17">
        <v>41038</v>
      </c>
      <c r="D367" s="17">
        <v>41083</v>
      </c>
      <c r="E367" s="17">
        <f>VLOOKUP(B367,SAOM!B$2:D3417,3,0)</f>
        <v>41127</v>
      </c>
      <c r="F367" s="17">
        <f t="shared" si="5"/>
        <v>41098</v>
      </c>
      <c r="G367" s="17">
        <v>41089</v>
      </c>
      <c r="H367" s="14" t="s">
        <v>764</v>
      </c>
      <c r="I367" s="40" t="str">
        <f>VLOOKUP(B367,SAOM!B$2:E2362,4,0)</f>
        <v>Paralisado</v>
      </c>
      <c r="J367" s="14" t="s">
        <v>499</v>
      </c>
      <c r="K367" s="14" t="s">
        <v>506</v>
      </c>
      <c r="L367" s="15" t="s">
        <v>1911</v>
      </c>
      <c r="M367" s="15" t="str">
        <f>VLOOKUP(L367,Coordenadas!A$2:B1619,2,0)</f>
        <v xml:space="preserve"> 17°20'9.24"S</v>
      </c>
      <c r="N367" s="15" t="str">
        <f>VLOOKUP(L367,Coordenadas!A$2:C5362,3,0)</f>
        <v xml:space="preserve"> 44°53'52.72"O</v>
      </c>
      <c r="O367" s="40" t="str">
        <f>VLOOKUP(B367,SAOM!B$2:H1370,7,0)</f>
        <v>SES-PIRA-3462</v>
      </c>
      <c r="P367" s="40">
        <v>4035</v>
      </c>
      <c r="Q367" s="17" t="str">
        <f>VLOOKUP(B367,SAOM!B$2:I1370,8,0)</f>
        <v>-</v>
      </c>
      <c r="R367" s="17" t="e">
        <f>VLOOKUP(B367,AG_Lider!A$1:F1729,6,0)</f>
        <v>#N/A</v>
      </c>
      <c r="S367" s="42" t="str">
        <f>VLOOKUP(B367,SAOM!B$2:J1370,9,0)</f>
        <v>Rua José Diniz Ferreira, 183</v>
      </c>
      <c r="T367" s="17" t="str">
        <f>VLOOKUP(B367,SAOM!B$2:K1816,10,0)</f>
        <v>Rua José Diniz Ferreira, 183</v>
      </c>
      <c r="U367" s="42" t="str">
        <f>VLOOKUP(B367,SAOM!B$2:M1092,12,0)</f>
        <v>38 3743-9936</v>
      </c>
      <c r="V367" s="87" t="str">
        <f>VLOOKUP(B367,SAOM!B$2:L1092,11,0)</f>
        <v>39270-000</v>
      </c>
      <c r="W367" s="18"/>
      <c r="X367" s="40" t="str">
        <f>VLOOKUP(B367,SAOM!B$2:N1092,13,0)</f>
        <v>-</v>
      </c>
      <c r="Y367" s="17"/>
      <c r="Z367" s="15"/>
      <c r="AA367" s="19"/>
      <c r="AB367" s="35"/>
      <c r="AC367" s="48" t="s">
        <v>4676</v>
      </c>
      <c r="AD367" s="19" t="str">
        <f>VLOOKUP(B367,SAOM!B$2:Q1393,16,0)</f>
        <v xml:space="preserve">29/06/2012 10:29:10 	Hernan Martins Alves 	Posto em reforma, sem previsão para acabar. </v>
      </c>
      <c r="AE367" s="19" t="s">
        <v>4675</v>
      </c>
      <c r="AF367" s="19"/>
      <c r="AG367" s="145"/>
      <c r="AH367" s="15"/>
      <c r="AI367" s="20" t="s">
        <v>4675</v>
      </c>
    </row>
    <row r="368" spans="1:35" s="20" customFormat="1">
      <c r="A368" s="13">
        <v>3470</v>
      </c>
      <c r="B368" s="38">
        <v>3470</v>
      </c>
      <c r="C368" s="17">
        <v>41040</v>
      </c>
      <c r="D368" s="17">
        <v>41085</v>
      </c>
      <c r="E368" s="17">
        <f>VLOOKUP(B368,SAOM!B$2:D3418,3,0)</f>
        <v>41085</v>
      </c>
      <c r="F368" s="17">
        <f t="shared" si="5"/>
        <v>41100</v>
      </c>
      <c r="G368" s="17" t="s">
        <v>501</v>
      </c>
      <c r="H368" s="14" t="s">
        <v>517</v>
      </c>
      <c r="I368" s="40" t="str">
        <f>VLOOKUP(B368,SAOM!B$2:E2363,4,0)</f>
        <v>Aceito</v>
      </c>
      <c r="J368" s="14" t="s">
        <v>499</v>
      </c>
      <c r="K368" s="14" t="s">
        <v>501</v>
      </c>
      <c r="L368" s="15" t="s">
        <v>1911</v>
      </c>
      <c r="M368" s="15" t="str">
        <f>VLOOKUP(L368,Coordenadas!A$2:B1620,2,0)</f>
        <v xml:space="preserve"> 17°20'9.24"S</v>
      </c>
      <c r="N368" s="15" t="str">
        <f>VLOOKUP(L368,Coordenadas!A$2:C5363,3,0)</f>
        <v xml:space="preserve"> 44°53'52.72"O</v>
      </c>
      <c r="O368" s="40" t="str">
        <f>VLOOKUP(B368,SAOM!B$2:H1371,7,0)</f>
        <v>SES-PIRA-3470</v>
      </c>
      <c r="P368" s="40">
        <v>4035</v>
      </c>
      <c r="Q368" s="17">
        <f>VLOOKUP(B368,SAOM!B$2:I1371,8,0)</f>
        <v>41088</v>
      </c>
      <c r="R368" s="17" t="e">
        <f>VLOOKUP(B368,AG_Lider!A$1:F1730,6,0)</f>
        <v>#N/A</v>
      </c>
      <c r="S368" s="42" t="str">
        <f>VLOOKUP(B368,SAOM!B$2:J1371,9,0)</f>
        <v>Andiara Luiza Xavier Freitas</v>
      </c>
      <c r="T368" s="17" t="str">
        <f>VLOOKUP(B368,SAOM!B$2:K1817,10,0)</f>
        <v>Rua Rosiria Amorim Guerra, 450</v>
      </c>
      <c r="U368" s="42" t="str">
        <f>VLOOKUP(B368,SAOM!B$2:M1093,12,0)</f>
        <v>38 3743-9994</v>
      </c>
      <c r="V368" s="87" t="str">
        <f>VLOOKUP(B368,SAOM!B$2:L1093,11,0)</f>
        <v>39270-000</v>
      </c>
      <c r="W368" s="18"/>
      <c r="X368" s="40" t="str">
        <f>VLOOKUP(B368,SAOM!B$2:N1093,13,0)</f>
        <v>00:20:0e:10:52:80</v>
      </c>
      <c r="Y368" s="17">
        <v>41088</v>
      </c>
      <c r="Z368" s="15" t="s">
        <v>1966</v>
      </c>
      <c r="AA368" s="19">
        <v>41089</v>
      </c>
      <c r="AB368" s="35">
        <f>VLOOKUP(B368,[1]VODANET!$B$5:$AB$1019,27,0)</f>
        <v>41143</v>
      </c>
      <c r="AC368" s="48"/>
      <c r="AD368" s="19" t="str">
        <f>VLOOKUP(B368,SAOM!B$2:Q1394,16,0)</f>
        <v>-</v>
      </c>
      <c r="AE368" s="19" t="s">
        <v>4675</v>
      </c>
      <c r="AF368" s="19"/>
      <c r="AG368" s="145"/>
      <c r="AH368" s="15" t="s">
        <v>4743</v>
      </c>
      <c r="AI368" s="20" t="s">
        <v>4675</v>
      </c>
    </row>
    <row r="369" spans="1:35" s="20" customFormat="1" ht="16.5" customHeight="1">
      <c r="A369" s="13">
        <v>3469</v>
      </c>
      <c r="B369" s="38">
        <v>3469</v>
      </c>
      <c r="C369" s="17">
        <v>41040</v>
      </c>
      <c r="D369" s="17">
        <v>41166</v>
      </c>
      <c r="E369" s="17">
        <f>VLOOKUP(B369,SAOM!B$2:D3419,3,0)</f>
        <v>41166</v>
      </c>
      <c r="F369" s="17">
        <f t="shared" si="5"/>
        <v>41181</v>
      </c>
      <c r="G369" s="17">
        <v>41095</v>
      </c>
      <c r="H369" s="14" t="s">
        <v>7236</v>
      </c>
      <c r="I369" s="40" t="str">
        <f>VLOOKUP(B369,SAOM!B$2:E2364,4,0)</f>
        <v>Agendado</v>
      </c>
      <c r="J369" s="14" t="s">
        <v>499</v>
      </c>
      <c r="K369" s="14" t="s">
        <v>501</v>
      </c>
      <c r="L369" s="15" t="s">
        <v>1911</v>
      </c>
      <c r="M369" s="15" t="str">
        <f>VLOOKUP(L369,Coordenadas!A$2:B1621,2,0)</f>
        <v xml:space="preserve"> 17°20'9.24"S</v>
      </c>
      <c r="N369" s="15" t="str">
        <f>VLOOKUP(L369,Coordenadas!A$2:C5364,3,0)</f>
        <v xml:space="preserve"> 44°53'52.72"O</v>
      </c>
      <c r="O369" s="40" t="str">
        <f>VLOOKUP(B369,SAOM!B$2:H1372,7,0)</f>
        <v>-</v>
      </c>
      <c r="P369" s="40">
        <v>4035</v>
      </c>
      <c r="Q369" s="17">
        <f>VLOOKUP(B369,SAOM!B$2:I1372,8,0)</f>
        <v>41056</v>
      </c>
      <c r="R369" s="17" t="e">
        <f>VLOOKUP(B369,AG_Lider!A$1:F1731,6,0)</f>
        <v>#N/A</v>
      </c>
      <c r="S369" s="42" t="str">
        <f>VLOOKUP(B369,SAOM!B$2:J1372,9,0)</f>
        <v>Kelcilene Azevedo de Matos</v>
      </c>
      <c r="T369" s="17" t="str">
        <f>VLOOKUP(B369,SAOM!B$2:K1818,10,0)</f>
        <v>Rua Rio Grande do Sul, 1144</v>
      </c>
      <c r="U369" s="42" t="str">
        <f>VLOOKUP(B369,SAOM!B$2:M1094,12,0)</f>
        <v>38 3743-9937</v>
      </c>
      <c r="V369" s="87" t="str">
        <f>VLOOKUP(B369,SAOM!B$2:L1094,11,0)</f>
        <v>39270-000</v>
      </c>
      <c r="W369" s="18"/>
      <c r="X369" s="40" t="str">
        <f>VLOOKUP(B369,SAOM!B$2:N1094,13,0)</f>
        <v>-</v>
      </c>
      <c r="Y369" s="17"/>
      <c r="Z369" s="15"/>
      <c r="AA369" s="19"/>
      <c r="AB369" s="35"/>
      <c r="AC369" s="76" t="s">
        <v>7197</v>
      </c>
      <c r="AD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E369" s="19" t="s">
        <v>4675</v>
      </c>
      <c r="AF369" s="19"/>
      <c r="AG369" s="151"/>
      <c r="AH369" s="15"/>
      <c r="AI369" s="20" t="s">
        <v>4675</v>
      </c>
    </row>
    <row r="370" spans="1:35" s="20" customFormat="1">
      <c r="A370" s="13">
        <v>3468</v>
      </c>
      <c r="B370" s="38">
        <v>3468</v>
      </c>
      <c r="C370" s="17">
        <v>41040</v>
      </c>
      <c r="D370" s="17">
        <v>41085</v>
      </c>
      <c r="E370" s="17">
        <f>VLOOKUP(B370,SAOM!B$2:D3420,3,0)</f>
        <v>41085</v>
      </c>
      <c r="F370" s="17">
        <f t="shared" si="5"/>
        <v>41100</v>
      </c>
      <c r="G370" s="17" t="s">
        <v>501</v>
      </c>
      <c r="H370" s="14" t="s">
        <v>517</v>
      </c>
      <c r="I370" s="40" t="str">
        <f>VLOOKUP(B370,SAOM!B$2:E2365,4,0)</f>
        <v>Aceito</v>
      </c>
      <c r="J370" s="14" t="s">
        <v>499</v>
      </c>
      <c r="K370" s="14" t="s">
        <v>501</v>
      </c>
      <c r="L370" s="15" t="s">
        <v>1911</v>
      </c>
      <c r="M370" s="15" t="str">
        <f>VLOOKUP(L370,Coordenadas!A$2:B1622,2,0)</f>
        <v xml:space="preserve"> 17°20'9.24"S</v>
      </c>
      <c r="N370" s="15" t="str">
        <f>VLOOKUP(L370,Coordenadas!A$2:C5365,3,0)</f>
        <v xml:space="preserve"> 44°53'52.72"O</v>
      </c>
      <c r="O370" s="40" t="str">
        <f>VLOOKUP(B370,SAOM!B$2:H1373,7,0)</f>
        <v>SES-PIRA-3468</v>
      </c>
      <c r="P370" s="40">
        <v>4035</v>
      </c>
      <c r="Q370" s="17">
        <f>VLOOKUP(B370,SAOM!B$2:I1373,8,0)</f>
        <v>41087</v>
      </c>
      <c r="R370" s="17" t="e">
        <f>VLOOKUP(B370,AG_Lider!A$1:F1732,6,0)</f>
        <v>#N/A</v>
      </c>
      <c r="S370" s="42" t="str">
        <f>VLOOKUP(B370,SAOM!B$2:J1373,9,0)</f>
        <v>Reginaldo Silva Cordeiro</v>
      </c>
      <c r="T370" s="17" t="str">
        <f>VLOOKUP(B370,SAOM!B$2:K1819,10,0)</f>
        <v>Rua Maestro Nery Teixeira, 555</v>
      </c>
      <c r="U370" s="42" t="str">
        <f>VLOOKUP(B370,SAOM!B$2:M1095,12,0)</f>
        <v>38 3743-9935</v>
      </c>
      <c r="V370" s="87" t="str">
        <f>VLOOKUP(B370,SAOM!B$2:L1095,11,0)</f>
        <v>39270-000</v>
      </c>
      <c r="W370" s="18"/>
      <c r="X370" s="40" t="str">
        <f>VLOOKUP(B370,SAOM!B$2:N1095,13,0)</f>
        <v>00:20:0e:10:52:1a</v>
      </c>
      <c r="Y370" s="17">
        <v>41087</v>
      </c>
      <c r="Z370" s="15" t="s">
        <v>1652</v>
      </c>
      <c r="AA370" s="19">
        <v>41087</v>
      </c>
      <c r="AB370" s="35">
        <f>VLOOKUP(B370,[1]VODANET!$B$5:$AB$1019,27,0)</f>
        <v>41143</v>
      </c>
      <c r="AC370" s="48"/>
      <c r="AD370" s="19" t="str">
        <f>VLOOKUP(B370,SAOM!B$2:Q1396,16,0)</f>
        <v>-</v>
      </c>
      <c r="AE370" s="19" t="s">
        <v>4675</v>
      </c>
      <c r="AF370" s="19"/>
      <c r="AG370" s="145"/>
      <c r="AH370" s="15" t="s">
        <v>4618</v>
      </c>
      <c r="AI370" s="20" t="s">
        <v>4675</v>
      </c>
    </row>
    <row r="371" spans="1:35" s="20" customFormat="1">
      <c r="A371" s="13">
        <v>3467</v>
      </c>
      <c r="B371" s="38">
        <v>3467</v>
      </c>
      <c r="C371" s="17">
        <v>41040</v>
      </c>
      <c r="D371" s="17">
        <v>41085</v>
      </c>
      <c r="E371" s="17">
        <f>VLOOKUP(B371,SAOM!B$2:D3421,3,0)</f>
        <v>41085</v>
      </c>
      <c r="F371" s="17">
        <f t="shared" si="5"/>
        <v>41100</v>
      </c>
      <c r="G371" s="17" t="s">
        <v>501</v>
      </c>
      <c r="H371" s="14" t="s">
        <v>517</v>
      </c>
      <c r="I371" s="40" t="str">
        <f>VLOOKUP(B371,SAOM!B$2:E2366,4,0)</f>
        <v>Aceito</v>
      </c>
      <c r="J371" s="14" t="s">
        <v>499</v>
      </c>
      <c r="K371" s="14" t="s">
        <v>501</v>
      </c>
      <c r="L371" s="15" t="s">
        <v>1911</v>
      </c>
      <c r="M371" s="15" t="str">
        <f>VLOOKUP(L371,Coordenadas!A$2:B1623,2,0)</f>
        <v xml:space="preserve"> 17°20'9.24"S</v>
      </c>
      <c r="N371" s="15" t="str">
        <f>VLOOKUP(L371,Coordenadas!A$2:C5366,3,0)</f>
        <v xml:space="preserve"> 44°53'52.72"O</v>
      </c>
      <c r="O371" s="40" t="str">
        <f>VLOOKUP(B371,SAOM!B$2:H1374,7,0)</f>
        <v>SES-PIRA-3467</v>
      </c>
      <c r="P371" s="40">
        <v>4035</v>
      </c>
      <c r="Q371" s="17">
        <f>VLOOKUP(B371,SAOM!B$2:I1374,8,0)</f>
        <v>41081</v>
      </c>
      <c r="R371" s="17" t="e">
        <f>VLOOKUP(B371,AG_Lider!A$1:F1733,6,0)</f>
        <v>#N/A</v>
      </c>
      <c r="S371" s="42" t="str">
        <f>VLOOKUP(B371,SAOM!B$2:J1374,9,0)</f>
        <v>Patrícia Silva Prado</v>
      </c>
      <c r="T371" s="17" t="str">
        <f>VLOOKUP(B371,SAOM!B$2:K1820,10,0)</f>
        <v>Rua Efigênia de Oliveira, 105</v>
      </c>
      <c r="U371" s="42" t="str">
        <f>VLOOKUP(B371,SAOM!B$2:M1096,12,0)</f>
        <v>38 3743-9939</v>
      </c>
      <c r="V371" s="87" t="str">
        <f>VLOOKUP(B371,SAOM!B$2:L1096,11,0)</f>
        <v>39270-000</v>
      </c>
      <c r="W371" s="18"/>
      <c r="X371" s="40" t="str">
        <f>VLOOKUP(B371,SAOM!B$2:N1096,13,0)</f>
        <v>00:20:0e:10:52:bc</v>
      </c>
      <c r="Y371" s="17">
        <v>41081</v>
      </c>
      <c r="Z371" s="15" t="s">
        <v>1966</v>
      </c>
      <c r="AA371" s="19">
        <v>41082</v>
      </c>
      <c r="AB371" s="35">
        <f>VLOOKUP(B371,[1]VODANET!$B$5:$AB$1019,27,0)</f>
        <v>41143</v>
      </c>
      <c r="AC371" s="48"/>
      <c r="AD371" s="19" t="str">
        <f>VLOOKUP(B371,SAOM!B$2:Q1397,16,0)</f>
        <v>-</v>
      </c>
      <c r="AE371" s="19" t="s">
        <v>4675</v>
      </c>
      <c r="AF371" s="19"/>
      <c r="AG371" s="145"/>
      <c r="AH371" s="15" t="s">
        <v>4360</v>
      </c>
      <c r="AI371" s="20" t="s">
        <v>4675</v>
      </c>
    </row>
    <row r="372" spans="1:35" s="20" customFormat="1">
      <c r="A372" s="13">
        <v>3464</v>
      </c>
      <c r="B372" s="38">
        <v>3464</v>
      </c>
      <c r="C372" s="17">
        <v>41040</v>
      </c>
      <c r="D372" s="17">
        <v>41085</v>
      </c>
      <c r="E372" s="17">
        <f>VLOOKUP(B372,SAOM!B$2:D3422,3,0)</f>
        <v>41085</v>
      </c>
      <c r="F372" s="17">
        <f t="shared" si="5"/>
        <v>41100</v>
      </c>
      <c r="G372" s="17" t="s">
        <v>501</v>
      </c>
      <c r="H372" s="14" t="s">
        <v>517</v>
      </c>
      <c r="I372" s="40" t="str">
        <f>VLOOKUP(B372,SAOM!B$2:E2367,4,0)</f>
        <v>Aceito</v>
      </c>
      <c r="J372" s="14" t="s">
        <v>499</v>
      </c>
      <c r="K372" s="14" t="s">
        <v>501</v>
      </c>
      <c r="L372" s="15" t="s">
        <v>1911</v>
      </c>
      <c r="M372" s="15" t="str">
        <f>VLOOKUP(L372,Coordenadas!A$2:B1624,2,0)</f>
        <v xml:space="preserve"> 17°20'9.24"S</v>
      </c>
      <c r="N372" s="15" t="str">
        <f>VLOOKUP(L372,Coordenadas!A$2:C5367,3,0)</f>
        <v xml:space="preserve"> 44°53'52.72"O</v>
      </c>
      <c r="O372" s="40" t="str">
        <f>VLOOKUP(B372,SAOM!B$2:H1375,7,0)</f>
        <v>SES-PIRA-3464</v>
      </c>
      <c r="P372" s="40">
        <v>4035</v>
      </c>
      <c r="Q372" s="17">
        <f>VLOOKUP(B372,SAOM!B$2:I1375,8,0)</f>
        <v>41087</v>
      </c>
      <c r="R372" s="17" t="e">
        <f>VLOOKUP(B372,AG_Lider!A$1:F1734,6,0)</f>
        <v>#N/A</v>
      </c>
      <c r="S372" s="42" t="str">
        <f>VLOOKUP(B372,SAOM!B$2:J1375,9,0)</f>
        <v>Aline Fagundes Rabelo</v>
      </c>
      <c r="T372" s="17" t="str">
        <f>VLOOKUP(B372,SAOM!B$2:K1821,10,0)</f>
        <v>Rua Treze de Maio, 821</v>
      </c>
      <c r="U372" s="42" t="str">
        <f>VLOOKUP(B372,SAOM!B$2:M1097,12,0)</f>
        <v>38 3743-9987</v>
      </c>
      <c r="V372" s="87" t="str">
        <f>VLOOKUP(B372,SAOM!B$2:L1097,11,0)</f>
        <v>39270-000</v>
      </c>
      <c r="W372" s="18"/>
      <c r="X372" s="40" t="str">
        <f>VLOOKUP(B372,SAOM!B$2:N1097,13,0)</f>
        <v>00:20:0e:10:52:c9</v>
      </c>
      <c r="Y372" s="17">
        <v>41087</v>
      </c>
      <c r="Z372" s="15" t="s">
        <v>1625</v>
      </c>
      <c r="AA372" s="19">
        <v>41087</v>
      </c>
      <c r="AB372" s="35">
        <f>VLOOKUP(B372,[1]VODANET!$B$5:$AB$1019,27,0)</f>
        <v>41143</v>
      </c>
      <c r="AC372" s="48"/>
      <c r="AD372" s="19" t="str">
        <f>VLOOKUP(B372,SAOM!B$2:Q1398,16,0)</f>
        <v>-</v>
      </c>
      <c r="AE372" s="19" t="s">
        <v>4675</v>
      </c>
      <c r="AF372" s="19"/>
      <c r="AG372" s="145"/>
      <c r="AH372" s="15" t="s">
        <v>4625</v>
      </c>
      <c r="AI372" s="20" t="s">
        <v>4675</v>
      </c>
    </row>
    <row r="373" spans="1:35" s="20" customFormat="1">
      <c r="A373" s="13">
        <v>3465</v>
      </c>
      <c r="B373" s="38">
        <v>3465</v>
      </c>
      <c r="C373" s="17">
        <v>41040</v>
      </c>
      <c r="D373" s="17">
        <v>41085</v>
      </c>
      <c r="E373" s="17">
        <f>VLOOKUP(B373,SAOM!B$2:D3423,3,0)</f>
        <v>41085</v>
      </c>
      <c r="F373" s="17">
        <f t="shared" si="5"/>
        <v>41100</v>
      </c>
      <c r="G373" s="17" t="s">
        <v>501</v>
      </c>
      <c r="H373" s="14" t="s">
        <v>517</v>
      </c>
      <c r="I373" s="40" t="str">
        <f>VLOOKUP(B373,SAOM!B$2:E2368,4,0)</f>
        <v>Aceito</v>
      </c>
      <c r="J373" s="14" t="s">
        <v>499</v>
      </c>
      <c r="K373" s="14" t="s">
        <v>501</v>
      </c>
      <c r="L373" s="15" t="s">
        <v>1911</v>
      </c>
      <c r="M373" s="15" t="str">
        <f>VLOOKUP(L373,Coordenadas!A$2:B1625,2,0)</f>
        <v xml:space="preserve"> 17°20'9.24"S</v>
      </c>
      <c r="N373" s="15" t="str">
        <f>VLOOKUP(L373,Coordenadas!A$2:C5368,3,0)</f>
        <v xml:space="preserve"> 44°53'52.72"O</v>
      </c>
      <c r="O373" s="40" t="str">
        <f>VLOOKUP(B373,SAOM!B$2:H1376,7,0)</f>
        <v>SES-PIRA-3465</v>
      </c>
      <c r="P373" s="40">
        <v>4035</v>
      </c>
      <c r="Q373" s="17">
        <f>VLOOKUP(B373,SAOM!B$2:I1376,8,0)</f>
        <v>41089</v>
      </c>
      <c r="R373" s="17" t="e">
        <f>VLOOKUP(B373,AG_Lider!A$1:F1735,6,0)</f>
        <v>#N/A</v>
      </c>
      <c r="S373" s="42" t="str">
        <f>VLOOKUP(B373,SAOM!B$2:J1376,9,0)</f>
        <v>Ana Cristina Coelho Rodrigues</v>
      </c>
      <c r="T373" s="17" t="str">
        <f>VLOOKUP(B373,SAOM!B$2:K1822,10,0)</f>
        <v>Rua Zizinha de Carvalho, 500</v>
      </c>
      <c r="U373" s="42" t="str">
        <f>VLOOKUP(B373,SAOM!B$2:M1098,12,0)</f>
        <v>38 3743-9908</v>
      </c>
      <c r="V373" s="87" t="str">
        <f>VLOOKUP(B373,SAOM!B$2:L1098,11,0)</f>
        <v>39270-000</v>
      </c>
      <c r="W373" s="18"/>
      <c r="X373" s="40" t="str">
        <f>VLOOKUP(B373,SAOM!B$2:N1098,13,0)</f>
        <v>00:20:0e:10:48:bd</v>
      </c>
      <c r="Y373" s="17">
        <v>41089</v>
      </c>
      <c r="Z373" s="15" t="s">
        <v>1625</v>
      </c>
      <c r="AA373" s="19">
        <v>41089</v>
      </c>
      <c r="AB373" s="35">
        <f>VLOOKUP(B373,[1]VODANET!$B$5:$AB$1019,27,0)</f>
        <v>41143</v>
      </c>
      <c r="AC373" s="48"/>
      <c r="AD373" s="19" t="str">
        <f>VLOOKUP(B373,SAOM!B$2:Q1399,16,0)</f>
        <v>-</v>
      </c>
      <c r="AE373" s="19" t="s">
        <v>4675</v>
      </c>
      <c r="AF373" s="19"/>
      <c r="AG373" s="145"/>
      <c r="AH373" s="15" t="s">
        <v>4742</v>
      </c>
      <c r="AI373" s="20" t="s">
        <v>4675</v>
      </c>
    </row>
    <row r="374" spans="1:35" s="20" customFormat="1">
      <c r="A374" s="13">
        <v>3466</v>
      </c>
      <c r="B374" s="38">
        <v>3466</v>
      </c>
      <c r="C374" s="17">
        <v>41040</v>
      </c>
      <c r="D374" s="17">
        <v>41085</v>
      </c>
      <c r="E374" s="17">
        <f>VLOOKUP(B374,SAOM!B$2:D3424,3,0)</f>
        <v>41130</v>
      </c>
      <c r="F374" s="17">
        <f t="shared" si="5"/>
        <v>41100</v>
      </c>
      <c r="G374" s="17">
        <v>41044</v>
      </c>
      <c r="H374" s="14" t="s">
        <v>517</v>
      </c>
      <c r="I374" s="40" t="str">
        <f>VLOOKUP(B374,SAOM!B$2:E2369,4,0)</f>
        <v>Aceito</v>
      </c>
      <c r="J374" s="14" t="s">
        <v>499</v>
      </c>
      <c r="K374" s="14" t="s">
        <v>501</v>
      </c>
      <c r="L374" s="15" t="s">
        <v>1911</v>
      </c>
      <c r="M374" s="15" t="str">
        <f>VLOOKUP(L374,Coordenadas!A$2:B1626,2,0)</f>
        <v xml:space="preserve"> 17°20'9.24"S</v>
      </c>
      <c r="N374" s="15" t="str">
        <f>VLOOKUP(L374,Coordenadas!A$2:C5369,3,0)</f>
        <v xml:space="preserve"> 44°53'52.72"O</v>
      </c>
      <c r="O374" s="40" t="str">
        <f>VLOOKUP(B374,SAOM!B$2:H1377,7,0)</f>
        <v>SES-PIRA-3466</v>
      </c>
      <c r="P374" s="40">
        <v>4035</v>
      </c>
      <c r="Q374" s="17">
        <f>VLOOKUP(B374,SAOM!B$2:I1377,8,0)</f>
        <v>41089</v>
      </c>
      <c r="R374" s="17" t="e">
        <f>VLOOKUP(B374,AG_Lider!A$1:F1736,6,0)</f>
        <v>#N/A</v>
      </c>
      <c r="S374" s="42" t="str">
        <f>VLOOKUP(B374,SAOM!B$2:J1377,9,0)</f>
        <v>Renata Di Pietro Carvalho</v>
      </c>
      <c r="T374" s="17" t="str">
        <f>VLOOKUP(B374,SAOM!B$2:K1823,10,0)</f>
        <v>Rua 22, 55</v>
      </c>
      <c r="U374" s="42" t="str">
        <f>VLOOKUP(B374,SAOM!B$2:M1099,12,0)</f>
        <v>38 3743-9940</v>
      </c>
      <c r="V374" s="87" t="str">
        <f>VLOOKUP(B374,SAOM!B$2:L1099,11,0)</f>
        <v>39270-000</v>
      </c>
      <c r="W374" s="18"/>
      <c r="X374" s="40" t="str">
        <f>VLOOKUP(B374,SAOM!B$2:N1099,13,0)</f>
        <v>00:20:0e:10:52:0c</v>
      </c>
      <c r="Y374" s="17">
        <v>41089</v>
      </c>
      <c r="Z374" s="15" t="s">
        <v>1625</v>
      </c>
      <c r="AA374" s="19">
        <v>41089</v>
      </c>
      <c r="AB374" s="35">
        <f>VLOOKUP(B374,[1]VODANET!$B$5:$AB$1019,27,0)</f>
        <v>41143</v>
      </c>
      <c r="AC374" s="48" t="s">
        <v>3292</v>
      </c>
      <c r="AD374" s="19" t="str">
        <f>VLOOKUP(B374,SAOM!B$2:Q1400,16,0)</f>
        <v>Em contato com a Sra. Suelen 38 3743-9940, a mesma informa que endereço correto Rua Vicente de Paula ,55.</v>
      </c>
      <c r="AE374" s="19" t="s">
        <v>4675</v>
      </c>
      <c r="AF374" s="19"/>
      <c r="AG374" s="145"/>
      <c r="AH374" s="15" t="s">
        <v>3901</v>
      </c>
      <c r="AI374" s="20" t="s">
        <v>4675</v>
      </c>
    </row>
    <row r="375" spans="1:35" s="20" customFormat="1">
      <c r="A375" s="13">
        <v>3463</v>
      </c>
      <c r="B375" s="38">
        <v>3463</v>
      </c>
      <c r="C375" s="17">
        <v>41040</v>
      </c>
      <c r="D375" s="17">
        <v>41085</v>
      </c>
      <c r="E375" s="17">
        <f>VLOOKUP(B375,SAOM!B$2:D3425,3,0)</f>
        <v>41085</v>
      </c>
      <c r="F375" s="17">
        <f t="shared" si="5"/>
        <v>41100</v>
      </c>
      <c r="G375" s="17" t="s">
        <v>501</v>
      </c>
      <c r="H375" s="14" t="s">
        <v>517</v>
      </c>
      <c r="I375" s="40" t="str">
        <f>VLOOKUP(B375,SAOM!B$2:E2370,4,0)</f>
        <v>Aceito</v>
      </c>
      <c r="J375" s="14" t="s">
        <v>499</v>
      </c>
      <c r="K375" s="14" t="s">
        <v>501</v>
      </c>
      <c r="L375" s="15" t="s">
        <v>1911</v>
      </c>
      <c r="M375" s="15" t="str">
        <f>VLOOKUP(L375,Coordenadas!A$2:B1627,2,0)</f>
        <v xml:space="preserve"> 17°20'9.24"S</v>
      </c>
      <c r="N375" s="15" t="str">
        <f>VLOOKUP(L375,Coordenadas!A$2:C5370,3,0)</f>
        <v xml:space="preserve"> 44°53'52.72"O</v>
      </c>
      <c r="O375" s="40" t="str">
        <f>VLOOKUP(B375,SAOM!B$2:H1378,7,0)</f>
        <v>SES-PIRA-3463</v>
      </c>
      <c r="P375" s="40">
        <v>4035</v>
      </c>
      <c r="Q375" s="17">
        <f>VLOOKUP(B375,SAOM!B$2:I1378,8,0)</f>
        <v>41093</v>
      </c>
      <c r="R375" s="17" t="e">
        <f>VLOOKUP(B375,AG_Lider!A$1:F1737,6,0)</f>
        <v>#N/A</v>
      </c>
      <c r="S375" s="42" t="str">
        <f>VLOOKUP(B375,SAOM!B$2:J1378,9,0)</f>
        <v>Leandro de Jesus Santos Bandeira</v>
      </c>
      <c r="T375" s="17" t="str">
        <f>VLOOKUP(B375,SAOM!B$2:K1824,10,0)</f>
        <v>Rua Oscar Paraguassu, 328</v>
      </c>
      <c r="U375" s="42" t="str">
        <f>VLOOKUP(B375,SAOM!B$2:M1100,12,0)</f>
        <v>38 3743-9996</v>
      </c>
      <c r="V375" s="87" t="str">
        <f>VLOOKUP(B375,SAOM!B$2:L1100,11,0)</f>
        <v>39270-000</v>
      </c>
      <c r="W375" s="18"/>
      <c r="X375" s="40" t="str">
        <f>VLOOKUP(B375,SAOM!B$2:N1100,13,0)</f>
        <v>00:20:0e:10:52:af</v>
      </c>
      <c r="Y375" s="17">
        <v>41093</v>
      </c>
      <c r="Z375" s="15" t="s">
        <v>1552</v>
      </c>
      <c r="AA375" s="19">
        <v>41096</v>
      </c>
      <c r="AB375" s="35"/>
      <c r="AC375" s="48" t="s">
        <v>5362</v>
      </c>
      <c r="AD375" s="19" t="str">
        <f>VLOOKUP(B375,SAOM!B$2:Q1401,16,0)</f>
        <v>-</v>
      </c>
      <c r="AE375" s="19" t="s">
        <v>4675</v>
      </c>
      <c r="AF375" s="19"/>
      <c r="AG375" s="145"/>
      <c r="AH375" s="15" t="s">
        <v>5363</v>
      </c>
      <c r="AI375" s="20" t="s">
        <v>4675</v>
      </c>
    </row>
    <row r="376" spans="1:35" s="20" customFormat="1">
      <c r="A376" s="13">
        <v>3476</v>
      </c>
      <c r="B376" s="38">
        <v>3476</v>
      </c>
      <c r="C376" s="17">
        <v>41044</v>
      </c>
      <c r="D376" s="17">
        <f>C376+45</f>
        <v>41089</v>
      </c>
      <c r="E376" s="17">
        <f>VLOOKUP(B376,SAOM!B$2:D3426,3,0)</f>
        <v>41089</v>
      </c>
      <c r="F376" s="17">
        <f t="shared" si="5"/>
        <v>41104</v>
      </c>
      <c r="G376" s="17" t="s">
        <v>501</v>
      </c>
      <c r="H376" s="14" t="s">
        <v>517</v>
      </c>
      <c r="I376" s="40" t="str">
        <f>VLOOKUP(B376,SAOM!B$2:E2371,4,0)</f>
        <v>Aceito</v>
      </c>
      <c r="J376" s="14" t="s">
        <v>499</v>
      </c>
      <c r="K376" s="14" t="s">
        <v>501</v>
      </c>
      <c r="L376" s="15" t="s">
        <v>1911</v>
      </c>
      <c r="M376" s="15" t="str">
        <f>VLOOKUP(L376,Coordenadas!A$2:B1628,2,0)</f>
        <v xml:space="preserve"> 17°20'9.24"S</v>
      </c>
      <c r="N376" s="15" t="str">
        <f>VLOOKUP(L376,Coordenadas!A$2:C5371,3,0)</f>
        <v xml:space="preserve"> 44°53'52.72"O</v>
      </c>
      <c r="O376" s="40" t="str">
        <f>VLOOKUP(B376,SAOM!B$2:H1409,7,0)</f>
        <v>SES-PIRA-3476</v>
      </c>
      <c r="P376" s="40">
        <v>4033</v>
      </c>
      <c r="Q376" s="17">
        <f>VLOOKUP(B376,SAOM!B$2:I1409,8,0)</f>
        <v>41094</v>
      </c>
      <c r="R376" s="17" t="e">
        <f>VLOOKUP(B376,AG_Lider!A$1:F1768,6,0)</f>
        <v>#N/A</v>
      </c>
      <c r="S376" s="42" t="str">
        <f>VLOOKUP(B376,SAOM!B$2:J1409,9,0)</f>
        <v>Jeane Almeida de Araújo</v>
      </c>
      <c r="T376" s="17" t="str">
        <f>VLOOKUP(B376,SAOM!B$2:K1855,10,0)</f>
        <v>Rua Clovis Peixoto, 78</v>
      </c>
      <c r="U376" s="42" t="str">
        <f>VLOOKUP(B376,SAOM!B$2:M1101,12,0)</f>
        <v>38 3743-9997</v>
      </c>
      <c r="V376" s="87" t="str">
        <f>VLOOKUP(B376,SAOM!B$2:L1101,11,0)</f>
        <v>39270-000</v>
      </c>
      <c r="W376" s="18"/>
      <c r="X376" s="40" t="str">
        <f>VLOOKUP(B376,SAOM!B$2:N1101,13,0)</f>
        <v>00:20:0e:10:52:a9</v>
      </c>
      <c r="Y376" s="17">
        <v>41094</v>
      </c>
      <c r="Z376" s="15" t="s">
        <v>1552</v>
      </c>
      <c r="AA376" s="19">
        <v>41094</v>
      </c>
      <c r="AB376" s="35"/>
      <c r="AC376" s="48"/>
      <c r="AD376" s="19" t="str">
        <f>VLOOKUP(B376,SAOM!B$2:Q1402,16,0)</f>
        <v>-</v>
      </c>
      <c r="AE376" s="19" t="s">
        <v>4675</v>
      </c>
      <c r="AF376" s="19"/>
      <c r="AG376" s="145"/>
      <c r="AH376" s="79" t="s">
        <v>3901</v>
      </c>
      <c r="AI376" s="20" t="s">
        <v>4675</v>
      </c>
    </row>
    <row r="377" spans="1:35" s="20" customFormat="1">
      <c r="A377" s="13">
        <v>3477</v>
      </c>
      <c r="B377" s="38">
        <v>3477</v>
      </c>
      <c r="C377" s="17">
        <v>41044</v>
      </c>
      <c r="D377" s="17">
        <f>C377+45</f>
        <v>41089</v>
      </c>
      <c r="E377" s="17">
        <f>VLOOKUP(B377,SAOM!B$2:D3427,3,0)</f>
        <v>41089</v>
      </c>
      <c r="F377" s="17">
        <f t="shared" si="5"/>
        <v>41104</v>
      </c>
      <c r="G377" s="17" t="s">
        <v>501</v>
      </c>
      <c r="H377" s="14" t="s">
        <v>517</v>
      </c>
      <c r="I377" s="40" t="str">
        <f>VLOOKUP(B377,SAOM!B$2:E2372,4,0)</f>
        <v>Aceito</v>
      </c>
      <c r="J377" s="14" t="s">
        <v>499</v>
      </c>
      <c r="K377" s="14" t="s">
        <v>501</v>
      </c>
      <c r="L377" s="15" t="s">
        <v>3384</v>
      </c>
      <c r="M377" s="15" t="str">
        <f>VLOOKUP(L377,Coordenadas!A$2:B1629,2,0)</f>
        <v xml:space="preserve"> 16°37'59.68"S</v>
      </c>
      <c r="N377" s="15" t="str">
        <f>VLOOKUP(L377,Coordenadas!A$2:C5372,3,0)</f>
        <v xml:space="preserve"> 45° 3'2.85"O</v>
      </c>
      <c r="O377" s="40" t="str">
        <f>VLOOKUP(B377,SAOM!B$2:H1410,7,0)</f>
        <v>SES-POUE-3477</v>
      </c>
      <c r="P377" s="40">
        <v>4033</v>
      </c>
      <c r="Q377" s="17">
        <f>VLOOKUP(B377,SAOM!B$2:I1410,8,0)</f>
        <v>41095</v>
      </c>
      <c r="R377" s="17" t="e">
        <f>VLOOKUP(B377,AG_Lider!A$1:F1769,6,0)</f>
        <v>#N/A</v>
      </c>
      <c r="S377" s="42" t="str">
        <f>VLOOKUP(B377,SAOM!B$2:J1410,9,0)</f>
        <v>Maria Elizabete Durães Fonseca</v>
      </c>
      <c r="T377" s="17" t="str">
        <f>VLOOKUP(B377,SAOM!B$2:K1856,10,0)</f>
        <v>Rua Du Reizão, s/n</v>
      </c>
      <c r="U377" s="42" t="str">
        <f>VLOOKUP(B377,SAOM!B$2:M1102,12,0)</f>
        <v>38 3624-9136</v>
      </c>
      <c r="V377" s="87" t="str">
        <f>VLOOKUP(B377,SAOM!B$2:L1102,11,0)</f>
        <v>39328-000</v>
      </c>
      <c r="W377" s="18"/>
      <c r="X377" s="40" t="str">
        <f>VLOOKUP(B377,SAOM!B$2:N1102,13,0)</f>
        <v>00:20:0e:10:51:cc</v>
      </c>
      <c r="Y377" s="17">
        <v>41095</v>
      </c>
      <c r="Z377" s="15" t="s">
        <v>2729</v>
      </c>
      <c r="AA377" s="19">
        <v>41095</v>
      </c>
      <c r="AB377" s="35"/>
      <c r="AC377" s="48"/>
      <c r="AD377" s="19" t="str">
        <f>VLOOKUP(B377,SAOM!B$2:Q1403,16,0)</f>
        <v>-</v>
      </c>
      <c r="AE377" s="19" t="s">
        <v>4675</v>
      </c>
      <c r="AF377" s="19"/>
      <c r="AG377" s="145"/>
      <c r="AH377" s="15" t="s">
        <v>5334</v>
      </c>
      <c r="AI377" s="20" t="s">
        <v>4675</v>
      </c>
    </row>
    <row r="378" spans="1:35" s="20" customFormat="1">
      <c r="A378" s="13">
        <v>3478</v>
      </c>
      <c r="B378" s="38">
        <v>3478</v>
      </c>
      <c r="C378" s="17">
        <v>41044</v>
      </c>
      <c r="D378" s="17">
        <v>41180</v>
      </c>
      <c r="E378" s="17">
        <f>VLOOKUP(B378,SAOM!B$2:D3428,3,0)</f>
        <v>41180</v>
      </c>
      <c r="F378" s="17">
        <f t="shared" si="5"/>
        <v>41195</v>
      </c>
      <c r="G378" s="17">
        <v>41050</v>
      </c>
      <c r="H378" s="14" t="s">
        <v>7236</v>
      </c>
      <c r="I378" s="40" t="str">
        <f>VLOOKUP(B378,SAOM!B$2:E2373,4,0)</f>
        <v>Agendado</v>
      </c>
      <c r="J378" s="14" t="s">
        <v>499</v>
      </c>
      <c r="K378" s="14" t="s">
        <v>499</v>
      </c>
      <c r="L378" s="15" t="s">
        <v>3217</v>
      </c>
      <c r="M378" s="15" t="str">
        <f>VLOOKUP(L378,Coordenadas!A$2:B1630,2,0)</f>
        <v xml:space="preserve"> 16°41'29.47"S</v>
      </c>
      <c r="N378" s="15" t="str">
        <f>VLOOKUP(L378,Coordenadas!A$2:C5373,3,0)</f>
        <v xml:space="preserve"> 45°24'47.12"O</v>
      </c>
      <c r="O378" s="40" t="str">
        <f>VLOOKUP(B378,SAOM!B$2:H1412,7,0)</f>
        <v>-</v>
      </c>
      <c r="P378" s="40">
        <v>4033</v>
      </c>
      <c r="Q378" s="17">
        <f>VLOOKUP(B378,SAOM!B$2:I1412,8,0)</f>
        <v>41169</v>
      </c>
      <c r="R378" s="17" t="e">
        <f>VLOOKUP(B378,AG_Lider!A$1:F1771,6,0)</f>
        <v>#N/A</v>
      </c>
      <c r="S378" s="42" t="str">
        <f>VLOOKUP(B378,SAOM!B$2:J1412,9,0)</f>
        <v>Erica Moreira Ramos</v>
      </c>
      <c r="T378" s="17" t="str">
        <f>VLOOKUP(B378,SAOM!B$2:K1858,10,0)</f>
        <v>Av Belo Horizonte, 12 - Centro</v>
      </c>
      <c r="U378" s="42" t="str">
        <f>VLOOKUP(B378,SAOM!B$2:M1103,12,0)</f>
        <v>38 9938-9304</v>
      </c>
      <c r="V378" s="87" t="str">
        <f>VLOOKUP(B378,SAOM!B$2:L1103,11,0)</f>
        <v>39295-000</v>
      </c>
      <c r="W378" s="18"/>
      <c r="X378" s="40" t="str">
        <f>VLOOKUP(B378,SAOM!B$2:N1103,13,0)</f>
        <v>-</v>
      </c>
      <c r="Y378" s="17"/>
      <c r="Z378" s="15"/>
      <c r="AA378" s="19"/>
      <c r="AB378" s="35"/>
      <c r="AC378" s="48" t="s">
        <v>6976</v>
      </c>
      <c r="AD378" s="19" t="str">
        <f>VLOOKUP(B378,SAOM!B$2:Q1404,16,0)</f>
        <v>16/08/2012 11:49:54 	Ivan Santos 	Resolvida. 
Cliente não está ciente.</v>
      </c>
      <c r="AE378" s="19" t="s">
        <v>4675</v>
      </c>
      <c r="AF378" s="19"/>
      <c r="AG378" s="145"/>
      <c r="AH378" s="15"/>
      <c r="AI378" s="20" t="s">
        <v>4675</v>
      </c>
    </row>
    <row r="379" spans="1:35" s="20" customFormat="1">
      <c r="A379" s="13">
        <v>3479</v>
      </c>
      <c r="B379" s="38">
        <v>3479</v>
      </c>
      <c r="C379" s="17">
        <v>41044</v>
      </c>
      <c r="D379" s="17">
        <f>C379+45</f>
        <v>41089</v>
      </c>
      <c r="E379" s="17">
        <f>VLOOKUP(B379,SAOM!B$2:D3429,3,0)</f>
        <v>41089</v>
      </c>
      <c r="F379" s="17">
        <f t="shared" si="5"/>
        <v>41104</v>
      </c>
      <c r="G379" s="17" t="s">
        <v>501</v>
      </c>
      <c r="H379" s="14" t="s">
        <v>517</v>
      </c>
      <c r="I379" s="40" t="str">
        <f>VLOOKUP(B379,SAOM!B$2:E2374,4,0)</f>
        <v>Aceito</v>
      </c>
      <c r="J379" s="14" t="s">
        <v>499</v>
      </c>
      <c r="K379" s="14" t="s">
        <v>501</v>
      </c>
      <c r="L379" s="15" t="s">
        <v>3395</v>
      </c>
      <c r="M379" s="15" t="str">
        <f>VLOOKUP(L379,Coordenadas!A$2:B1631,2,0)</f>
        <v xml:space="preserve"> 17°35'40.44"S</v>
      </c>
      <c r="N379" s="15" t="str">
        <f>VLOOKUP(L379,Coordenadas!A$2:C5374,3,0)</f>
        <v xml:space="preserve"> 44°43'28.11"O</v>
      </c>
      <c r="O379" s="40" t="str">
        <f>VLOOKUP(B379,SAOM!B$2:H1414,7,0)</f>
        <v>SES-VAMA-3479</v>
      </c>
      <c r="P379" s="40">
        <v>4033</v>
      </c>
      <c r="Q379" s="17">
        <f>VLOOKUP(B379,SAOM!B$2:I1414,8,0)</f>
        <v>41095</v>
      </c>
      <c r="R379" s="17" t="e">
        <f>VLOOKUP(B379,AG_Lider!A$1:F1773,6,0)</f>
        <v>#N/A</v>
      </c>
      <c r="S379" s="42" t="str">
        <f>VLOOKUP(B379,SAOM!B$2:J1414,9,0)</f>
        <v>Cristiano de Stefani Marquez</v>
      </c>
      <c r="T379" s="17" t="str">
        <f>VLOOKUP(B379,SAOM!B$2:K1860,10,0)</f>
        <v xml:space="preserve">Rua Pedro Sampaio, 1225 </v>
      </c>
      <c r="U379" s="42" t="str">
        <f>VLOOKUP(B379,SAOM!B$2:M1104,12,0)</f>
        <v>38 3731-4767</v>
      </c>
      <c r="V379" s="87" t="str">
        <f>VLOOKUP(B379,SAOM!B$2:L1104,11,0)</f>
        <v>39260-000</v>
      </c>
      <c r="W379" s="18"/>
      <c r="X379" s="40" t="str">
        <f>VLOOKUP(B379,SAOM!B$2:N1104,13,0)</f>
        <v>00:20:0e:10:52:15</v>
      </c>
      <c r="Y379" s="17">
        <v>41095</v>
      </c>
      <c r="Z379" s="15" t="s">
        <v>1552</v>
      </c>
      <c r="AA379" s="19">
        <v>41095</v>
      </c>
      <c r="AB379" s="35"/>
      <c r="AC379" s="48"/>
      <c r="AD379" s="19" t="str">
        <f>VLOOKUP(B379,SAOM!B$2:Q1405,16,0)</f>
        <v>-</v>
      </c>
      <c r="AE379" s="19" t="s">
        <v>4675</v>
      </c>
      <c r="AF379" s="19"/>
      <c r="AG379" s="145"/>
      <c r="AH379" s="15" t="s">
        <v>5335</v>
      </c>
      <c r="AI379" s="20" t="s">
        <v>4675</v>
      </c>
    </row>
    <row r="380" spans="1:35" s="20" customFormat="1">
      <c r="A380" s="13">
        <v>3480</v>
      </c>
      <c r="B380" s="38">
        <v>3480</v>
      </c>
      <c r="C380" s="17">
        <v>41044</v>
      </c>
      <c r="D380" s="17">
        <v>41187</v>
      </c>
      <c r="E380" s="17">
        <f>VLOOKUP(B380,SAOM!B$2:D3430,3,0)</f>
        <v>41187</v>
      </c>
      <c r="F380" s="17">
        <f t="shared" si="5"/>
        <v>41202</v>
      </c>
      <c r="G380" s="17">
        <v>41050</v>
      </c>
      <c r="H380" s="14" t="s">
        <v>7236</v>
      </c>
      <c r="I380" s="40" t="str">
        <f>VLOOKUP(B380,SAOM!B$2:E2375,4,0)</f>
        <v>A agendar</v>
      </c>
      <c r="J380" s="14" t="s">
        <v>499</v>
      </c>
      <c r="K380" s="14" t="s">
        <v>506</v>
      </c>
      <c r="L380" s="15" t="s">
        <v>121</v>
      </c>
      <c r="M380" s="15" t="str">
        <f>VLOOKUP(L380,Coordenadas!A$2:B1632,2,0)</f>
        <v xml:space="preserve"> 17° 4'4.55"S</v>
      </c>
      <c r="N380" s="15" t="str">
        <f>VLOOKUP(L380,Coordenadas!A$2:C5375,3,0)</f>
        <v xml:space="preserve"> 41°28'55.61"O</v>
      </c>
      <c r="O380" s="40" t="str">
        <f>VLOOKUP(B380,SAOM!B$2:H1415,7,0)</f>
        <v>-</v>
      </c>
      <c r="P380" s="40">
        <v>4033</v>
      </c>
      <c r="Q380" s="17" t="str">
        <f>VLOOKUP(B380,SAOM!B$2:I1415,8,0)</f>
        <v>-</v>
      </c>
      <c r="R380" s="17" t="e">
        <f>VLOOKUP(B380,AG_Lider!A$1:F1774,6,0)</f>
        <v>#N/A</v>
      </c>
      <c r="S380" s="42" t="str">
        <f>VLOOKUP(B380,SAOM!B$2:J1415,9,0)</f>
        <v>Cristine Medeiros Marcelos</v>
      </c>
      <c r="T380" s="17" t="str">
        <f>VLOOKUP(B380,SAOM!B$2:K1861,10,0)</f>
        <v>Rua Lopes Dias, 518 - Vila Vieira</v>
      </c>
      <c r="U380" s="42" t="str">
        <f>VLOOKUP(B380,SAOM!B$2:M1105,12,0)</f>
        <v>33 3534-1288</v>
      </c>
      <c r="V380" s="87" t="str">
        <f>VLOOKUP(B380,SAOM!B$2:L1105,11,0)</f>
        <v>39818-000</v>
      </c>
      <c r="W380" s="18"/>
      <c r="X380" s="40" t="str">
        <f>VLOOKUP(B380,SAOM!B$2:N1105,13,0)</f>
        <v>-</v>
      </c>
      <c r="Y380" s="17"/>
      <c r="Z380" s="15"/>
      <c r="AA380" s="19"/>
      <c r="AB380" s="35"/>
      <c r="AC380" s="48" t="s">
        <v>1515</v>
      </c>
      <c r="AD380" s="19" t="str">
        <f>VLOOKUP(B380,SAOM!B$2:Q1406,16,0)</f>
        <v xml:space="preserve">27/08/2012 11:24:00 	Ivan Santos 	Resolvida.  	Solicitação Corrigida
Verônica Bruna Barroso 	Cliente não está ciente </v>
      </c>
      <c r="AE380" s="19" t="s">
        <v>4675</v>
      </c>
      <c r="AF380" s="19"/>
      <c r="AG380" s="145"/>
      <c r="AH380" s="15"/>
      <c r="AI380" s="20" t="s">
        <v>4675</v>
      </c>
    </row>
    <row r="381" spans="1:35" s="20" customFormat="1">
      <c r="A381" s="13">
        <v>3481</v>
      </c>
      <c r="B381" s="38">
        <v>3481</v>
      </c>
      <c r="C381" s="17">
        <v>41044</v>
      </c>
      <c r="D381" s="17">
        <v>41174</v>
      </c>
      <c r="E381" s="17">
        <f>VLOOKUP(B381,SAOM!B$2:D3431,3,0)</f>
        <v>41174</v>
      </c>
      <c r="F381" s="17">
        <f t="shared" si="5"/>
        <v>41189</v>
      </c>
      <c r="G381" s="17">
        <v>41050</v>
      </c>
      <c r="H381" s="14" t="s">
        <v>7236</v>
      </c>
      <c r="I381" s="40" t="str">
        <f>VLOOKUP(B381,SAOM!B$2:E2376,4,0)</f>
        <v>Agendado</v>
      </c>
      <c r="J381" s="14" t="s">
        <v>499</v>
      </c>
      <c r="K381" s="14" t="s">
        <v>499</v>
      </c>
      <c r="L381" s="15" t="s">
        <v>121</v>
      </c>
      <c r="M381" s="15" t="str">
        <f>VLOOKUP(L381,Coordenadas!A$2:B1633,2,0)</f>
        <v xml:space="preserve"> 17° 4'4.55"S</v>
      </c>
      <c r="N381" s="15" t="str">
        <f>VLOOKUP(L381,Coordenadas!A$2:C5376,3,0)</f>
        <v xml:space="preserve"> 41°28'55.61"O</v>
      </c>
      <c r="O381" s="40" t="str">
        <f>VLOOKUP(B381,SAOM!B$2:H1416,7,0)</f>
        <v>-</v>
      </c>
      <c r="P381" s="40">
        <v>4033</v>
      </c>
      <c r="Q381" s="17">
        <f>VLOOKUP(B381,SAOM!B$2:I1416,8,0)</f>
        <v>41177</v>
      </c>
      <c r="R381" s="17" t="e">
        <f>VLOOKUP(B381,AG_Lider!A$1:F1775,6,0)</f>
        <v>#N/A</v>
      </c>
      <c r="S381" s="42" t="str">
        <f>VLOOKUP(B381,SAOM!B$2:J1416,9,0)</f>
        <v>Danielle Gomes Neiva</v>
      </c>
      <c r="T381" s="17" t="str">
        <f>VLOOKUP(B381,SAOM!B$2:K1862,10,0)</f>
        <v>Rua Santa Rita N: 43 - Bela Vista</v>
      </c>
      <c r="U381" s="42" t="str">
        <f>VLOOKUP(B381,SAOM!B$2:M1106,12,0)</f>
        <v>33 3534-2039</v>
      </c>
      <c r="V381" s="87" t="str">
        <f>VLOOKUP(B381,SAOM!B$2:L1106,11,0)</f>
        <v>39818-000</v>
      </c>
      <c r="W381" s="18"/>
      <c r="X381" s="40" t="str">
        <f>VLOOKUP(B381,SAOM!B$2:N1106,13,0)</f>
        <v>-</v>
      </c>
      <c r="Y381" s="17"/>
      <c r="Z381" s="15"/>
      <c r="AA381" s="19"/>
      <c r="AB381" s="35"/>
      <c r="AC381" s="48" t="s">
        <v>6977</v>
      </c>
      <c r="AD381" s="19" t="str">
        <f>VLOOKUP(B381,SAOM!B$2:Q1407,16,0)</f>
        <v xml:space="preserve">14/08/2012 11:27:12 	Ivan Santos - Corrigido
Em contato com a Sra. Danielle Gomes Neiva 33 3534-2039, informou o endereço que correto : Rua Santa Rita N: 43 / Bairro : Bela Vista </v>
      </c>
      <c r="AE381" s="19" t="s">
        <v>4675</v>
      </c>
      <c r="AF381" s="19"/>
      <c r="AG381" s="145"/>
      <c r="AH381" s="15"/>
      <c r="AI381" s="20" t="s">
        <v>4675</v>
      </c>
    </row>
    <row r="382" spans="1:35" s="20" customFormat="1">
      <c r="A382" s="13">
        <v>3482</v>
      </c>
      <c r="B382" s="38">
        <v>3482</v>
      </c>
      <c r="C382" s="17">
        <v>41044</v>
      </c>
      <c r="D382" s="17">
        <v>41173</v>
      </c>
      <c r="E382" s="17">
        <f>VLOOKUP(B382,SAOM!B$2:D3432,3,0)</f>
        <v>41173</v>
      </c>
      <c r="F382" s="17">
        <f t="shared" si="5"/>
        <v>41188</v>
      </c>
      <c r="G382" s="17">
        <v>41050</v>
      </c>
      <c r="H382" s="14" t="s">
        <v>752</v>
      </c>
      <c r="I382" s="40" t="str">
        <f>VLOOKUP(B382,SAOM!B$2:E2377,4,0)</f>
        <v>A agendar</v>
      </c>
      <c r="J382" s="14" t="s">
        <v>499</v>
      </c>
      <c r="K382" s="14" t="s">
        <v>499</v>
      </c>
      <c r="L382" s="15" t="s">
        <v>121</v>
      </c>
      <c r="M382" s="15" t="str">
        <f>VLOOKUP(L382,Coordenadas!A$2:B1634,2,0)</f>
        <v xml:space="preserve"> 17° 4'4.55"S</v>
      </c>
      <c r="N382" s="15" t="str">
        <f>VLOOKUP(L382,Coordenadas!A$2:C5377,3,0)</f>
        <v xml:space="preserve"> 41°28'55.61"O</v>
      </c>
      <c r="O382" s="40" t="str">
        <f>VLOOKUP(B382,SAOM!B$2:H1417,7,0)</f>
        <v>-</v>
      </c>
      <c r="P382" s="40">
        <v>4033</v>
      </c>
      <c r="Q382" s="17" t="str">
        <f>VLOOKUP(B382,SAOM!B$2:I1417,8,0)</f>
        <v>-</v>
      </c>
      <c r="R382" s="17" t="e">
        <f>VLOOKUP(B382,AG_Lider!A$1:F1776,6,0)</f>
        <v>#N/A</v>
      </c>
      <c r="S382" s="42" t="str">
        <f>VLOOKUP(B382,SAOM!B$2:J1417,9,0)</f>
        <v>Rejane Almeida Borges</v>
      </c>
      <c r="T382" s="17" t="str">
        <f>VLOOKUP(B382,SAOM!B$2:K1863,10,0)</f>
        <v>Rua Juiz de Fora, s/n - Bom Jeus</v>
      </c>
      <c r="U382" s="42" t="str">
        <f>VLOOKUP(B382,SAOM!B$2:M1107,12,0)</f>
        <v>33 3534-2040</v>
      </c>
      <c r="V382" s="87" t="str">
        <f>VLOOKUP(B382,SAOM!B$2:L1107,11,0)</f>
        <v>39818-000</v>
      </c>
      <c r="W382" s="18"/>
      <c r="X382" s="40" t="str">
        <f>VLOOKUP(B382,SAOM!B$2:N1107,13,0)</f>
        <v>-</v>
      </c>
      <c r="Y382" s="17"/>
      <c r="Z382" s="15"/>
      <c r="AA382" s="19"/>
      <c r="AB382" s="35"/>
      <c r="AC382" s="48" t="s">
        <v>6657</v>
      </c>
      <c r="AD382" s="19" t="str">
        <f>VLOOKUP(B382,SAOM!B$2:Q1408,16,0)</f>
        <v>13/08/2012 10:55:32 	Ivan Santos 	Resolvida 
Secretaria de saúde não tem telefone.</v>
      </c>
      <c r="AE382" s="19" t="s">
        <v>4675</v>
      </c>
      <c r="AF382" s="19"/>
      <c r="AG382" s="145"/>
      <c r="AH382" s="15"/>
      <c r="AI382" s="20" t="s">
        <v>4675</v>
      </c>
    </row>
    <row r="383" spans="1:35" s="20" customFormat="1">
      <c r="A383" s="13">
        <v>3483</v>
      </c>
      <c r="B383" s="38">
        <v>3483</v>
      </c>
      <c r="C383" s="17">
        <v>41044</v>
      </c>
      <c r="D383" s="17">
        <v>41183</v>
      </c>
      <c r="E383" s="17">
        <f>VLOOKUP(B383,SAOM!B$2:D3433,3,0)</f>
        <v>41183</v>
      </c>
      <c r="F383" s="17">
        <f t="shared" si="5"/>
        <v>41198</v>
      </c>
      <c r="G383" s="17">
        <v>41050</v>
      </c>
      <c r="H383" s="14" t="s">
        <v>7236</v>
      </c>
      <c r="I383" s="40" t="str">
        <f>VLOOKUP(B383,SAOM!B$2:E2378,4,0)</f>
        <v>A agendar</v>
      </c>
      <c r="J383" s="14" t="s">
        <v>499</v>
      </c>
      <c r="K383" s="14" t="s">
        <v>506</v>
      </c>
      <c r="L383" s="15" t="s">
        <v>121</v>
      </c>
      <c r="M383" s="15" t="str">
        <f>VLOOKUP(L383,Coordenadas!A$2:B1635,2,0)</f>
        <v xml:space="preserve"> 17° 4'4.55"S</v>
      </c>
      <c r="N383" s="15" t="str">
        <f>VLOOKUP(L383,Coordenadas!A$2:C5378,3,0)</f>
        <v xml:space="preserve"> 41°28'55.61"O</v>
      </c>
      <c r="O383" s="40" t="str">
        <f>VLOOKUP(B383,SAOM!B$2:H1418,7,0)</f>
        <v>-</v>
      </c>
      <c r="P383" s="40">
        <v>4033</v>
      </c>
      <c r="Q383" s="17" t="str">
        <f>VLOOKUP(B383,SAOM!B$2:I1418,8,0)</f>
        <v>-</v>
      </c>
      <c r="R383" s="17" t="e">
        <f>VLOOKUP(B383,AG_Lider!A$1:F1777,6,0)</f>
        <v>#N/A</v>
      </c>
      <c r="S383" s="42" t="str">
        <f>VLOOKUP(B383,SAOM!B$2:J1418,9,0)</f>
        <v>Fabrícia Pinheiro dos Santos</v>
      </c>
      <c r="T383" s="17" t="str">
        <f>VLOOKUP(B383,SAOM!B$2:K1864,10,0)</f>
        <v>Rua Principal, s/n - Zona Rural</v>
      </c>
      <c r="U383" s="42" t="str">
        <f>VLOOKUP(B383,SAOM!B$2:M1108,12,0)</f>
        <v>33 8428-0980</v>
      </c>
      <c r="V383" s="87" t="str">
        <f>VLOOKUP(B383,SAOM!B$2:L1108,11,0)</f>
        <v>39818-000</v>
      </c>
      <c r="W383" s="18"/>
      <c r="X383" s="40" t="str">
        <f>VLOOKUP(B383,SAOM!B$2:N1108,13,0)</f>
        <v>-</v>
      </c>
      <c r="Y383" s="17"/>
      <c r="Z383" s="15"/>
      <c r="AA383" s="19"/>
      <c r="AB383" s="35"/>
      <c r="AC383" s="48" t="s">
        <v>1515</v>
      </c>
      <c r="AD383" s="19" t="str">
        <f>VLOOKUP(B383,SAOM!B$2:Q1409,16,0)</f>
        <v xml:space="preserve">14:59:01 	Fernando La Rocca Junior 	Analisado - GCR.  	Solicitação Enviada a Operadora
23/08/2012 14:57:55 	Ivan Santos 	Corrigido
  	Solicitação Corrigida
21/05/2012 11:42:08 	Verônica Bruna Barroso 	Cliente não está ciente </v>
      </c>
      <c r="AE383" s="19" t="s">
        <v>4675</v>
      </c>
      <c r="AF383" s="19"/>
      <c r="AG383" s="145"/>
      <c r="AH383" s="15"/>
      <c r="AI383" s="20" t="s">
        <v>4675</v>
      </c>
    </row>
    <row r="384" spans="1:35" s="20" customFormat="1">
      <c r="A384" s="13">
        <v>3484</v>
      </c>
      <c r="B384" s="38">
        <v>3484</v>
      </c>
      <c r="C384" s="17">
        <v>41044</v>
      </c>
      <c r="D384" s="17">
        <v>41089</v>
      </c>
      <c r="E384" s="17">
        <f>VLOOKUP(B384,SAOM!B$2:D3434,3,0)</f>
        <v>41089</v>
      </c>
      <c r="F384" s="17">
        <f t="shared" si="5"/>
        <v>41104</v>
      </c>
      <c r="G384" s="17" t="s">
        <v>501</v>
      </c>
      <c r="H384" s="14" t="s">
        <v>517</v>
      </c>
      <c r="I384" s="40" t="str">
        <f>VLOOKUP(B384,SAOM!B$2:E2379,4,0)</f>
        <v>Aceito</v>
      </c>
      <c r="J384" s="14" t="s">
        <v>499</v>
      </c>
      <c r="K384" s="14" t="s">
        <v>501</v>
      </c>
      <c r="L384" s="15" t="s">
        <v>121</v>
      </c>
      <c r="M384" s="15" t="str">
        <f>VLOOKUP(L384,Coordenadas!A$2:B1636,2,0)</f>
        <v xml:space="preserve"> 17° 4'4.55"S</v>
      </c>
      <c r="N384" s="15" t="str">
        <f>VLOOKUP(L384,Coordenadas!A$2:C5379,3,0)</f>
        <v xml:space="preserve"> 41°28'55.61"O</v>
      </c>
      <c r="O384" s="40" t="str">
        <f>VLOOKUP(B384,SAOM!B$2:H1419,7,0)</f>
        <v>SES-PASO-3484</v>
      </c>
      <c r="P384" s="40">
        <v>4033</v>
      </c>
      <c r="Q384" s="17">
        <f>VLOOKUP(B384,SAOM!B$2:I1419,8,0)</f>
        <v>41087</v>
      </c>
      <c r="R384" s="17" t="e">
        <f>VLOOKUP(B384,AG_Lider!A$1:F1778,6,0)</f>
        <v>#N/A</v>
      </c>
      <c r="S384" s="42" t="str">
        <f>VLOOKUP(B384,SAOM!B$2:J1419,9,0)</f>
        <v>Marcelo Batista dos Santos</v>
      </c>
      <c r="T384" s="17" t="str">
        <f>VLOOKUP(B384,SAOM!B$2:K1865,10,0)</f>
        <v>Rua Juca de Matos, 210 - João de Lino</v>
      </c>
      <c r="U384" s="42" t="str">
        <f>VLOOKUP(B384,SAOM!B$2:M1109,12,0)</f>
        <v>33 3534-1217</v>
      </c>
      <c r="V384" s="87" t="str">
        <f>VLOOKUP(B384,SAOM!B$2:L1109,11,0)</f>
        <v>39818-000</v>
      </c>
      <c r="W384" s="18"/>
      <c r="X384" s="40" t="str">
        <f>VLOOKUP(B384,SAOM!B$2:N1109,13,0)</f>
        <v>00:20:0e:10:52:75</v>
      </c>
      <c r="Y384" s="17">
        <v>41087</v>
      </c>
      <c r="Z384" s="15" t="s">
        <v>2228</v>
      </c>
      <c r="AA384" s="19">
        <v>41087</v>
      </c>
      <c r="AB384" s="35">
        <f>VLOOKUP(B384,[1]VODANET!$B$5:$AB$1019,27,0)</f>
        <v>41143</v>
      </c>
      <c r="AC384" s="48"/>
      <c r="AD384" s="19" t="str">
        <f>VLOOKUP(B384,SAOM!B$2:Q1410,16,0)</f>
        <v>-</v>
      </c>
      <c r="AE384" s="19" t="s">
        <v>4675</v>
      </c>
      <c r="AF384" s="19"/>
      <c r="AG384" s="145"/>
      <c r="AH384" s="15" t="s">
        <v>4619</v>
      </c>
      <c r="AI384" s="20" t="s">
        <v>4675</v>
      </c>
    </row>
    <row r="385" spans="1:35" s="20" customFormat="1">
      <c r="A385" s="13">
        <v>3485</v>
      </c>
      <c r="B385" s="38">
        <v>3485</v>
      </c>
      <c r="C385" s="17">
        <v>41044</v>
      </c>
      <c r="D385" s="17">
        <v>41089</v>
      </c>
      <c r="E385" s="17">
        <f>VLOOKUP(B385,SAOM!B$2:D3435,3,0)</f>
        <v>41089</v>
      </c>
      <c r="F385" s="17">
        <f t="shared" si="5"/>
        <v>41104</v>
      </c>
      <c r="G385" s="17" t="s">
        <v>501</v>
      </c>
      <c r="H385" s="14" t="s">
        <v>517</v>
      </c>
      <c r="I385" s="40" t="str">
        <f>VLOOKUP(B385,SAOM!B$2:E2380,4,0)</f>
        <v>Aceito</v>
      </c>
      <c r="J385" s="14" t="s">
        <v>499</v>
      </c>
      <c r="K385" s="14" t="s">
        <v>501</v>
      </c>
      <c r="L385" s="15" t="s">
        <v>1377</v>
      </c>
      <c r="M385" s="15" t="str">
        <f>VLOOKUP(L385,Coordenadas!A$2:B1637,2,0)</f>
        <v xml:space="preserve"> 17°50'32.66"S</v>
      </c>
      <c r="N385" s="15" t="str">
        <f>VLOOKUP(L385,Coordenadas!A$2:C5380,3,0)</f>
        <v xml:space="preserve"> 42° 4'21.78"O</v>
      </c>
      <c r="O385" s="40" t="str">
        <f>VLOOKUP(B385,SAOM!B$2:H1413,7,0)</f>
        <v>SES-MATA-3485</v>
      </c>
      <c r="P385" s="40">
        <v>4033</v>
      </c>
      <c r="Q385" s="17">
        <f>VLOOKUP(B385,SAOM!B$2:I1413,8,0)</f>
        <v>41089</v>
      </c>
      <c r="R385" s="17" t="e">
        <f>VLOOKUP(B385,AG_Lider!A$1:F1772,6,0)</f>
        <v>#N/A</v>
      </c>
      <c r="S385" s="42" t="str">
        <f>VLOOKUP(B385,SAOM!B$2:J1413,9,0)</f>
        <v>Kyssila Arilayne Chaves</v>
      </c>
      <c r="T385" s="17" t="str">
        <f>VLOOKUP(B385,SAOM!B$2:K1859,10,0)</f>
        <v>Praça Pio XII, 137 - Centro</v>
      </c>
      <c r="U385" s="42" t="str">
        <f>VLOOKUP(B385,SAOM!B$2:M1110,12,0)</f>
        <v>33 3514-2491</v>
      </c>
      <c r="V385" s="87" t="str">
        <f>VLOOKUP(B385,SAOM!B$2:L1110,11,0)</f>
        <v>39690-000</v>
      </c>
      <c r="W385" s="18"/>
      <c r="X385" s="40" t="str">
        <f>VLOOKUP(B385,SAOM!B$2:N1110,13,0)</f>
        <v>00:20:0e:10:51:fb</v>
      </c>
      <c r="Y385" s="17">
        <v>41088</v>
      </c>
      <c r="Z385" s="15" t="s">
        <v>2228</v>
      </c>
      <c r="AA385" s="19">
        <v>41089</v>
      </c>
      <c r="AB385" s="35">
        <f>VLOOKUP(B385,[1]VODANET!$B$5:$AB$1019,27,0)</f>
        <v>41143</v>
      </c>
      <c r="AC385" s="48"/>
      <c r="AD385" s="19" t="str">
        <f>VLOOKUP(B385,SAOM!B$2:Q1411,16,0)</f>
        <v>-</v>
      </c>
      <c r="AE385" s="19" t="s">
        <v>4675</v>
      </c>
      <c r="AF385" s="19"/>
      <c r="AG385" s="145"/>
      <c r="AH385" s="15" t="s">
        <v>3901</v>
      </c>
      <c r="AI385" s="20" t="s">
        <v>4675</v>
      </c>
    </row>
    <row r="386" spans="1:35" s="20" customFormat="1">
      <c r="A386" s="13">
        <v>3486</v>
      </c>
      <c r="B386" s="38">
        <v>3486</v>
      </c>
      <c r="C386" s="17">
        <v>41044</v>
      </c>
      <c r="D386" s="17">
        <v>41089</v>
      </c>
      <c r="E386" s="17">
        <f>VLOOKUP(B386,SAOM!B$2:D3436,3,0)</f>
        <v>41089</v>
      </c>
      <c r="F386" s="17">
        <f t="shared" si="5"/>
        <v>41104</v>
      </c>
      <c r="G386" s="17">
        <v>41050</v>
      </c>
      <c r="H386" s="14" t="s">
        <v>764</v>
      </c>
      <c r="I386" s="40" t="str">
        <f>VLOOKUP(B386,SAOM!B$2:E2381,4,0)</f>
        <v>Paralisado</v>
      </c>
      <c r="J386" s="14" t="s">
        <v>499</v>
      </c>
      <c r="K386" s="14" t="s">
        <v>506</v>
      </c>
      <c r="L386" s="15" t="s">
        <v>1377</v>
      </c>
      <c r="M386" s="15" t="str">
        <f>VLOOKUP(L386,Coordenadas!A$2:B1638,2,0)</f>
        <v xml:space="preserve"> 17°50'32.66"S</v>
      </c>
      <c r="N386" s="15" t="str">
        <f>VLOOKUP(L386,Coordenadas!A$2:C5381,3,0)</f>
        <v xml:space="preserve"> 42° 4'21.78"O</v>
      </c>
      <c r="O386" s="40" t="str">
        <f>VLOOKUP(B386,SAOM!B$2:H1411,7,0)</f>
        <v>-</v>
      </c>
      <c r="P386" s="40">
        <v>4033</v>
      </c>
      <c r="Q386" s="17" t="str">
        <f>VLOOKUP(B386,SAOM!B$2:I1411,8,0)</f>
        <v>-</v>
      </c>
      <c r="R386" s="17" t="e">
        <f>VLOOKUP(B386,AG_Lider!A$1:F1770,6,0)</f>
        <v>#N/A</v>
      </c>
      <c r="S386" s="42" t="str">
        <f>VLOOKUP(B386,SAOM!B$2:J1411,9,0)</f>
        <v>Beyliane Camargos Meira</v>
      </c>
      <c r="T386" s="17" t="str">
        <f>VLOOKUP(B386,SAOM!B$2:K1857,10,0)</f>
        <v>Rua Cassiano Terra, 161 - Centro</v>
      </c>
      <c r="U386" s="42" t="str">
        <f>VLOOKUP(B386,SAOM!B$2:M1111,12,0)</f>
        <v>33 3514-2491</v>
      </c>
      <c r="V386" s="87" t="str">
        <f>VLOOKUP(B386,SAOM!B$2:L1111,11,0)</f>
        <v>39690-000</v>
      </c>
      <c r="W386" s="18"/>
      <c r="X386" s="40" t="str">
        <f>VLOOKUP(B386,SAOM!B$2:N1111,13,0)</f>
        <v>-</v>
      </c>
      <c r="Y386" s="17"/>
      <c r="Z386" s="15"/>
      <c r="AA386" s="19"/>
      <c r="AB386" s="35"/>
      <c r="AC386" s="48" t="s">
        <v>3551</v>
      </c>
      <c r="AD386" s="19" t="str">
        <f>VLOOKUP(B386,SAOM!B$2:Q1412,16,0)</f>
        <v xml:space="preserve">Em contato com a Sra. Amanda informou que o Posto de saúde está passando por reforma, não soube me informar a previsão da finalização da reforma .
</v>
      </c>
      <c r="AE386" s="19" t="s">
        <v>4675</v>
      </c>
      <c r="AF386" s="19"/>
      <c r="AG386" s="145"/>
      <c r="AH386" s="15"/>
      <c r="AI386" s="20" t="s">
        <v>4675</v>
      </c>
    </row>
    <row r="387" spans="1:35" s="20" customFormat="1">
      <c r="A387" s="13">
        <v>3487</v>
      </c>
      <c r="B387" s="38">
        <v>3487</v>
      </c>
      <c r="C387" s="17">
        <v>41044</v>
      </c>
      <c r="D387" s="17">
        <v>41174</v>
      </c>
      <c r="E387" s="17">
        <f>VLOOKUP(B387,SAOM!B$2:D3437,3,0)</f>
        <v>41174</v>
      </c>
      <c r="F387" s="17">
        <f t="shared" si="5"/>
        <v>41189</v>
      </c>
      <c r="G387" s="17">
        <v>41050</v>
      </c>
      <c r="H387" s="14" t="s">
        <v>7236</v>
      </c>
      <c r="I387" s="40" t="str">
        <f>VLOOKUP(B387,SAOM!B$2:E2382,4,0)</f>
        <v>Agendado</v>
      </c>
      <c r="J387" s="14" t="s">
        <v>499</v>
      </c>
      <c r="K387" s="14" t="s">
        <v>499</v>
      </c>
      <c r="L387" s="15" t="s">
        <v>1377</v>
      </c>
      <c r="M387" s="15" t="str">
        <f>VLOOKUP(L387,Coordenadas!A$2:B1639,2,0)</f>
        <v xml:space="preserve"> 17°50'32.66"S</v>
      </c>
      <c r="N387" s="15" t="str">
        <f>VLOOKUP(L387,Coordenadas!A$2:C5382,3,0)</f>
        <v xml:space="preserve"> 42° 4'21.78"O</v>
      </c>
      <c r="O387" s="40" t="str">
        <f>VLOOKUP(B387,SAOM!B$2:H1380,7,0)</f>
        <v>-</v>
      </c>
      <c r="P387" s="40">
        <v>4033</v>
      </c>
      <c r="Q387" s="17">
        <f>VLOOKUP(B387,SAOM!B$2:I1380,8,0)</f>
        <v>41163</v>
      </c>
      <c r="R387" s="17" t="e">
        <f>VLOOKUP(B387,AG_Lider!A$1:F1739,6,0)</f>
        <v>#N/A</v>
      </c>
      <c r="S387" s="42" t="str">
        <f>VLOOKUP(B387,SAOM!B$2:J1380,9,0)</f>
        <v>Andreza Hirle da Silva</v>
      </c>
      <c r="T387" s="17" t="str">
        <f>VLOOKUP(B387,SAOM!B$2:K1826,10,0)</f>
        <v xml:space="preserve"> 	Rua Francisco Ricardo de Souza N: 410 - Esperança</v>
      </c>
      <c r="U387" s="42" t="str">
        <f>VLOOKUP(B387,SAOM!B$2:M1112,12,0)</f>
        <v>33 3514-2491</v>
      </c>
      <c r="V387" s="87" t="str">
        <f>VLOOKUP(B387,SAOM!B$2:L1112,11,0)</f>
        <v>39690-000</v>
      </c>
      <c r="W387" s="18"/>
      <c r="X387" s="40" t="str">
        <f>VLOOKUP(B387,SAOM!B$2:N1112,13,0)</f>
        <v>-</v>
      </c>
      <c r="Y387" s="17"/>
      <c r="Z387" s="15"/>
      <c r="AA387" s="19"/>
      <c r="AB387" s="35"/>
      <c r="AC387" s="48" t="s">
        <v>6978</v>
      </c>
      <c r="AD387" s="19" t="str">
        <f>VLOOKUP(B387,SAOM!B$2:Q1413,16,0)</f>
        <v>14/08/2012 11:28:00  Ivan Santos - Corrigido
Em contato com a Sra. Andreza (33)9108-1115, o endereço correto : Rua Francisco Ricardo de Souza N: 410.</v>
      </c>
      <c r="AE387" s="19" t="s">
        <v>4675</v>
      </c>
      <c r="AF387" s="19"/>
      <c r="AG387" s="145"/>
      <c r="AH387" s="15"/>
      <c r="AI387" s="20" t="s">
        <v>4675</v>
      </c>
    </row>
    <row r="388" spans="1:35" s="20" customFormat="1">
      <c r="A388" s="13">
        <v>3488</v>
      </c>
      <c r="B388" s="38">
        <v>3488</v>
      </c>
      <c r="C388" s="17">
        <v>41044</v>
      </c>
      <c r="D388" s="17">
        <v>41173</v>
      </c>
      <c r="E388" s="17">
        <f>VLOOKUP(B388,SAOM!B$2:D3438,3,0)</f>
        <v>41173</v>
      </c>
      <c r="F388" s="17">
        <f t="shared" si="5"/>
        <v>41188</v>
      </c>
      <c r="G388" s="17">
        <v>41050</v>
      </c>
      <c r="H388" s="14" t="s">
        <v>752</v>
      </c>
      <c r="I388" s="40" t="str">
        <f>VLOOKUP(B388,SAOM!B$2:E2383,4,0)</f>
        <v>Agendado</v>
      </c>
      <c r="J388" s="14" t="s">
        <v>499</v>
      </c>
      <c r="K388" s="14" t="s">
        <v>499</v>
      </c>
      <c r="L388" s="15" t="s">
        <v>1377</v>
      </c>
      <c r="M388" s="15" t="str">
        <f>VLOOKUP(L388,Coordenadas!A$2:B1640,2,0)</f>
        <v xml:space="preserve"> 17°50'32.66"S</v>
      </c>
      <c r="N388" s="15" t="str">
        <f>VLOOKUP(L388,Coordenadas!A$2:C5383,3,0)</f>
        <v xml:space="preserve"> 42° 4'21.78"O</v>
      </c>
      <c r="O388" s="40" t="str">
        <f>VLOOKUP(B388,SAOM!B$2:H1381,7,0)</f>
        <v>-</v>
      </c>
      <c r="P388" s="40">
        <v>4033</v>
      </c>
      <c r="Q388" s="17">
        <f>VLOOKUP(B388,SAOM!B$2:I1381,8,0)</f>
        <v>41163</v>
      </c>
      <c r="R388" s="17" t="e">
        <f>VLOOKUP(B388,AG_Lider!A$1:F1740,6,0)</f>
        <v>#N/A</v>
      </c>
      <c r="S388" s="42" t="str">
        <f>VLOOKUP(B388,SAOM!B$2:J1381,9,0)</f>
        <v>Patricia Abrantes Reis</v>
      </c>
      <c r="T388" s="17" t="str">
        <f>VLOOKUP(B388,SAOM!B$2:K1827,10,0)</f>
        <v>Rua Nossa Senhora do Carmo, s/n</v>
      </c>
      <c r="U388" s="42" t="str">
        <f>VLOOKUP(B388,SAOM!B$2:M1113,12,0)</f>
        <v>33 3514-2491</v>
      </c>
      <c r="V388" s="87" t="str">
        <f>VLOOKUP(B388,SAOM!B$2:L1113,11,0)</f>
        <v>39690-000</v>
      </c>
      <c r="W388" s="18"/>
      <c r="X388" s="40" t="str">
        <f>VLOOKUP(B388,SAOM!B$2:N1113,13,0)</f>
        <v>-</v>
      </c>
      <c r="Y388" s="17"/>
      <c r="Z388" s="15"/>
      <c r="AA388" s="19"/>
      <c r="AB388" s="35"/>
      <c r="AC388" s="48" t="s">
        <v>6659</v>
      </c>
      <c r="AD388" s="19" t="str">
        <f>VLOOKUP(B388,SAOM!B$2:Q1414,16,0)</f>
        <v>13/08/2012 11:37:19 	Ivan Santos 	Resovida. 
Secretaria de saúde não tem telefone.</v>
      </c>
      <c r="AE388" s="19" t="s">
        <v>4675</v>
      </c>
      <c r="AF388" s="19"/>
      <c r="AG388" s="145"/>
      <c r="AH388" s="15"/>
      <c r="AI388" s="20" t="s">
        <v>4675</v>
      </c>
    </row>
    <row r="389" spans="1:35" s="20" customFormat="1">
      <c r="A389" s="13">
        <v>3489</v>
      </c>
      <c r="B389" s="38">
        <v>3489</v>
      </c>
      <c r="C389" s="17">
        <v>41044</v>
      </c>
      <c r="D389" s="17">
        <v>41173</v>
      </c>
      <c r="E389" s="17">
        <f>VLOOKUP(B389,SAOM!B$2:D3439,3,0)</f>
        <v>41173</v>
      </c>
      <c r="F389" s="17">
        <f t="shared" ref="F389:F452" si="6">D389+15</f>
        <v>41188</v>
      </c>
      <c r="G389" s="17">
        <v>41050</v>
      </c>
      <c r="H389" s="14" t="s">
        <v>752</v>
      </c>
      <c r="I389" s="40" t="str">
        <f>VLOOKUP(B389,SAOM!B$2:E2384,4,0)</f>
        <v>Agendado</v>
      </c>
      <c r="J389" s="14" t="s">
        <v>499</v>
      </c>
      <c r="K389" s="14" t="s">
        <v>499</v>
      </c>
      <c r="L389" s="15" t="s">
        <v>1377</v>
      </c>
      <c r="M389" s="15" t="str">
        <f>VLOOKUP(L389,Coordenadas!A$2:B1641,2,0)</f>
        <v xml:space="preserve"> 17°50'32.66"S</v>
      </c>
      <c r="N389" s="15" t="str">
        <f>VLOOKUP(L389,Coordenadas!A$2:C5384,3,0)</f>
        <v xml:space="preserve"> 42° 4'21.78"O</v>
      </c>
      <c r="O389" s="40" t="str">
        <f>VLOOKUP(B389,SAOM!B$2:H1382,7,0)</f>
        <v>-</v>
      </c>
      <c r="P389" s="40">
        <v>4033</v>
      </c>
      <c r="Q389" s="17">
        <f>VLOOKUP(B389,SAOM!B$2:I1382,8,0)</f>
        <v>41163</v>
      </c>
      <c r="R389" s="17" t="e">
        <f>VLOOKUP(B389,AG_Lider!A$1:F1741,6,0)</f>
        <v>#N/A</v>
      </c>
      <c r="S389" s="42" t="str">
        <f>VLOOKUP(B389,SAOM!B$2:J1382,9,0)</f>
        <v>Thais Silva Ramalho/Marcos Vinicius</v>
      </c>
      <c r="T389" s="17" t="str">
        <f>VLOOKUP(B389,SAOM!B$2:K1828,10,0)</f>
        <v xml:space="preserve"> 	Rua do Campo , s/n Distrito Santo Antônio do Mucuri </v>
      </c>
      <c r="U389" s="42" t="str">
        <f>VLOOKUP(B389,SAOM!B$2:M1114,12,0)</f>
        <v>33 3514-2491</v>
      </c>
      <c r="V389" s="87" t="str">
        <f>VLOOKUP(B389,SAOM!B$2:L1114,11,0)</f>
        <v>39690-000</v>
      </c>
      <c r="W389" s="18"/>
      <c r="X389" s="40" t="str">
        <f>VLOOKUP(B389,SAOM!B$2:N1114,13,0)</f>
        <v>-</v>
      </c>
      <c r="Y389" s="17"/>
      <c r="Z389" s="15"/>
      <c r="AA389" s="19"/>
      <c r="AB389" s="35"/>
      <c r="AC389" s="48" t="s">
        <v>6660</v>
      </c>
      <c r="AD389" s="19" t="str">
        <f>VLOOKUP(B389,SAOM!B$2:Q1415,16,0)</f>
        <v>13/08/2012 10:57:33 	Ivan Santos 	Resolvida. 
Em contato com a Sra. Aline (33)33 3514-3157, informou que o Posto de Saúde mudou de endereço, que agora endereço cadastrado refere-se aos Correios.</v>
      </c>
      <c r="AE389" s="19" t="s">
        <v>4675</v>
      </c>
      <c r="AF389" s="19"/>
      <c r="AG389" s="145"/>
      <c r="AH389" s="15"/>
      <c r="AI389" s="20" t="s">
        <v>4675</v>
      </c>
    </row>
    <row r="390" spans="1:35" s="20" customFormat="1">
      <c r="A390" s="13">
        <v>3490</v>
      </c>
      <c r="B390" s="38">
        <v>3490</v>
      </c>
      <c r="C390" s="17">
        <v>41044</v>
      </c>
      <c r="D390" s="17">
        <v>41173</v>
      </c>
      <c r="E390" s="17">
        <f>VLOOKUP(B390,SAOM!B$2:D3440,3,0)</f>
        <v>41173</v>
      </c>
      <c r="F390" s="17">
        <f t="shared" si="6"/>
        <v>41188</v>
      </c>
      <c r="G390" s="17">
        <v>41050</v>
      </c>
      <c r="H390" s="14" t="s">
        <v>752</v>
      </c>
      <c r="I390" s="40" t="str">
        <f>VLOOKUP(B390,SAOM!B$2:E2385,4,0)</f>
        <v>Agendado</v>
      </c>
      <c r="J390" s="14" t="s">
        <v>499</v>
      </c>
      <c r="K390" s="14" t="s">
        <v>499</v>
      </c>
      <c r="L390" s="15" t="s">
        <v>1377</v>
      </c>
      <c r="M390" s="15" t="str">
        <f>VLOOKUP(L390,Coordenadas!A$2:B1642,2,0)</f>
        <v xml:space="preserve"> 17°50'32.66"S</v>
      </c>
      <c r="N390" s="15" t="str">
        <f>VLOOKUP(L390,Coordenadas!A$2:C5385,3,0)</f>
        <v xml:space="preserve"> 42° 4'21.78"O</v>
      </c>
      <c r="O390" s="40" t="str">
        <f>VLOOKUP(B390,SAOM!B$2:H1398,7,0)</f>
        <v>-</v>
      </c>
      <c r="P390" s="40">
        <v>4033</v>
      </c>
      <c r="Q390" s="17">
        <f>VLOOKUP(B390,SAOM!B$2:I1398,8,0)</f>
        <v>41163</v>
      </c>
      <c r="R390" s="17" t="e">
        <f>VLOOKUP(B390,AG_Lider!A$1:F1757,6,0)</f>
        <v>#N/A</v>
      </c>
      <c r="S390" s="42" t="str">
        <f>VLOOKUP(B390,SAOM!B$2:J1398,9,0)</f>
        <v>Mauriene H. de Souza</v>
      </c>
      <c r="T390" s="17" t="str">
        <f>VLOOKUP(B390,SAOM!B$2:K1844,10,0)</f>
        <v>Praça José Gomes Amaral, s/n</v>
      </c>
      <c r="U390" s="42" t="str">
        <f>VLOOKUP(B390,SAOM!B$2:M1115,12,0)</f>
        <v>33 3514-2491</v>
      </c>
      <c r="V390" s="87" t="str">
        <f>VLOOKUP(B390,SAOM!B$2:L1115,11,0)</f>
        <v>39690-000</v>
      </c>
      <c r="W390" s="18"/>
      <c r="X390" s="40" t="str">
        <f>VLOOKUP(B390,SAOM!B$2:N1115,13,0)</f>
        <v>-</v>
      </c>
      <c r="Y390" s="17"/>
      <c r="Z390" s="15"/>
      <c r="AA390" s="19"/>
      <c r="AB390" s="35"/>
      <c r="AC390" s="48" t="s">
        <v>6661</v>
      </c>
      <c r="AD390" s="19" t="str">
        <f>VLOOKUP(B390,SAOM!B$2:Q1416,16,0)</f>
        <v>13/08/2012 11:35:15 	Fernando La Rocca Junior 	De acordo com a etapa abaixo, solicitação corrigida. 
Secretaria de saude não tem telefone.</v>
      </c>
      <c r="AE390" s="19" t="s">
        <v>4675</v>
      </c>
      <c r="AF390" s="19"/>
      <c r="AG390" s="145"/>
      <c r="AH390" s="15"/>
      <c r="AI390" s="20" t="s">
        <v>4675</v>
      </c>
    </row>
    <row r="391" spans="1:35" s="20" customFormat="1">
      <c r="A391" s="13">
        <v>3491</v>
      </c>
      <c r="B391" s="38">
        <v>3491</v>
      </c>
      <c r="C391" s="17">
        <v>41044</v>
      </c>
      <c r="D391" s="17">
        <v>41133</v>
      </c>
      <c r="E391" s="17">
        <f>VLOOKUP(B391,SAOM!B$2:D3441,3,0)</f>
        <v>41133</v>
      </c>
      <c r="F391" s="17">
        <f t="shared" si="6"/>
        <v>41148</v>
      </c>
      <c r="G391" s="17">
        <v>41050</v>
      </c>
      <c r="H391" s="14" t="s">
        <v>752</v>
      </c>
      <c r="I391" s="40" t="str">
        <f>VLOOKUP(B391,SAOM!B$2:E2386,4,0)</f>
        <v>Agendado</v>
      </c>
      <c r="J391" s="14" t="s">
        <v>499</v>
      </c>
      <c r="K391" s="14" t="s">
        <v>506</v>
      </c>
      <c r="L391" s="15" t="s">
        <v>3344</v>
      </c>
      <c r="M391" s="15" t="str">
        <f>VLOOKUP(L391,Coordenadas!A$2:B1643,2,0)</f>
        <v xml:space="preserve"> 21°11'15.25"S</v>
      </c>
      <c r="N391" s="15" t="str">
        <f>VLOOKUP(L391,Coordenadas!A$2:C5386,3,0)</f>
        <v xml:space="preserve"> 43°58'32.52"O</v>
      </c>
      <c r="O391" s="40" t="str">
        <f>VLOOKUP(B391,SAOM!B$2:H1399,7,0)</f>
        <v>-</v>
      </c>
      <c r="P391" s="40">
        <v>4033</v>
      </c>
      <c r="Q391" s="17">
        <f>VLOOKUP(B391,SAOM!B$2:I1399,8,0)</f>
        <v>41169</v>
      </c>
      <c r="R391" s="17" t="e">
        <f>VLOOKUP(B391,AG_Lider!A$1:F1758,6,0)</f>
        <v>#N/A</v>
      </c>
      <c r="S391" s="42" t="str">
        <f>VLOOKUP(B391,SAOM!B$2:J1399,9,0)</f>
        <v>Elisa Mara Medeiros Cunha</v>
      </c>
      <c r="T391" s="17" t="str">
        <f>VLOOKUP(B391,SAOM!B$2:K1845,10,0)</f>
        <v>Rua Bias Fortes, 206</v>
      </c>
      <c r="U391" s="42" t="str">
        <f>VLOOKUP(B391,SAOM!B$2:M1116,12,0)</f>
        <v>32 3351-1302</v>
      </c>
      <c r="V391" s="87" t="str">
        <f>VLOOKUP(B391,SAOM!B$2:L1116,11,0)</f>
        <v>36212-000</v>
      </c>
      <c r="W391" s="18"/>
      <c r="X391" s="40" t="str">
        <f>VLOOKUP(B391,SAOM!B$2:N1116,13,0)</f>
        <v>-</v>
      </c>
      <c r="Y391" s="17"/>
      <c r="Z391" s="15"/>
      <c r="AA391" s="19"/>
      <c r="AB391" s="35"/>
      <c r="AC391" s="48" t="s">
        <v>5376</v>
      </c>
      <c r="AD391" s="19" t="str">
        <f>VLOOKUP(B391,SAOM!B$2:Q1417,16,0)</f>
        <v>4/7 - Cliente ciente.</v>
      </c>
      <c r="AE391" s="19" t="s">
        <v>4675</v>
      </c>
      <c r="AF391" s="19"/>
      <c r="AG391" s="145"/>
      <c r="AH391" s="15"/>
      <c r="AI391" s="20" t="s">
        <v>4675</v>
      </c>
    </row>
    <row r="392" spans="1:35" s="20" customFormat="1">
      <c r="A392" s="13">
        <v>818</v>
      </c>
      <c r="B392" s="47" t="s">
        <v>1510</v>
      </c>
      <c r="C392" s="17">
        <v>40975</v>
      </c>
      <c r="D392" s="17">
        <v>41020</v>
      </c>
      <c r="E392" s="17">
        <f>VLOOKUP(B392,SAOM!B$2:D3442,3,0)</f>
        <v>41020</v>
      </c>
      <c r="F392" s="17">
        <f t="shared" si="6"/>
        <v>41035</v>
      </c>
      <c r="G392" s="17">
        <v>40991</v>
      </c>
      <c r="H392" s="14" t="s">
        <v>517</v>
      </c>
      <c r="I392" s="40" t="str">
        <f>VLOOKUP(B392,SAOM!B$2:E2387,4,0)</f>
        <v>Aceito</v>
      </c>
      <c r="J392" s="14" t="s">
        <v>684</v>
      </c>
      <c r="K392" s="14" t="s">
        <v>501</v>
      </c>
      <c r="L392" s="15" t="s">
        <v>1061</v>
      </c>
      <c r="M392" s="15" t="str">
        <f>VLOOKUP(L392,Coordenadas!A$2:B1644,2,0)</f>
        <v xml:space="preserve"> 19°45'57.38"S</v>
      </c>
      <c r="N392" s="15" t="str">
        <f>VLOOKUP(L392,Coordenadas!A$2:C5387,3,0)</f>
        <v xml:space="preserve"> 44° 5'13.28"O</v>
      </c>
      <c r="O392" s="40" t="str">
        <f>VLOOKUP(B392,SAOM!B$2:H1234,7,0)</f>
        <v>SES-RIES-0818</v>
      </c>
      <c r="P392" s="78">
        <v>4033</v>
      </c>
      <c r="Q392" s="17">
        <f>VLOOKUP(B392,SAOM!B$2:I1234,8,0)</f>
        <v>41026</v>
      </c>
      <c r="R392" s="17" t="e">
        <f>VLOOKUP(B392,AG_Lider!A$1:F1594,6,0)</f>
        <v>#N/A</v>
      </c>
      <c r="S392" s="42" t="str">
        <f>VLOOKUP(B392,SAOM!B$2:J1234,9,0)</f>
        <v>Débora Resende</v>
      </c>
      <c r="T392" s="17" t="str">
        <f>VLOOKUP(B392,SAOM!B$2:K1680,10,0)</f>
        <v>Rua Geraldino Rocha, 180 - Felixlândia.</v>
      </c>
      <c r="U392" s="42" t="str">
        <f>VLOOKUP(B392,SAOM!B$2:M1117,12,0)</f>
        <v>(31) 3639-8709</v>
      </c>
      <c r="V392" s="87" t="str">
        <f>VLOOKUP(B392,SAOM!B$2:L1117,11,0)</f>
        <v>33943-470</v>
      </c>
      <c r="W392" s="18"/>
      <c r="X392" s="40" t="str">
        <f>VLOOKUP(B392,SAOM!B$2:N1117,13,0)</f>
        <v>00:20:0e:10:48:f9</v>
      </c>
      <c r="Y392" s="17">
        <v>41031</v>
      </c>
      <c r="Z392" s="15" t="s">
        <v>4275</v>
      </c>
      <c r="AA392" s="19">
        <v>41031</v>
      </c>
      <c r="AB392" s="35"/>
      <c r="AC392" s="48" t="s">
        <v>3133</v>
      </c>
      <c r="AD392" s="19" t="str">
        <f>VLOOKUP(B392,SAOM!B$2:Q1418,16,0)</f>
        <v>Antiga OS 3023/12 que foi cancelada por motivo de alteração do endereço da unidade CVV. GCR: Substitui OS 3023/12 cancelada em 06/03/2012 - Motivo Alteração de Endereço.</v>
      </c>
      <c r="AE392" s="19" t="s">
        <v>4675</v>
      </c>
      <c r="AF392" s="19"/>
      <c r="AG392" s="145"/>
      <c r="AH392" s="36"/>
      <c r="AI392" s="20" t="s">
        <v>4675</v>
      </c>
    </row>
    <row r="393" spans="1:35" s="84" customFormat="1" ht="18" customHeight="1">
      <c r="A393" s="46">
        <v>3493</v>
      </c>
      <c r="B393" s="38">
        <v>3493</v>
      </c>
      <c r="C393" s="31">
        <v>41044</v>
      </c>
      <c r="D393" s="31">
        <v>41138</v>
      </c>
      <c r="E393" s="31">
        <f>VLOOKUP(B393,SAOM!B$2:D3443,3,0)</f>
        <v>41138</v>
      </c>
      <c r="F393" s="31">
        <f t="shared" si="6"/>
        <v>41153</v>
      </c>
      <c r="G393" s="31">
        <v>41134</v>
      </c>
      <c r="H393" s="73" t="s">
        <v>7236</v>
      </c>
      <c r="I393" s="38" t="str">
        <f>VLOOKUP(B393,SAOM!B$2:E2388,4,0)</f>
        <v>Agendado</v>
      </c>
      <c r="J393" s="73" t="s">
        <v>499</v>
      </c>
      <c r="K393" s="73" t="s">
        <v>506</v>
      </c>
      <c r="L393" s="47" t="s">
        <v>3344</v>
      </c>
      <c r="M393" s="15" t="str">
        <f>VLOOKUP(L393,Coordenadas!A$2:B1645,2,0)</f>
        <v xml:space="preserve"> 21°11'15.25"S</v>
      </c>
      <c r="N393" s="15" t="str">
        <f>VLOOKUP(L393,Coordenadas!A$2:C5388,3,0)</f>
        <v xml:space="preserve"> 43°58'32.52"O</v>
      </c>
      <c r="O393" s="38" t="str">
        <f>VLOOKUP(B393,SAOM!B$2:H1401,7,0)</f>
        <v>-</v>
      </c>
      <c r="P393" s="38">
        <v>4033</v>
      </c>
      <c r="Q393" s="31">
        <f>VLOOKUP(B393,SAOM!B$2:I1401,8,0)</f>
        <v>41142</v>
      </c>
      <c r="R393" s="31" t="e">
        <f>VLOOKUP(B393,AG_Lider!A$1:F1760,6,0)</f>
        <v>#N/A</v>
      </c>
      <c r="S393" s="80" t="str">
        <f>VLOOKUP(B393,SAOM!B$2:J1401,9,0)</f>
        <v>Lilian Leticia de Moura Malta</v>
      </c>
      <c r="T393" s="31" t="str">
        <f>VLOOKUP(B393,SAOM!B$2:K1847,10,0)</f>
        <v>Praça Primeiro de Janeiro, 30</v>
      </c>
      <c r="U393" s="42" t="str">
        <f>VLOOKUP(B393,SAOM!B$2:M1118,12,0)</f>
        <v>32 3351-1288</v>
      </c>
      <c r="V393" s="87" t="str">
        <f>VLOOKUP(B393,SAOM!B$2:L1118,11,0)</f>
        <v>36212-000</v>
      </c>
      <c r="W393" s="81"/>
      <c r="X393" s="40" t="str">
        <f>VLOOKUP(B393,SAOM!B$2:N1118,13,0)</f>
        <v>-</v>
      </c>
      <c r="Y393" s="31"/>
      <c r="Z393" s="47"/>
      <c r="AA393" s="82"/>
      <c r="AB393" s="83">
        <v>41092</v>
      </c>
      <c r="AC393" s="208" t="s">
        <v>7198</v>
      </c>
      <c r="AD393" s="82" t="str">
        <f>VLOOKUP(B393,SAOM!B$2:Q1419,16,0)</f>
        <v>17/08/2012 16:49:03
Ivan Santos
JOSE LUIS BORGO DE OLIVEIRA-(32) 3351-2882 
Tentar contato acima, responsável de informática no municipio. 
4/7 - Contato disponível.</v>
      </c>
      <c r="AE393" s="82" t="s">
        <v>4675</v>
      </c>
      <c r="AF393" s="82"/>
      <c r="AG393" s="147"/>
      <c r="AH393" s="47"/>
      <c r="AI393" s="84" t="s">
        <v>4675</v>
      </c>
    </row>
    <row r="394" spans="1:35" s="20" customFormat="1">
      <c r="A394" s="13">
        <v>3245</v>
      </c>
      <c r="B394" s="38">
        <v>3245</v>
      </c>
      <c r="C394" s="17">
        <v>41002</v>
      </c>
      <c r="D394" s="17">
        <v>41047</v>
      </c>
      <c r="E394" s="17">
        <f>VLOOKUP(B394,SAOM!B$2:D3444,3,0)</f>
        <v>41047</v>
      </c>
      <c r="F394" s="17">
        <f t="shared" si="6"/>
        <v>41062</v>
      </c>
      <c r="G394" s="17" t="s">
        <v>501</v>
      </c>
      <c r="H394" s="14" t="s">
        <v>517</v>
      </c>
      <c r="I394" s="40" t="str">
        <f>VLOOKUP(B394,SAOM!B$2:E2389,4,0)</f>
        <v>Aceito</v>
      </c>
      <c r="J394" s="14" t="s">
        <v>684</v>
      </c>
      <c r="K394" s="14" t="s">
        <v>501</v>
      </c>
      <c r="L394" s="15" t="s">
        <v>118</v>
      </c>
      <c r="M394" s="15" t="str">
        <f>VLOOKUP(L394,Coordenadas!A$2:B1646,2,0)</f>
        <v xml:space="preserve"> 19°46'2.70"S</v>
      </c>
      <c r="N394" s="15" t="str">
        <f>VLOOKUP(L394,Coordenadas!A$2:C5389,3,0)</f>
        <v xml:space="preserve"> 43°51'10.08"O</v>
      </c>
      <c r="O394" s="40" t="str">
        <f>VLOOKUP(B394,SAOM!B$2:H1278,7,0)</f>
        <v>SES-SAIA-3245</v>
      </c>
      <c r="P394" s="78">
        <v>4033</v>
      </c>
      <c r="Q394" s="17">
        <v>41036</v>
      </c>
      <c r="R394" s="17" t="e">
        <f>VLOOKUP(B394,AG_Lider!A$1:F1637,6,0)</f>
        <v>#N/A</v>
      </c>
      <c r="S394" s="42" t="str">
        <f>VLOOKUP(B394,SAOM!B$2:J1278,9,0)</f>
        <v>Francisco Elias</v>
      </c>
      <c r="T394" s="17" t="str">
        <f>VLOOKUP(B394,SAOM!B$2:K1724,10,0)</f>
        <v>Rua Baldim, 891</v>
      </c>
      <c r="U394" s="42" t="str">
        <f>VLOOKUP(B394,SAOM!B$2:M1119,12,0)</f>
        <v>31 3649-6021</v>
      </c>
      <c r="V394" s="87" t="str">
        <f>VLOOKUP(B394,SAOM!B$2:L1119,11,0)</f>
        <v>33030-340</v>
      </c>
      <c r="W394" s="18"/>
      <c r="X394" s="40" t="str">
        <f>VLOOKUP(B394,SAOM!B$2:N1119,13,0)</f>
        <v>00:20:0e:10:48:ee</v>
      </c>
      <c r="Y394" s="17">
        <v>41038</v>
      </c>
      <c r="Z394" s="15" t="s">
        <v>3240</v>
      </c>
      <c r="AA394" s="19">
        <v>41038</v>
      </c>
      <c r="AB394" s="35"/>
      <c r="AC394" s="48"/>
      <c r="AD394" s="19" t="str">
        <f>VLOOKUP(B394,SAOM!B$2:Q1420,16,0)</f>
        <v>-</v>
      </c>
      <c r="AE394" s="19" t="s">
        <v>4675</v>
      </c>
      <c r="AF394" s="19"/>
      <c r="AG394" s="145"/>
      <c r="AH394" s="15"/>
      <c r="AI394" s="20" t="s">
        <v>4675</v>
      </c>
    </row>
    <row r="395" spans="1:35" s="20" customFormat="1">
      <c r="A395" s="13">
        <v>3495</v>
      </c>
      <c r="B395" s="38">
        <v>3495</v>
      </c>
      <c r="C395" s="17">
        <v>41044</v>
      </c>
      <c r="D395" s="17">
        <v>41089</v>
      </c>
      <c r="E395" s="17">
        <f>VLOOKUP(B395,SAOM!B$2:D3445,3,0)</f>
        <v>41089</v>
      </c>
      <c r="F395" s="17">
        <f t="shared" si="6"/>
        <v>41104</v>
      </c>
      <c r="G395" s="17" t="s">
        <v>501</v>
      </c>
      <c r="H395" s="14" t="s">
        <v>517</v>
      </c>
      <c r="I395" s="40" t="str">
        <f>VLOOKUP(B395,SAOM!B$2:E2390,4,0)</f>
        <v>Aceito</v>
      </c>
      <c r="J395" s="14" t="s">
        <v>499</v>
      </c>
      <c r="K395" s="14" t="s">
        <v>501</v>
      </c>
      <c r="L395" s="15" t="s">
        <v>3344</v>
      </c>
      <c r="M395" s="15" t="str">
        <f>VLOOKUP(L395,Coordenadas!A$2:B1647,2,0)</f>
        <v xml:space="preserve"> 21°11'15.25"S</v>
      </c>
      <c r="N395" s="15" t="str">
        <f>VLOOKUP(L395,Coordenadas!A$2:C5390,3,0)</f>
        <v xml:space="preserve"> 43°58'32.52"O</v>
      </c>
      <c r="O395" s="40" t="str">
        <f>VLOOKUP(B395,SAOM!B$2:H1403,7,0)</f>
        <v>SES-BASO-3495</v>
      </c>
      <c r="P395" s="40">
        <v>4033</v>
      </c>
      <c r="Q395" s="17">
        <f>VLOOKUP(B395,SAOM!B$2:I1403,8,0)</f>
        <v>41059</v>
      </c>
      <c r="R395" s="17" t="e">
        <f>VLOOKUP(B395,AG_Lider!A$1:F1762,6,0)</f>
        <v>#N/A</v>
      </c>
      <c r="S395" s="42" t="str">
        <f>VLOOKUP(B395,SAOM!B$2:J1403,9,0)</f>
        <v>Wander Ferreira Junior</v>
      </c>
      <c r="T395" s="17" t="str">
        <f>VLOOKUP(B395,SAOM!B$2:K1849,10,0)</f>
        <v>Rua Berlim, 57</v>
      </c>
      <c r="U395" s="42" t="str">
        <f>VLOOKUP(B395,SAOM!B$2:M1120,12,0)</f>
        <v>32 3351-1902</v>
      </c>
      <c r="V395" s="87" t="str">
        <f>VLOOKUP(B395,SAOM!B$2:L1120,11,0)</f>
        <v>36212-000</v>
      </c>
      <c r="W395" s="18"/>
      <c r="X395" s="40" t="str">
        <f>VLOOKUP(B395,SAOM!B$2:N1120,13,0)</f>
        <v>00:20:0e:10:48:c3</v>
      </c>
      <c r="Y395" s="17">
        <v>41060</v>
      </c>
      <c r="Z395" s="15" t="s">
        <v>2878</v>
      </c>
      <c r="AA395" s="19">
        <v>41060</v>
      </c>
      <c r="AB395" s="35"/>
      <c r="AC395" s="48"/>
      <c r="AD395" s="19" t="str">
        <f>VLOOKUP(B395,SAOM!B$2:Q1421,16,0)</f>
        <v>-</v>
      </c>
      <c r="AE395" s="19" t="s">
        <v>4675</v>
      </c>
      <c r="AF395" s="19"/>
      <c r="AG395" s="145"/>
      <c r="AH395" s="15" t="s">
        <v>3912</v>
      </c>
      <c r="AI395" s="20" t="s">
        <v>4675</v>
      </c>
    </row>
    <row r="396" spans="1:35" s="20" customFormat="1">
      <c r="A396" s="13">
        <v>3232</v>
      </c>
      <c r="B396" s="38" t="s">
        <v>2620</v>
      </c>
      <c r="C396" s="17">
        <v>41001</v>
      </c>
      <c r="D396" s="17">
        <v>41046</v>
      </c>
      <c r="E396" s="17">
        <f>VLOOKUP(B396,SAOM!B$2:D3446,3,0)</f>
        <v>41046</v>
      </c>
      <c r="F396" s="17">
        <f t="shared" si="6"/>
        <v>41061</v>
      </c>
      <c r="G396" s="17" t="s">
        <v>501</v>
      </c>
      <c r="H396" s="14" t="s">
        <v>517</v>
      </c>
      <c r="I396" s="40" t="str">
        <f>VLOOKUP(B396,SAOM!B$2:E2391,4,0)</f>
        <v>Aceito</v>
      </c>
      <c r="J396" s="14" t="s">
        <v>499</v>
      </c>
      <c r="K396" s="14" t="s">
        <v>501</v>
      </c>
      <c r="L396" s="15" t="s">
        <v>118</v>
      </c>
      <c r="M396" s="15" t="str">
        <f>VLOOKUP(L396,Coordenadas!A$2:B1648,2,0)</f>
        <v xml:space="preserve"> 19°46'2.70"S</v>
      </c>
      <c r="N396" s="15" t="str">
        <f>VLOOKUP(L396,Coordenadas!A$2:C5391,3,0)</f>
        <v xml:space="preserve"> 43°51'10.08"O</v>
      </c>
      <c r="O396" s="40" t="str">
        <f>VLOOKUP(B396,SAOM!B$2:H1266,7,0)</f>
        <v>SES-SAIA-3232</v>
      </c>
      <c r="P396" s="78">
        <v>4033</v>
      </c>
      <c r="Q396" s="17">
        <f>VLOOKUP(B396,SAOM!B$2:I1266,8,0)</f>
        <v>41010</v>
      </c>
      <c r="R396" s="17" t="str">
        <f>VLOOKUP(B396,AG_Lider!A$1:F1625,6,0)</f>
        <v>CONCLUÍDO</v>
      </c>
      <c r="S396" s="42" t="str">
        <f>VLOOKUP(B396,SAOM!B$2:J1266,9,0)</f>
        <v>Wallace Silva</v>
      </c>
      <c r="T396" s="17" t="str">
        <f>VLOOKUP(B396,SAOM!B$2:K1712,10,0)</f>
        <v>Rua Poti, 403</v>
      </c>
      <c r="U396" s="42" t="str">
        <f>VLOOKUP(B396,SAOM!B$2:M1121,12,0)</f>
        <v>31 3635-6583</v>
      </c>
      <c r="V396" s="87" t="str">
        <f>VLOOKUP(B396,SAOM!B$2:L1121,11,0)</f>
        <v>33130-450</v>
      </c>
      <c r="W396" s="18"/>
      <c r="X396" s="40" t="str">
        <f>VLOOKUP(B396,SAOM!B$2:N1121,13,0)</f>
        <v>00:20:0E:10:49:A1</v>
      </c>
      <c r="Y396" s="17">
        <v>41032</v>
      </c>
      <c r="Z396" s="15" t="s">
        <v>2432</v>
      </c>
      <c r="AA396" s="19">
        <v>41032</v>
      </c>
      <c r="AB396" s="35">
        <f>VLOOKUP(B396,[1]VODANET!$B$5:$AB$1019,27,0)</f>
        <v>41058</v>
      </c>
      <c r="AC396" s="48"/>
      <c r="AD396" s="19" t="str">
        <f>VLOOKUP(B396,SAOM!B$2:Q1422,16,0)</f>
        <v>-</v>
      </c>
      <c r="AE396" s="19" t="s">
        <v>4675</v>
      </c>
      <c r="AF396" s="19"/>
      <c r="AG396" s="145"/>
      <c r="AH396" s="15"/>
      <c r="AI396" s="20" t="s">
        <v>4675</v>
      </c>
    </row>
    <row r="397" spans="1:35" s="20" customFormat="1">
      <c r="A397" s="13">
        <v>3497</v>
      </c>
      <c r="B397" s="38">
        <v>3497</v>
      </c>
      <c r="C397" s="17">
        <v>41044</v>
      </c>
      <c r="D397" s="17">
        <v>41089</v>
      </c>
      <c r="E397" s="17">
        <f>VLOOKUP(B397,SAOM!B$2:D3447,3,0)</f>
        <v>41089</v>
      </c>
      <c r="F397" s="17">
        <f t="shared" si="6"/>
        <v>41104</v>
      </c>
      <c r="G397" s="17" t="s">
        <v>501</v>
      </c>
      <c r="H397" s="14" t="s">
        <v>517</v>
      </c>
      <c r="I397" s="40" t="str">
        <f>VLOOKUP(B397,SAOM!B$2:E2392,4,0)</f>
        <v>Aceito</v>
      </c>
      <c r="J397" s="14" t="s">
        <v>684</v>
      </c>
      <c r="K397" s="14" t="s">
        <v>501</v>
      </c>
      <c r="L397" s="15" t="s">
        <v>3363</v>
      </c>
      <c r="M397" s="15" t="str">
        <f>VLOOKUP(L397,Coordenadas!A$2:B1649,2,0)</f>
        <v xml:space="preserve"> 21° 1'23.02"S</v>
      </c>
      <c r="N397" s="15" t="str">
        <f>VLOOKUP(L397,Coordenadas!A$2:C5392,3,0)</f>
        <v xml:space="preserve"> 44° 9'58.54"O</v>
      </c>
      <c r="O397" s="40" t="str">
        <f>VLOOKUP(B397,SAOM!B$2:H1405,7,0)</f>
        <v>SES-COES-3497</v>
      </c>
      <c r="P397" s="40">
        <v>4033</v>
      </c>
      <c r="Q397" s="17">
        <f>VLOOKUP(B397,SAOM!B$2:I1405,8,0)</f>
        <v>41086</v>
      </c>
      <c r="R397" s="17" t="e">
        <f>VLOOKUP(B397,AG_Lider!A$1:F1764,6,0)</f>
        <v>#N/A</v>
      </c>
      <c r="S397" s="42" t="str">
        <f>VLOOKUP(B397,SAOM!B$2:J1405,9,0)</f>
        <v>Luiara Bartira Vanzelotti Vieira Baeta</v>
      </c>
      <c r="T397" s="17" t="str">
        <f>VLOOKUP(B397,SAOM!B$2:K1851,10,0)</f>
        <v>Rua Joana Mendonça, s/n</v>
      </c>
      <c r="U397" s="42" t="str">
        <f>VLOOKUP(B397,SAOM!B$2:M1122,12,0)</f>
        <v>32 3357-1255</v>
      </c>
      <c r="V397" s="87" t="str">
        <f>VLOOKUP(B397,SAOM!B$2:L1122,11,0)</f>
        <v>36330-000</v>
      </c>
      <c r="W397" s="18"/>
      <c r="X397" s="40" t="str">
        <f>VLOOKUP(B397,SAOM!B$2:N1122,13,0)</f>
        <v>00:20:0e:10:52:66</v>
      </c>
      <c r="Y397" s="17">
        <v>41086</v>
      </c>
      <c r="Z397" s="15" t="s">
        <v>4275</v>
      </c>
      <c r="AA397" s="19">
        <v>41087</v>
      </c>
      <c r="AB397" s="35"/>
      <c r="AC397" s="48"/>
      <c r="AD397" s="19" t="str">
        <f>VLOOKUP(B397,SAOM!B$2:Q1423,16,0)</f>
        <v>-</v>
      </c>
      <c r="AE397" s="19" t="s">
        <v>4675</v>
      </c>
      <c r="AF397" s="19"/>
      <c r="AG397" s="145"/>
      <c r="AH397" s="15" t="s">
        <v>4576</v>
      </c>
      <c r="AI397" s="20" t="s">
        <v>4675</v>
      </c>
    </row>
    <row r="398" spans="1:35" s="20" customFormat="1">
      <c r="A398" s="13">
        <v>3498</v>
      </c>
      <c r="B398" s="38">
        <v>3498</v>
      </c>
      <c r="C398" s="17">
        <v>41044</v>
      </c>
      <c r="D398" s="17">
        <v>41089</v>
      </c>
      <c r="E398" s="17">
        <f>VLOOKUP(B398,SAOM!B$2:D3448,3,0)</f>
        <v>41089</v>
      </c>
      <c r="F398" s="17">
        <f t="shared" si="6"/>
        <v>41104</v>
      </c>
      <c r="G398" s="17" t="s">
        <v>501</v>
      </c>
      <c r="H398" s="14" t="s">
        <v>517</v>
      </c>
      <c r="I398" s="40" t="str">
        <f>VLOOKUP(B398,SAOM!B$2:E2393,4,0)</f>
        <v>Aceito</v>
      </c>
      <c r="J398" s="14" t="s">
        <v>684</v>
      </c>
      <c r="K398" s="14" t="s">
        <v>501</v>
      </c>
      <c r="L398" s="15" t="s">
        <v>3363</v>
      </c>
      <c r="M398" s="15" t="str">
        <f>VLOOKUP(L398,Coordenadas!A$2:B1650,2,0)</f>
        <v xml:space="preserve"> 21° 1'23.02"S</v>
      </c>
      <c r="N398" s="15" t="str">
        <f>VLOOKUP(L398,Coordenadas!A$2:C5393,3,0)</f>
        <v xml:space="preserve"> 44° 9'58.54"O</v>
      </c>
      <c r="O398" s="40" t="str">
        <f>VLOOKUP(B398,SAOM!B$2:H1406,7,0)</f>
        <v>SES-COES-3498</v>
      </c>
      <c r="P398" s="40">
        <v>4033</v>
      </c>
      <c r="Q398" s="17">
        <f>VLOOKUP(B398,SAOM!B$2:I1406,8,0)</f>
        <v>41086</v>
      </c>
      <c r="R398" s="17" t="e">
        <f>VLOOKUP(B398,AG_Lider!A$1:F1765,6,0)</f>
        <v>#N/A</v>
      </c>
      <c r="S398" s="42" t="str">
        <f>VLOOKUP(B398,SAOM!B$2:J1406,9,0)</f>
        <v>Kelly Aparecida Maximiano Couto</v>
      </c>
      <c r="T398" s="17" t="str">
        <f>VLOOKUP(B398,SAOM!B$2:K1852,10,0)</f>
        <v>Largo Gonçalves Lara, 17</v>
      </c>
      <c r="U398" s="42" t="str">
        <f>VLOOKUP(B398,SAOM!B$2:M1123,12,0)</f>
        <v>32 3357-1255</v>
      </c>
      <c r="V398" s="87" t="str">
        <f>VLOOKUP(B398,SAOM!B$2:L1123,11,0)</f>
        <v>36330-000</v>
      </c>
      <c r="W398" s="18"/>
      <c r="X398" s="40" t="str">
        <f>VLOOKUP(B398,SAOM!B$2:N1123,13,0)</f>
        <v>00:20:0e:10:52:67</v>
      </c>
      <c r="Y398" s="17">
        <v>41087</v>
      </c>
      <c r="Z398" s="15" t="s">
        <v>4273</v>
      </c>
      <c r="AA398" s="19">
        <v>41087</v>
      </c>
      <c r="AB398" s="35"/>
      <c r="AC398" s="48"/>
      <c r="AD398" s="19" t="str">
        <f>VLOOKUP(B398,SAOM!B$2:Q1424,16,0)</f>
        <v>-</v>
      </c>
      <c r="AE398" s="19" t="s">
        <v>4675</v>
      </c>
      <c r="AF398" s="19"/>
      <c r="AG398" s="145"/>
      <c r="AH398" s="15"/>
      <c r="AI398" s="20" t="s">
        <v>4675</v>
      </c>
    </row>
    <row r="399" spans="1:35" s="20" customFormat="1">
      <c r="A399" s="13">
        <v>3499</v>
      </c>
      <c r="B399" s="38">
        <v>3499</v>
      </c>
      <c r="C399" s="17">
        <v>41044</v>
      </c>
      <c r="D399" s="17">
        <v>41091</v>
      </c>
      <c r="E399" s="17">
        <f>VLOOKUP(B399,SAOM!B$2:D3449,3,0)</f>
        <v>41091</v>
      </c>
      <c r="F399" s="17">
        <f t="shared" si="6"/>
        <v>41106</v>
      </c>
      <c r="G399" s="17">
        <v>41085</v>
      </c>
      <c r="H399" s="14" t="s">
        <v>517</v>
      </c>
      <c r="I399" s="40" t="str">
        <f>VLOOKUP(B399,SAOM!B$2:E2394,4,0)</f>
        <v>Aceito</v>
      </c>
      <c r="J399" s="14" t="s">
        <v>684</v>
      </c>
      <c r="K399" s="14" t="s">
        <v>501</v>
      </c>
      <c r="L399" s="15" t="s">
        <v>1015</v>
      </c>
      <c r="M399" s="15" t="str">
        <f>VLOOKUP(L399,Coordenadas!A$2:B1651,2,0)</f>
        <v xml:space="preserve"> 20°51'57.02"S</v>
      </c>
      <c r="N399" s="15" t="str">
        <f>VLOOKUP(L399,Coordenadas!A$2:C5394,3,0)</f>
        <v xml:space="preserve"> 45°16'23.52"O</v>
      </c>
      <c r="O399" s="40" t="str">
        <f>VLOOKUP(B399,SAOM!B$2:H1407,7,0)</f>
        <v>SES-DEOS-3499</v>
      </c>
      <c r="P399" s="40">
        <v>4033</v>
      </c>
      <c r="Q399" s="17">
        <f>VLOOKUP(B399,SAOM!B$2:I1407,8,0)</f>
        <v>41094</v>
      </c>
      <c r="R399" s="17" t="e">
        <f>VLOOKUP(B399,AG_Lider!A$1:F1766,6,0)</f>
        <v>#N/A</v>
      </c>
      <c r="S399" s="42" t="str">
        <f>VLOOKUP(B399,SAOM!B$2:J1407,9,0)</f>
        <v>Natália</v>
      </c>
      <c r="T399" s="17" t="str">
        <f>VLOOKUP(B399,SAOM!B$2:K1853,10,0)</f>
        <v>Rua José Brasilino de Andrade, 65</v>
      </c>
      <c r="U399" s="42" t="str">
        <f>VLOOKUP(B399,SAOM!B$2:M1124,12,0)</f>
        <v>31 3763-1592</v>
      </c>
      <c r="V399" s="87" t="str">
        <f>VLOOKUP(B399,SAOM!B$2:L1124,11,0)</f>
        <v>35494-000</v>
      </c>
      <c r="W399" s="18"/>
      <c r="X399" s="40" t="str">
        <f>VLOOKUP(B399,SAOM!B$2:N1124,13,0)</f>
        <v>00:20:0e:10:48:e8</v>
      </c>
      <c r="Y399" s="17">
        <v>41096</v>
      </c>
      <c r="Z399" s="15" t="s">
        <v>4273</v>
      </c>
      <c r="AA399" s="19">
        <v>41096</v>
      </c>
      <c r="AB399" s="35"/>
      <c r="AC399" s="48" t="s">
        <v>4395</v>
      </c>
      <c r="AD399" s="19" t="str">
        <f>VLOOKUP(B399,SAOM!B$2:Q1425,16,0)</f>
        <v>-</v>
      </c>
      <c r="AE399" s="19" t="s">
        <v>4675</v>
      </c>
      <c r="AF399" s="19"/>
      <c r="AG399" s="145"/>
      <c r="AH399" s="15" t="s">
        <v>5378</v>
      </c>
      <c r="AI399" s="20" t="s">
        <v>4675</v>
      </c>
    </row>
    <row r="400" spans="1:35" s="20" customFormat="1">
      <c r="A400" s="13">
        <v>3500</v>
      </c>
      <c r="B400" s="38">
        <v>3500</v>
      </c>
      <c r="C400" s="17">
        <v>41044</v>
      </c>
      <c r="D400" s="17">
        <v>41089</v>
      </c>
      <c r="E400" s="17">
        <f>VLOOKUP(B400,SAOM!B$2:D3450,3,0)</f>
        <v>41089</v>
      </c>
      <c r="F400" s="17">
        <f t="shared" si="6"/>
        <v>41104</v>
      </c>
      <c r="G400" s="17" t="s">
        <v>501</v>
      </c>
      <c r="H400" s="14" t="s">
        <v>517</v>
      </c>
      <c r="I400" s="40" t="str">
        <f>VLOOKUP(B400,SAOM!B$2:E2395,4,0)</f>
        <v>Aceito</v>
      </c>
      <c r="J400" s="14" t="s">
        <v>684</v>
      </c>
      <c r="K400" s="14" t="s">
        <v>501</v>
      </c>
      <c r="L400" s="15" t="s">
        <v>206</v>
      </c>
      <c r="M400" s="15" t="str">
        <f>VLOOKUP(L400,Coordenadas!A$2:B1652,2,0)</f>
        <v xml:space="preserve"> 21° 6'42.93"S</v>
      </c>
      <c r="N400" s="15" t="str">
        <f>VLOOKUP(L400,Coordenadas!A$2:C5395,3,0)</f>
        <v xml:space="preserve"> 44° 1'17.09"O</v>
      </c>
      <c r="O400" s="40" t="str">
        <f>VLOOKUP(B400,SAOM!B$2:H1408,7,0)</f>
        <v>SES-DOOS-3500</v>
      </c>
      <c r="P400" s="40">
        <v>4033</v>
      </c>
      <c r="Q400" s="17">
        <f>VLOOKUP(B400,SAOM!B$2:I1408,8,0)</f>
        <v>41087</v>
      </c>
      <c r="R400" s="17" t="e">
        <f>VLOOKUP(B400,AG_Lider!A$1:F1767,6,0)</f>
        <v>#N/A</v>
      </c>
      <c r="S400" s="42" t="str">
        <f>VLOOKUP(B400,SAOM!B$2:J1408,9,0)</f>
        <v>Talita / Tássia</v>
      </c>
      <c r="T400" s="17" t="str">
        <f>VLOOKUP(B400,SAOM!B$2:K1854,10,0)</f>
        <v>Rua Francisco Bernardes, 484</v>
      </c>
      <c r="U400" s="42" t="str">
        <f>VLOOKUP(B400,SAOM!B$2:M1125,12,0)</f>
        <v>32 3353-1374</v>
      </c>
      <c r="V400" s="87" t="str">
        <f>VLOOKUP(B400,SAOM!B$2:L1125,11,0)</f>
        <v>36213-000</v>
      </c>
      <c r="W400" s="18"/>
      <c r="X400" s="40" t="str">
        <f>VLOOKUP(B400,SAOM!B$2:N1125,13,0)</f>
        <v>00:20:0e:10:52:a6</v>
      </c>
      <c r="Y400" s="17">
        <v>41087</v>
      </c>
      <c r="Z400" s="20" t="s">
        <v>4275</v>
      </c>
      <c r="AA400" s="19">
        <v>41087</v>
      </c>
      <c r="AB400" s="35"/>
      <c r="AC400" s="48"/>
      <c r="AD400" s="19" t="str">
        <f>VLOOKUP(B400,SAOM!B$2:Q1426,16,0)</f>
        <v>-</v>
      </c>
      <c r="AE400" s="19" t="s">
        <v>4675</v>
      </c>
      <c r="AF400" s="19"/>
      <c r="AG400" s="145"/>
      <c r="AH400" s="79" t="s">
        <v>4614</v>
      </c>
      <c r="AI400" s="20" t="s">
        <v>4675</v>
      </c>
    </row>
    <row r="401" spans="1:35" s="20" customFormat="1">
      <c r="A401" s="13">
        <v>3501</v>
      </c>
      <c r="B401" s="38">
        <v>3501</v>
      </c>
      <c r="C401" s="17">
        <v>41044</v>
      </c>
      <c r="D401" s="17">
        <v>41089</v>
      </c>
      <c r="E401" s="17">
        <f>VLOOKUP(B401,SAOM!B$2:D3451,3,0)</f>
        <v>41089</v>
      </c>
      <c r="F401" s="17">
        <f t="shared" si="6"/>
        <v>41104</v>
      </c>
      <c r="G401" s="17" t="s">
        <v>501</v>
      </c>
      <c r="H401" s="14" t="s">
        <v>517</v>
      </c>
      <c r="I401" s="40" t="str">
        <f>VLOOKUP(B401,SAOM!B$2:E2396,4,0)</f>
        <v>Aceito</v>
      </c>
      <c r="J401" s="14" t="s">
        <v>684</v>
      </c>
      <c r="K401" s="14" t="s">
        <v>501</v>
      </c>
      <c r="L401" s="15" t="s">
        <v>206</v>
      </c>
      <c r="M401" s="15" t="str">
        <f>VLOOKUP(L401,Coordenadas!A$2:B1653,2,0)</f>
        <v xml:space="preserve"> 21° 6'42.93"S</v>
      </c>
      <c r="N401" s="15" t="str">
        <f>VLOOKUP(L401,Coordenadas!A$2:C5396,3,0)</f>
        <v xml:space="preserve"> 44° 1'17.09"O</v>
      </c>
      <c r="O401" s="40" t="str">
        <f>VLOOKUP(B401,SAOM!B$2:H1379,7,0)</f>
        <v>SES-DOOS-3501</v>
      </c>
      <c r="P401" s="40">
        <v>4033</v>
      </c>
      <c r="Q401" s="17">
        <f>VLOOKUP(B401,SAOM!B$2:I1379,8,0)</f>
        <v>41087</v>
      </c>
      <c r="R401" s="17" t="e">
        <f>VLOOKUP(B401,AG_Lider!A$1:F1738,6,0)</f>
        <v>#N/A</v>
      </c>
      <c r="S401" s="42" t="str">
        <f>VLOOKUP(B401,SAOM!B$2:J1379,9,0)</f>
        <v>Teresa Cristina de Resende Chaves Cesário</v>
      </c>
      <c r="T401" s="17" t="str">
        <f>VLOOKUP(B401,SAOM!B$2:K1825,10,0)</f>
        <v>Av. Getúlio Vargas, 540</v>
      </c>
      <c r="U401" s="42" t="str">
        <f>VLOOKUP(B401,SAOM!B$2:M1126,12,0)</f>
        <v>32 3353-2448</v>
      </c>
      <c r="V401" s="87" t="str">
        <f>VLOOKUP(B401,SAOM!B$2:L1126,11,0)</f>
        <v>36213-000</v>
      </c>
      <c r="W401" s="18"/>
      <c r="X401" s="40" t="str">
        <f>VLOOKUP(B401,SAOM!B$2:N1126,13,0)</f>
        <v>00:20:0e:10:52:0b</v>
      </c>
      <c r="Y401" s="17">
        <v>41087</v>
      </c>
      <c r="Z401" s="15" t="s">
        <v>4273</v>
      </c>
      <c r="AA401" s="19">
        <v>41087</v>
      </c>
      <c r="AB401" s="35"/>
      <c r="AC401" s="48"/>
      <c r="AD401" s="19" t="str">
        <f>VLOOKUP(B401,SAOM!B$2:Q1427,16,0)</f>
        <v>-</v>
      </c>
      <c r="AE401" s="19" t="s">
        <v>4675</v>
      </c>
      <c r="AF401" s="19"/>
      <c r="AG401" s="145"/>
      <c r="AH401" s="15" t="s">
        <v>4613</v>
      </c>
      <c r="AI401" s="20" t="s">
        <v>4675</v>
      </c>
    </row>
    <row r="402" spans="1:35" s="20" customFormat="1">
      <c r="A402" s="13">
        <v>3502</v>
      </c>
      <c r="B402" s="38">
        <v>3502</v>
      </c>
      <c r="C402" s="17">
        <v>41044</v>
      </c>
      <c r="D402" s="17">
        <v>41089</v>
      </c>
      <c r="E402" s="17">
        <f>VLOOKUP(B402,SAOM!B$2:D3452,3,0)</f>
        <v>41089</v>
      </c>
      <c r="F402" s="17">
        <f t="shared" si="6"/>
        <v>41104</v>
      </c>
      <c r="G402" s="17" t="s">
        <v>501</v>
      </c>
      <c r="H402" s="14" t="s">
        <v>517</v>
      </c>
      <c r="I402" s="40" t="str">
        <f>VLOOKUP(B402,SAOM!B$2:E2397,4,0)</f>
        <v>Aceito</v>
      </c>
      <c r="J402" s="14" t="s">
        <v>684</v>
      </c>
      <c r="K402" s="14" t="s">
        <v>501</v>
      </c>
      <c r="L402" s="15" t="s">
        <v>206</v>
      </c>
      <c r="M402" s="15" t="str">
        <f>VLOOKUP(L402,Coordenadas!A$2:B1654,2,0)</f>
        <v xml:space="preserve"> 21° 6'42.93"S</v>
      </c>
      <c r="N402" s="15" t="str">
        <f>VLOOKUP(L402,Coordenadas!A$2:C5397,3,0)</f>
        <v xml:space="preserve"> 44° 1'17.09"O</v>
      </c>
      <c r="O402" s="40" t="str">
        <f>VLOOKUP(B402,SAOM!B$2:H1385,7,0)</f>
        <v>SES-DOOS-3502</v>
      </c>
      <c r="P402" s="40">
        <v>4033</v>
      </c>
      <c r="Q402" s="17">
        <f>VLOOKUP(B402,SAOM!B$2:I1385,8,0)</f>
        <v>41089</v>
      </c>
      <c r="R402" s="17" t="e">
        <f>VLOOKUP(B402,AG_Lider!A$1:F1744,6,0)</f>
        <v>#N/A</v>
      </c>
      <c r="S402" s="42" t="str">
        <f>VLOOKUP(B402,SAOM!B$2:J1385,9,0)</f>
        <v>Stefânia Carine Brandão Malta</v>
      </c>
      <c r="T402" s="17" t="str">
        <f>VLOOKUP(B402,SAOM!B$2:K1831,10,0)</f>
        <v>Rua Sebastião Rezende, 725</v>
      </c>
      <c r="U402" s="42" t="str">
        <f>VLOOKUP(B402,SAOM!B$2:M1127,12,0)</f>
        <v>32 3353-2449</v>
      </c>
      <c r="V402" s="87" t="str">
        <f>VLOOKUP(B402,SAOM!B$2:L1127,11,0)</f>
        <v>36213-000</v>
      </c>
      <c r="W402" s="18"/>
      <c r="X402" s="40" t="str">
        <f>VLOOKUP(B402,SAOM!B$2:N1127,13,0)</f>
        <v>00:20:0E:10:52:6D</v>
      </c>
      <c r="Y402" s="17">
        <v>41088</v>
      </c>
      <c r="Z402" s="15" t="s">
        <v>4275</v>
      </c>
      <c r="AA402" s="19">
        <v>41089</v>
      </c>
      <c r="AB402" s="35"/>
      <c r="AC402" s="48"/>
      <c r="AD402" s="19" t="str">
        <f>VLOOKUP(B402,SAOM!B$2:Q1428,16,0)</f>
        <v>-</v>
      </c>
      <c r="AE402" s="19" t="s">
        <v>4675</v>
      </c>
      <c r="AF402" s="19"/>
      <c r="AG402" s="145"/>
      <c r="AH402" s="15" t="s">
        <v>3901</v>
      </c>
      <c r="AI402" s="20" t="s">
        <v>4675</v>
      </c>
    </row>
    <row r="403" spans="1:35" s="20" customFormat="1">
      <c r="A403" s="13">
        <v>3235</v>
      </c>
      <c r="B403" s="38" t="s">
        <v>2640</v>
      </c>
      <c r="C403" s="17">
        <v>41002</v>
      </c>
      <c r="D403" s="17">
        <v>41047</v>
      </c>
      <c r="E403" s="17">
        <f>VLOOKUP(B403,SAOM!B$2:D3453,3,0)</f>
        <v>41047</v>
      </c>
      <c r="F403" s="17">
        <f t="shared" si="6"/>
        <v>41062</v>
      </c>
      <c r="G403" s="17" t="s">
        <v>501</v>
      </c>
      <c r="H403" s="14" t="s">
        <v>517</v>
      </c>
      <c r="I403" s="40" t="str">
        <f>VLOOKUP(B403,SAOM!B$2:E2398,4,0)</f>
        <v>Aceito</v>
      </c>
      <c r="J403" s="14" t="s">
        <v>499</v>
      </c>
      <c r="K403" s="14" t="s">
        <v>501</v>
      </c>
      <c r="L403" s="15" t="s">
        <v>118</v>
      </c>
      <c r="M403" s="15" t="str">
        <f>VLOOKUP(L403,Coordenadas!A$2:B1655,2,0)</f>
        <v xml:space="preserve"> 19°46'2.70"S</v>
      </c>
      <c r="N403" s="15" t="str">
        <f>VLOOKUP(L403,Coordenadas!A$2:C5398,3,0)</f>
        <v xml:space="preserve"> 43°51'10.08"O</v>
      </c>
      <c r="O403" s="40" t="str">
        <f>VLOOKUP(B403,SAOM!B$2:H1290,7,0)</f>
        <v>SES-SAIA-3235</v>
      </c>
      <c r="P403" s="78">
        <v>4033</v>
      </c>
      <c r="Q403" s="17">
        <f>VLOOKUP(B403,SAOM!B$2:I1290,8,0)</f>
        <v>41019</v>
      </c>
      <c r="R403" s="17" t="str">
        <f>VLOOKUP(B403,AG_Lider!A$1:F1649,6,0)</f>
        <v>CONCLUÍDO</v>
      </c>
      <c r="S403" s="42" t="str">
        <f>VLOOKUP(B403,SAOM!B$2:J1290,9,0)</f>
        <v>Cristina Amoroso</v>
      </c>
      <c r="T403" s="17" t="str">
        <f>VLOOKUP(B403,SAOM!B$2:K1736,10,0)</f>
        <v>Rua Francisco Jerônimo da Silva, 25</v>
      </c>
      <c r="U403" s="42" t="str">
        <f>VLOOKUP(B403,SAOM!B$2:M1128,12,0)</f>
        <v>31 3649-6864</v>
      </c>
      <c r="V403" s="87" t="str">
        <f>VLOOKUP(B403,SAOM!B$2:L1128,11,0)</f>
        <v>33015-420</v>
      </c>
      <c r="W403" s="18"/>
      <c r="X403" s="40" t="str">
        <f>VLOOKUP(B403,SAOM!B$2:N1128,13,0)</f>
        <v>00:20:0e:10:48:dc</v>
      </c>
      <c r="Y403" s="17">
        <v>41032</v>
      </c>
      <c r="Z403" s="15" t="s">
        <v>1625</v>
      </c>
      <c r="AA403" s="19">
        <v>41032</v>
      </c>
      <c r="AB403" s="35">
        <f>VLOOKUP(B403,[1]VODANET!$B$5:$AB$1019,27,0)</f>
        <v>41058</v>
      </c>
      <c r="AC403" s="48"/>
      <c r="AD403" s="19" t="str">
        <f>VLOOKUP(B403,SAOM!B$2:Q1429,16,0)</f>
        <v>-</v>
      </c>
      <c r="AE403" s="19" t="s">
        <v>4675</v>
      </c>
      <c r="AF403" s="19"/>
      <c r="AG403" s="145"/>
      <c r="AH403" s="15"/>
      <c r="AI403" s="20" t="s">
        <v>4675</v>
      </c>
    </row>
    <row r="404" spans="1:35" s="20" customFormat="1">
      <c r="A404" s="13">
        <v>3504</v>
      </c>
      <c r="B404" s="38">
        <v>3504</v>
      </c>
      <c r="C404" s="17">
        <v>41044</v>
      </c>
      <c r="D404" s="17">
        <v>41089</v>
      </c>
      <c r="E404" s="17">
        <f>VLOOKUP(B404,SAOM!B$2:D3454,3,0)</f>
        <v>41089</v>
      </c>
      <c r="F404" s="17">
        <f t="shared" si="6"/>
        <v>41104</v>
      </c>
      <c r="G404" s="17" t="s">
        <v>501</v>
      </c>
      <c r="H404" s="14" t="s">
        <v>517</v>
      </c>
      <c r="I404" s="40" t="str">
        <f>VLOOKUP(B404,SAOM!B$2:E2399,4,0)</f>
        <v>Aceito</v>
      </c>
      <c r="J404" s="14" t="s">
        <v>684</v>
      </c>
      <c r="K404" s="14" t="s">
        <v>501</v>
      </c>
      <c r="L404" s="15" t="s">
        <v>3310</v>
      </c>
      <c r="M404" s="15" t="str">
        <f>VLOOKUP(L404,Coordenadas!A$2:B1656,2,0)</f>
        <v xml:space="preserve"> 20°40'43.00"S</v>
      </c>
      <c r="N404" s="15" t="str">
        <f>VLOOKUP(L404,Coordenadas!A$2:C5399,3,0)</f>
        <v xml:space="preserve"> 44° 3'9.45"O</v>
      </c>
      <c r="O404" s="40" t="str">
        <f>VLOOKUP(B404,SAOM!B$2:H1387,7,0)</f>
        <v>SES-ENAS-3504</v>
      </c>
      <c r="P404" s="40">
        <v>4033</v>
      </c>
      <c r="Q404" s="17">
        <f>VLOOKUP(B404,SAOM!B$2:I1387,8,0)</f>
        <v>41078</v>
      </c>
      <c r="R404" s="17" t="e">
        <f>VLOOKUP(B404,AG_Lider!A$1:F1746,6,0)</f>
        <v>#N/A</v>
      </c>
      <c r="S404" s="42" t="str">
        <f>VLOOKUP(B404,SAOM!B$2:J1387,9,0)</f>
        <v>Ana Paula Maia Facury</v>
      </c>
      <c r="T404" s="17" t="str">
        <f>VLOOKUP(B404,SAOM!B$2:K1833,10,0)</f>
        <v>Praça Cassiano Campolina, 17</v>
      </c>
      <c r="U404" s="42" t="str">
        <f>VLOOKUP(B404,SAOM!B$2:M1129,12,0)</f>
        <v>31 3751-2025</v>
      </c>
      <c r="V404" s="87" t="str">
        <f>VLOOKUP(B404,SAOM!B$2:L1129,11,0)</f>
        <v>35490-000</v>
      </c>
      <c r="W404" s="18"/>
      <c r="X404" s="40" t="str">
        <f>VLOOKUP(B404,SAOM!B$2:N1129,13,0)</f>
        <v>00:20:0e:10:52:72</v>
      </c>
      <c r="Y404" s="17">
        <v>41079</v>
      </c>
      <c r="Z404" s="15" t="s">
        <v>4273</v>
      </c>
      <c r="AA404" s="19">
        <v>41079</v>
      </c>
      <c r="AB404" s="35"/>
      <c r="AC404" s="48" t="s">
        <v>4088</v>
      </c>
      <c r="AD404" s="19" t="str">
        <f>VLOOKUP(B404,SAOM!B$2:Q1430,16,0)</f>
        <v>-</v>
      </c>
      <c r="AE404" s="19" t="s">
        <v>4675</v>
      </c>
      <c r="AF404" s="19"/>
      <c r="AG404" s="145"/>
      <c r="AH404" s="64" t="s">
        <v>4274</v>
      </c>
      <c r="AI404" s="20" t="s">
        <v>4675</v>
      </c>
    </row>
    <row r="405" spans="1:35" s="20" customFormat="1">
      <c r="A405" s="13">
        <v>3505</v>
      </c>
      <c r="B405" s="38">
        <v>3505</v>
      </c>
      <c r="C405" s="17">
        <v>41044</v>
      </c>
      <c r="D405" s="17">
        <v>41089</v>
      </c>
      <c r="E405" s="17">
        <f>VLOOKUP(B405,SAOM!B$2:D3455,3,0)</f>
        <v>41089</v>
      </c>
      <c r="F405" s="17">
        <f t="shared" si="6"/>
        <v>41104</v>
      </c>
      <c r="G405" s="17" t="s">
        <v>501</v>
      </c>
      <c r="H405" s="14" t="s">
        <v>517</v>
      </c>
      <c r="I405" s="40" t="str">
        <f>VLOOKUP(B405,SAOM!B$2:E2400,4,0)</f>
        <v>Aceito</v>
      </c>
      <c r="J405" s="14" t="s">
        <v>684</v>
      </c>
      <c r="K405" s="14" t="s">
        <v>501</v>
      </c>
      <c r="L405" s="15" t="s">
        <v>3310</v>
      </c>
      <c r="M405" s="15" t="str">
        <f>VLOOKUP(L405,Coordenadas!A$2:B1657,2,0)</f>
        <v xml:space="preserve"> 20°40'43.00"S</v>
      </c>
      <c r="N405" s="15" t="str">
        <f>VLOOKUP(L405,Coordenadas!A$2:C5400,3,0)</f>
        <v xml:space="preserve"> 44° 3'9.45"O</v>
      </c>
      <c r="O405" s="40" t="str">
        <f>VLOOKUP(B405,SAOM!B$2:H1388,7,0)</f>
        <v>SES-ENAS-3505</v>
      </c>
      <c r="P405" s="40">
        <v>4033</v>
      </c>
      <c r="Q405" s="17">
        <f>VLOOKUP(B405,SAOM!B$2:I1388,8,0)</f>
        <v>41078</v>
      </c>
      <c r="R405" s="17" t="e">
        <f>VLOOKUP(B405,AG_Lider!A$1:F1747,6,0)</f>
        <v>#N/A</v>
      </c>
      <c r="S405" s="42" t="str">
        <f>VLOOKUP(B405,SAOM!B$2:J1388,9,0)</f>
        <v>Daniela Nascimento Machado</v>
      </c>
      <c r="T405" s="17" t="str">
        <f>VLOOKUP(B405,SAOM!B$2:K1834,10,0)</f>
        <v>Av. Sagrados Corações, 1129</v>
      </c>
      <c r="U405" s="42" t="str">
        <f>VLOOKUP(B405,SAOM!B$2:M1130,12,0)</f>
        <v>31 3751-1956</v>
      </c>
      <c r="V405" s="87" t="str">
        <f>VLOOKUP(B405,SAOM!B$2:L1130,11,0)</f>
        <v>35490-000</v>
      </c>
      <c r="W405" s="18"/>
      <c r="X405" s="40" t="str">
        <f>VLOOKUP(B405,SAOM!B$2:N1130,13,0)</f>
        <v>00:20:0e:10:52:d0</v>
      </c>
      <c r="Y405" s="17">
        <v>41078</v>
      </c>
      <c r="Z405" s="15" t="s">
        <v>4275</v>
      </c>
      <c r="AA405" s="19">
        <v>41079</v>
      </c>
      <c r="AB405" s="35"/>
      <c r="AC405" s="48" t="s">
        <v>4088</v>
      </c>
      <c r="AD405" s="19" t="str">
        <f>VLOOKUP(B405,SAOM!B$2:Q1431,16,0)</f>
        <v>-</v>
      </c>
      <c r="AE405" s="19" t="s">
        <v>4675</v>
      </c>
      <c r="AF405" s="19"/>
      <c r="AG405" s="145"/>
      <c r="AH405" s="64" t="s">
        <v>4274</v>
      </c>
      <c r="AI405" s="20" t="s">
        <v>4675</v>
      </c>
    </row>
    <row r="406" spans="1:35" s="20" customFormat="1">
      <c r="A406" s="13">
        <v>3506</v>
      </c>
      <c r="B406" s="38">
        <v>3506</v>
      </c>
      <c r="C406" s="17">
        <v>41044</v>
      </c>
      <c r="D406" s="17">
        <v>41187</v>
      </c>
      <c r="E406" s="17">
        <f>VLOOKUP(B406,SAOM!B$2:D3456,3,0)</f>
        <v>41187</v>
      </c>
      <c r="F406" s="17">
        <f t="shared" si="6"/>
        <v>41202</v>
      </c>
      <c r="G406" s="17">
        <v>41050</v>
      </c>
      <c r="H406" s="14" t="s">
        <v>7236</v>
      </c>
      <c r="I406" s="40" t="str">
        <f>VLOOKUP(B406,SAOM!B$2:E2401,4,0)</f>
        <v>A agendar</v>
      </c>
      <c r="J406" s="14" t="s">
        <v>499</v>
      </c>
      <c r="K406" s="14" t="s">
        <v>506</v>
      </c>
      <c r="L406" s="15" t="s">
        <v>3320</v>
      </c>
      <c r="M406" s="15" t="str">
        <f>VLOOKUP(L406,Coordenadas!A$2:B1658,2,0)</f>
        <v xml:space="preserve"> 18°57'55.35"S</v>
      </c>
      <c r="N406" s="15" t="str">
        <f>VLOOKUP(L406,Coordenadas!A$2:C5401,3,0)</f>
        <v xml:space="preserve"> 49°27'47.14"O</v>
      </c>
      <c r="O406" s="40" t="str">
        <f>VLOOKUP(B406,SAOM!B$2:H1389,7,0)</f>
        <v>-</v>
      </c>
      <c r="P406" s="40">
        <v>4033</v>
      </c>
      <c r="Q406" s="17" t="str">
        <f>VLOOKUP(B406,SAOM!B$2:I1389,8,0)</f>
        <v>-</v>
      </c>
      <c r="R406" s="17" t="e">
        <f>VLOOKUP(B406,AG_Lider!A$1:F1748,6,0)</f>
        <v>#N/A</v>
      </c>
      <c r="S406" s="42" t="str">
        <f>VLOOKUP(B406,SAOM!B$2:J1389,9,0)</f>
        <v>Claudiana Ferreira de Sousa</v>
      </c>
      <c r="T406" s="17" t="str">
        <f>VLOOKUP(B406,SAOM!B$2:K1835,10,0)</f>
        <v>Rua Jorge Jacob Yunes, 605</v>
      </c>
      <c r="U406" s="42" t="str">
        <f>VLOOKUP(B406,SAOM!B$2:M1131,12,0)</f>
        <v>34 3271-8235</v>
      </c>
      <c r="V406" s="87" t="str">
        <f>VLOOKUP(B406,SAOM!B$2:L1131,11,0)</f>
        <v>38300-172</v>
      </c>
      <c r="W406" s="18"/>
      <c r="X406" s="40" t="str">
        <f>VLOOKUP(B406,SAOM!B$2:N1131,13,0)</f>
        <v>-</v>
      </c>
      <c r="Y406" s="17"/>
      <c r="Z406" s="15"/>
      <c r="AA406" s="19"/>
      <c r="AB406" s="35"/>
      <c r="AC406" s="48" t="s">
        <v>1515</v>
      </c>
      <c r="AD406" s="19" t="str">
        <f>VLOOKUP(B406,SAOM!B$2:Q1432,16,0)</f>
        <v xml:space="preserve">27/08/2012 13:30:26 	Fernando La Rocca Junior 	De acordo com etapa abaixo, solicitação corrigida.  	Solicitação Enviada a Operadora
Verônica Bruna Barroso 	Cliente não está ciente </v>
      </c>
      <c r="AE406" s="19" t="s">
        <v>4675</v>
      </c>
      <c r="AF406" s="19"/>
      <c r="AG406" s="145"/>
      <c r="AH406" s="15"/>
      <c r="AI406" s="20" t="s">
        <v>4675</v>
      </c>
    </row>
    <row r="407" spans="1:35" s="20" customFormat="1">
      <c r="A407" s="13">
        <v>3507</v>
      </c>
      <c r="B407" s="38">
        <v>3507</v>
      </c>
      <c r="C407" s="17">
        <v>41044</v>
      </c>
      <c r="D407" s="17">
        <v>41124</v>
      </c>
      <c r="E407" s="17">
        <f>VLOOKUP(B407,SAOM!B$2:D3457,3,0)</f>
        <v>41124</v>
      </c>
      <c r="F407" s="17">
        <f t="shared" si="6"/>
        <v>41139</v>
      </c>
      <c r="G407" s="17">
        <v>41050</v>
      </c>
      <c r="H407" s="14" t="s">
        <v>752</v>
      </c>
      <c r="I407" s="40" t="str">
        <f>VLOOKUP(B407,SAOM!B$2:E2402,4,0)</f>
        <v>Agendado</v>
      </c>
      <c r="J407" s="14" t="s">
        <v>499</v>
      </c>
      <c r="K407" s="14" t="s">
        <v>506</v>
      </c>
      <c r="L407" s="15" t="s">
        <v>2757</v>
      </c>
      <c r="M407" s="15" t="str">
        <f>VLOOKUP(L407,Coordenadas!A$2:B1659,2,0)</f>
        <v xml:space="preserve"> 21° 8'35.59"S</v>
      </c>
      <c r="N407" s="15" t="str">
        <f>VLOOKUP(L407,Coordenadas!A$2:C5402,3,0)</f>
        <v xml:space="preserve"> 44°44'23.95"O</v>
      </c>
      <c r="O407" s="40" t="str">
        <f>VLOOKUP(B407,SAOM!B$2:H1390,7,0)</f>
        <v>-</v>
      </c>
      <c r="P407" s="40">
        <v>4033</v>
      </c>
      <c r="Q407" s="17">
        <f>VLOOKUP(B407,SAOM!B$2:I1390,8,0)</f>
        <v>41169</v>
      </c>
      <c r="R407" s="17" t="e">
        <f>VLOOKUP(B407,AG_Lider!A$1:F1749,6,0)</f>
        <v>#N/A</v>
      </c>
      <c r="S407" s="42" t="str">
        <f>VLOOKUP(B407,SAOM!B$2:J1390,9,0)</f>
        <v>Elaine Carla Eduardo Figueiredo</v>
      </c>
      <c r="T407" s="17" t="str">
        <f>VLOOKUP(B407,SAOM!B$2:K1836,10,0)</f>
        <v>Rua Silvestre Machado, 21</v>
      </c>
      <c r="U407" s="42" t="str">
        <f>VLOOKUP(B407,SAOM!B$2:M1132,12,0)</f>
        <v>35 3844-1233</v>
      </c>
      <c r="V407" s="87" t="str">
        <f>VLOOKUP(B407,SAOM!B$2:L1132,11,0)</f>
        <v>37223-000</v>
      </c>
      <c r="W407" s="18"/>
      <c r="X407" s="40" t="str">
        <f>VLOOKUP(B407,SAOM!B$2:N1132,13,0)</f>
        <v>-</v>
      </c>
      <c r="Y407" s="17"/>
      <c r="Z407" s="15"/>
      <c r="AA407" s="19"/>
      <c r="AB407" s="35"/>
      <c r="AC407" s="48" t="s">
        <v>4779</v>
      </c>
      <c r="AD407" s="19" t="str">
        <f>VLOOKUP(B407,SAOM!B$2:Q1433,16,0)</f>
        <v>25/6 - Contato corrigido.</v>
      </c>
      <c r="AE407" s="19" t="s">
        <v>4675</v>
      </c>
      <c r="AF407" s="19"/>
      <c r="AG407" s="145"/>
      <c r="AH407" s="15"/>
      <c r="AI407" s="20" t="s">
        <v>4675</v>
      </c>
    </row>
    <row r="408" spans="1:35" s="20" customFormat="1">
      <c r="A408" s="13">
        <v>3377</v>
      </c>
      <c r="B408" s="38">
        <v>3377</v>
      </c>
      <c r="C408" s="17">
        <v>41024</v>
      </c>
      <c r="D408" s="17">
        <v>41069</v>
      </c>
      <c r="E408" s="17">
        <f>VLOOKUP(B408,SAOM!B$2:D3458,3,0)</f>
        <v>41069</v>
      </c>
      <c r="F408" s="17">
        <f t="shared" si="6"/>
        <v>41084</v>
      </c>
      <c r="G408" s="17" t="s">
        <v>501</v>
      </c>
      <c r="H408" s="14" t="s">
        <v>517</v>
      </c>
      <c r="I408" s="40" t="str">
        <f>VLOOKUP(B408,SAOM!B$2:E2403,4,0)</f>
        <v>Aceito</v>
      </c>
      <c r="J408" s="14" t="s">
        <v>499</v>
      </c>
      <c r="K408" s="14" t="s">
        <v>501</v>
      </c>
      <c r="L408" s="15" t="s">
        <v>1862</v>
      </c>
      <c r="M408" s="15" t="str">
        <f>VLOOKUP(L408,Coordenadas!A$2:B1660,2,0)</f>
        <v xml:space="preserve"> 18°28'16.72"S</v>
      </c>
      <c r="N408" s="15" t="str">
        <f>VLOOKUP(L408,Coordenadas!A$2:C5403,3,0)</f>
        <v xml:space="preserve"> 41°23'12.18"O</v>
      </c>
      <c r="O408" s="40" t="str">
        <f>VLOOKUP(B408,SAOM!B$2:H1350,7,0)</f>
        <v>SES-SANO-3377</v>
      </c>
      <c r="P408" s="78">
        <v>4035</v>
      </c>
      <c r="Q408" s="17">
        <f>VLOOKUP(B408,SAOM!B$2:I1350,8,0)</f>
        <v>41057</v>
      </c>
      <c r="R408" s="17" t="e">
        <f>VLOOKUP(B408,AG_Lider!A$1:F1709,6,0)</f>
        <v>#N/A</v>
      </c>
      <c r="S408" s="42" t="str">
        <f>VLOOKUP(B408,SAOM!B$2:J1350,9,0)</f>
        <v>Josiane Gonçalves Soares dos Santos</v>
      </c>
      <c r="T408" s="17" t="str">
        <f>VLOOKUP(B408,SAOM!B$2:K1796,10,0)</f>
        <v>Rua Professor Antônio Bastos Braga, 99</v>
      </c>
      <c r="U408" s="42" t="str">
        <f>VLOOKUP(B408,SAOM!B$2:M1133,12,0)</f>
        <v>33 3582-1194</v>
      </c>
      <c r="V408" s="87" t="str">
        <f>VLOOKUP(B408,SAOM!B$2:L1133,11,0)</f>
        <v>39848-000</v>
      </c>
      <c r="W408" s="18"/>
      <c r="X408" s="40" t="str">
        <f>VLOOKUP(B408,SAOM!B$2:N1133,13,0)</f>
        <v>00:20:0E:10:52:AC</v>
      </c>
      <c r="Y408" s="17">
        <v>41057</v>
      </c>
      <c r="Z408" s="15" t="s">
        <v>2228</v>
      </c>
      <c r="AA408" s="19">
        <v>41058</v>
      </c>
      <c r="AB408" s="35">
        <v>41092</v>
      </c>
      <c r="AC408" s="48"/>
      <c r="AD408" s="19" t="str">
        <f>VLOOKUP(B408,SAOM!B$2:Q1434,16,0)</f>
        <v>-</v>
      </c>
      <c r="AE408" s="19" t="s">
        <v>4675</v>
      </c>
      <c r="AF408" s="19"/>
      <c r="AG408" s="145"/>
      <c r="AH408" s="15" t="s">
        <v>3912</v>
      </c>
      <c r="AI408" s="20" t="s">
        <v>4675</v>
      </c>
    </row>
    <row r="409" spans="1:35" s="84" customFormat="1">
      <c r="A409" s="46">
        <v>3588</v>
      </c>
      <c r="B409" s="38">
        <v>3588</v>
      </c>
      <c r="C409" s="31">
        <v>41056</v>
      </c>
      <c r="D409" s="31">
        <v>41103</v>
      </c>
      <c r="E409" s="17">
        <f>VLOOKUP(B409,SAOM!B$2:D3459,3,0)</f>
        <v>41118</v>
      </c>
      <c r="F409" s="31">
        <f t="shared" si="6"/>
        <v>41118</v>
      </c>
      <c r="G409" s="31">
        <v>41073</v>
      </c>
      <c r="H409" s="73" t="s">
        <v>517</v>
      </c>
      <c r="I409" s="40" t="str">
        <f>VLOOKUP(B409,SAOM!B$2:E2404,4,0)</f>
        <v>Aceito</v>
      </c>
      <c r="J409" s="73" t="s">
        <v>499</v>
      </c>
      <c r="K409" s="73" t="s">
        <v>501</v>
      </c>
      <c r="L409" s="47" t="s">
        <v>3835</v>
      </c>
      <c r="M409" s="15" t="str">
        <f>VLOOKUP(L409,Coordenadas!A$2:B1661,2,0)</f>
        <v>20º22'24''S</v>
      </c>
      <c r="N409" s="15" t="str">
        <f>VLOOKUP(L409,Coordenadas!A$2:C5404,3,0)</f>
        <v>42º15'15''O</v>
      </c>
      <c r="O409" s="38" t="str">
        <f>VLOOKUP(B409,SAOM!B$2:H1461,7,0)</f>
        <v>SES-SADA-3588</v>
      </c>
      <c r="P409" s="38">
        <v>4033</v>
      </c>
      <c r="Q409" s="31">
        <f>VLOOKUP(B409,SAOM!B$2:I1461,8,0)</f>
        <v>41109</v>
      </c>
      <c r="R409" s="31" t="e">
        <f>VLOOKUP(B409,AG_Lider!A$1:F1820,6,0)</f>
        <v>#N/A</v>
      </c>
      <c r="S409" s="80" t="str">
        <f>VLOOKUP(B409,SAOM!B$2:J1461,9,0)</f>
        <v>Eliziane Romeiro Dias</v>
      </c>
      <c r="T409" s="31" t="str">
        <f>VLOOKUP(B409,SAOM!B$2:K1907,10,0)</f>
        <v>AV. OTACÍLIO VIEIRA CAMPOS, Nº 22 - CENTRO</v>
      </c>
      <c r="U409" s="42" t="str">
        <f>VLOOKUP(B409,SAOM!B$2:M1134,12,0)</f>
        <v>31 3875-1387</v>
      </c>
      <c r="V409" s="87" t="str">
        <f>VLOOKUP(B409,SAOM!B$2:L1134,11,0)</f>
        <v>36910-000</v>
      </c>
      <c r="W409" s="81"/>
      <c r="X409" s="40" t="str">
        <f>VLOOKUP(B409,SAOM!B$2:N1134,13,0)</f>
        <v>00:20:0E:10:4D:10</v>
      </c>
      <c r="Y409" s="31">
        <v>41109</v>
      </c>
      <c r="Z409" s="47" t="s">
        <v>2708</v>
      </c>
      <c r="AA409" s="82">
        <v>41131</v>
      </c>
      <c r="AB409" s="35"/>
      <c r="AC409" s="70" t="s">
        <v>5730</v>
      </c>
      <c r="AD409" s="19" t="str">
        <f>VLOOKUP(B409,SAOM!B$2:Q1435,16,0)</f>
        <v xml:space="preserve">28/06/2012 16:36:47 	Marcos Gonzaga Milagres 	Correção efetuada </v>
      </c>
      <c r="AE409" s="82" t="s">
        <v>4675</v>
      </c>
      <c r="AF409" s="82"/>
      <c r="AG409" s="147"/>
      <c r="AH409" s="47" t="s">
        <v>5789</v>
      </c>
      <c r="AI409" s="84" t="s">
        <v>4675</v>
      </c>
    </row>
    <row r="410" spans="1:35" s="20" customFormat="1">
      <c r="A410" s="13">
        <v>3510</v>
      </c>
      <c r="B410" s="38">
        <v>3510</v>
      </c>
      <c r="C410" s="17">
        <v>41044</v>
      </c>
      <c r="D410" s="17">
        <v>41196</v>
      </c>
      <c r="E410" s="17">
        <f>VLOOKUP(B410,SAOM!B$2:D3460,3,0)</f>
        <v>41196</v>
      </c>
      <c r="F410" s="17">
        <f t="shared" si="6"/>
        <v>41211</v>
      </c>
      <c r="G410" s="17">
        <v>41050</v>
      </c>
      <c r="H410" s="14" t="s">
        <v>7236</v>
      </c>
      <c r="I410" s="40" t="str">
        <f>VLOOKUP(B410,SAOM!B$2:E2405,4,0)</f>
        <v>A agendar</v>
      </c>
      <c r="J410" s="14" t="s">
        <v>499</v>
      </c>
      <c r="K410" s="14" t="s">
        <v>499</v>
      </c>
      <c r="L410" s="15" t="s">
        <v>3320</v>
      </c>
      <c r="M410" s="15" t="str">
        <f>VLOOKUP(L410,Coordenadas!A$2:B1662,2,0)</f>
        <v xml:space="preserve"> 18°57'55.35"S</v>
      </c>
      <c r="N410" s="15" t="str">
        <f>VLOOKUP(L410,Coordenadas!A$2:C5405,3,0)</f>
        <v xml:space="preserve"> 49°27'47.14"O</v>
      </c>
      <c r="O410" s="40" t="str">
        <f>VLOOKUP(B410,SAOM!B$2:H1393,7,0)</f>
        <v>-</v>
      </c>
      <c r="P410" s="40">
        <v>4033</v>
      </c>
      <c r="Q410" s="17" t="str">
        <f>VLOOKUP(B410,SAOM!B$2:I1393,8,0)</f>
        <v>-</v>
      </c>
      <c r="R410" s="17" t="e">
        <f>VLOOKUP(B410,AG_Lider!A$1:F1752,6,0)</f>
        <v>#N/A</v>
      </c>
      <c r="S410" s="42" t="str">
        <f>VLOOKUP(B410,SAOM!B$2:J1393,9,0)</f>
        <v>Dilvanir Daniel Urzedo</v>
      </c>
      <c r="T410" s="17" t="str">
        <f>VLOOKUP(B410,SAOM!B$2:K1839,10,0)</f>
        <v>RUA 26 C entre 13 e 15 - Centro</v>
      </c>
      <c r="U410" s="42" t="str">
        <f>VLOOKUP(B410,SAOM!B$2:M1135,12,0)</f>
        <v>34 3271-8259 / 34 91</v>
      </c>
      <c r="V410" s="87" t="str">
        <f>VLOOKUP(B410,SAOM!B$2:L1135,11,0)</f>
        <v>38300-080</v>
      </c>
      <c r="W410" s="18"/>
      <c r="X410" s="40" t="str">
        <f>VLOOKUP(B410,SAOM!B$2:N1135,13,0)</f>
        <v>-</v>
      </c>
      <c r="Y410" s="17"/>
      <c r="Z410" s="15"/>
      <c r="AA410" s="19"/>
      <c r="AB410" s="35"/>
      <c r="AC410" s="48" t="s">
        <v>1515</v>
      </c>
      <c r="AD410" s="19" t="str">
        <f>VLOOKUP(B410,SAOM!B$2:Q1436,16,0)</f>
        <v>04/09/2012 13:46:25 	Ivan Santos 	Resolvida.
34 9123 4830  	Solicitação Corrigida
Cliente não está ciente.</v>
      </c>
      <c r="AE410" s="19" t="s">
        <v>4675</v>
      </c>
      <c r="AF410" s="19"/>
      <c r="AG410" s="145"/>
      <c r="AH410" s="15"/>
      <c r="AI410" s="20" t="s">
        <v>4675</v>
      </c>
    </row>
    <row r="411" spans="1:35" s="20" customFormat="1">
      <c r="A411" s="13">
        <v>3511</v>
      </c>
      <c r="B411" s="38">
        <v>3511</v>
      </c>
      <c r="C411" s="17">
        <v>41044</v>
      </c>
      <c r="D411" s="17">
        <v>41089</v>
      </c>
      <c r="E411" s="17">
        <f>VLOOKUP(B411,SAOM!B$2:D3461,3,0)</f>
        <v>41089</v>
      </c>
      <c r="F411" s="17">
        <f t="shared" si="6"/>
        <v>41104</v>
      </c>
      <c r="G411" s="17">
        <v>41050</v>
      </c>
      <c r="H411" s="14" t="s">
        <v>1509</v>
      </c>
      <c r="I411" s="40" t="str">
        <f>VLOOKUP(B411,SAOM!B$2:E2406,4,0)</f>
        <v>Paralisado</v>
      </c>
      <c r="J411" s="14" t="s">
        <v>501</v>
      </c>
      <c r="K411" s="14" t="s">
        <v>501</v>
      </c>
      <c r="L411" s="15" t="s">
        <v>3320</v>
      </c>
      <c r="M411" s="15" t="str">
        <f>VLOOKUP(L411,Coordenadas!A$2:B1663,2,0)</f>
        <v xml:space="preserve"> 18°57'55.35"S</v>
      </c>
      <c r="N411" s="15" t="str">
        <f>VLOOKUP(L411,Coordenadas!A$2:C5406,3,0)</f>
        <v xml:space="preserve"> 49°27'47.14"O</v>
      </c>
      <c r="O411" s="40" t="str">
        <f>VLOOKUP(B411,SAOM!B$2:H1394,7,0)</f>
        <v>-</v>
      </c>
      <c r="P411" s="40">
        <v>4033</v>
      </c>
      <c r="Q411" s="17" t="str">
        <f>VLOOKUP(B411,SAOM!B$2:I1394,8,0)</f>
        <v>-</v>
      </c>
      <c r="R411" s="17" t="e">
        <f>VLOOKUP(B411,AG_Lider!A$1:F1753,6,0)</f>
        <v>#N/A</v>
      </c>
      <c r="S411" s="42" t="str">
        <f>VLOOKUP(B411,SAOM!B$2:J1394,9,0)</f>
        <v>Karina de Paula Pereira</v>
      </c>
      <c r="T411" s="17" t="str">
        <f>VLOOKUP(B411,SAOM!B$2:K1840,10,0)</f>
        <v>Rua Maria Conceição Goulart, 726</v>
      </c>
      <c r="U411" s="42" t="str">
        <f>VLOOKUP(B411,SAOM!B$2:M1136,12,0)</f>
        <v>34 3268-0306</v>
      </c>
      <c r="V411" s="87" t="str">
        <f>VLOOKUP(B411,SAOM!B$2:L1136,11,0)</f>
        <v>38304-036</v>
      </c>
      <c r="W411" s="18"/>
      <c r="X411" s="40" t="str">
        <f>VLOOKUP(B411,SAOM!B$2:N1136,13,0)</f>
        <v>-</v>
      </c>
      <c r="Y411" s="17"/>
      <c r="Z411" s="15"/>
      <c r="AA411" s="19"/>
      <c r="AB411" s="35"/>
      <c r="AC411" s="48" t="s">
        <v>7205</v>
      </c>
      <c r="AD411" s="19" t="str">
        <f>VLOOKUP(B411,SAOM!B$2:Q1437,16,0)</f>
        <v>Contato telefônico errado.</v>
      </c>
      <c r="AE411" s="19" t="s">
        <v>4675</v>
      </c>
      <c r="AF411" s="19"/>
      <c r="AG411" s="145"/>
      <c r="AH411" s="15"/>
      <c r="AI411" s="20" t="s">
        <v>4675</v>
      </c>
    </row>
    <row r="412" spans="1:35" s="20" customFormat="1">
      <c r="A412" s="13">
        <v>3512</v>
      </c>
      <c r="B412" s="38">
        <v>3512</v>
      </c>
      <c r="C412" s="17">
        <v>41044</v>
      </c>
      <c r="D412" s="17">
        <v>41089</v>
      </c>
      <c r="E412" s="17">
        <f>VLOOKUP(B412,SAOM!B$2:D3462,3,0)</f>
        <v>41089</v>
      </c>
      <c r="F412" s="17">
        <f t="shared" si="6"/>
        <v>41104</v>
      </c>
      <c r="G412" s="17" t="s">
        <v>501</v>
      </c>
      <c r="H412" s="14" t="s">
        <v>517</v>
      </c>
      <c r="I412" s="40" t="str">
        <f>VLOOKUP(B412,SAOM!B$2:E2407,4,0)</f>
        <v>Aceito</v>
      </c>
      <c r="J412" s="14" t="s">
        <v>684</v>
      </c>
      <c r="K412" s="14" t="s">
        <v>501</v>
      </c>
      <c r="L412" s="15" t="s">
        <v>2039</v>
      </c>
      <c r="M412" s="15" t="str">
        <f>VLOOKUP(L412,Coordenadas!A$2:B1664,2,0)</f>
        <v xml:space="preserve"> 20°54'59.74"S</v>
      </c>
      <c r="N412" s="15" t="str">
        <f>VLOOKUP(L412,Coordenadas!A$2:C5407,3,0)</f>
        <v xml:space="preserve"> 44° 4'32.17"O</v>
      </c>
      <c r="O412" s="40" t="str">
        <f>VLOOKUP(B412,SAOM!B$2:H1384,7,0)</f>
        <v>SES-LADA-3512</v>
      </c>
      <c r="P412" s="40">
        <v>4033</v>
      </c>
      <c r="Q412" s="17">
        <f>VLOOKUP(B412,SAOM!B$2:I1384,8,0)</f>
        <v>41089</v>
      </c>
      <c r="R412" s="17" t="e">
        <f>VLOOKUP(B412,AG_Lider!A$1:F1743,6,0)</f>
        <v>#N/A</v>
      </c>
      <c r="S412" s="42" t="str">
        <f>VLOOKUP(B412,SAOM!B$2:J1384,9,0)</f>
        <v>Christiane Cleria de Sousa Coelho</v>
      </c>
      <c r="T412" s="17" t="str">
        <f>VLOOKUP(B412,SAOM!B$2:K1830,10,0)</f>
        <v>Praça João Paulo II, 101</v>
      </c>
      <c r="U412" s="42" t="str">
        <f>VLOOKUP(B412,SAOM!B$2:M1137,12,0)</f>
        <v>32 3363-2090</v>
      </c>
      <c r="V412" s="87" t="str">
        <f>VLOOKUP(B412,SAOM!B$2:L1137,11,0)</f>
        <v>36345-000</v>
      </c>
      <c r="W412" s="18"/>
      <c r="X412" s="40" t="str">
        <f>VLOOKUP(B412,SAOM!B$2:N1137,13,0)</f>
        <v>00:20:0E:10:52:01</v>
      </c>
      <c r="Y412" s="17">
        <v>41089</v>
      </c>
      <c r="Z412" s="15" t="s">
        <v>4273</v>
      </c>
      <c r="AA412" s="19">
        <v>41089</v>
      </c>
      <c r="AB412" s="35"/>
      <c r="AC412" s="48"/>
      <c r="AD412" s="19" t="str">
        <f>VLOOKUP(B412,SAOM!B$2:Q1438,16,0)</f>
        <v>-</v>
      </c>
      <c r="AE412" s="19" t="s">
        <v>4675</v>
      </c>
      <c r="AF412" s="19"/>
      <c r="AG412" s="145"/>
      <c r="AH412" s="15" t="s">
        <v>4277</v>
      </c>
      <c r="AI412" s="20" t="s">
        <v>4675</v>
      </c>
    </row>
    <row r="413" spans="1:35" s="20" customFormat="1">
      <c r="A413" s="13">
        <v>3513</v>
      </c>
      <c r="B413" s="38">
        <v>3513</v>
      </c>
      <c r="C413" s="17">
        <v>41044</v>
      </c>
      <c r="D413" s="17">
        <v>41126</v>
      </c>
      <c r="E413" s="17">
        <f>VLOOKUP(B413,SAOM!B$2:D3463,3,0)</f>
        <v>41126</v>
      </c>
      <c r="F413" s="17">
        <f t="shared" si="6"/>
        <v>41141</v>
      </c>
      <c r="G413" s="17">
        <v>41050</v>
      </c>
      <c r="H413" s="14" t="s">
        <v>752</v>
      </c>
      <c r="I413" s="40" t="str">
        <f>VLOOKUP(B413,SAOM!B$2:E2408,4,0)</f>
        <v>Agendado</v>
      </c>
      <c r="J413" s="14" t="s">
        <v>499</v>
      </c>
      <c r="K413" s="14" t="s">
        <v>499</v>
      </c>
      <c r="L413" s="15" t="s">
        <v>3300</v>
      </c>
      <c r="M413" s="15" t="str">
        <f>VLOOKUP(L413,Coordenadas!A$2:B1665,2,0)</f>
        <v xml:space="preserve"> 21°30'2.14"S</v>
      </c>
      <c r="N413" s="15" t="str">
        <f>VLOOKUP(L413,Coordenadas!A$2:C5408,3,0)</f>
        <v xml:space="preserve"> 44°20'1.80"O</v>
      </c>
      <c r="O413" s="40" t="str">
        <f>VLOOKUP(B413,SAOM!B$2:H1383,7,0)</f>
        <v>-</v>
      </c>
      <c r="P413" s="40">
        <v>4033</v>
      </c>
      <c r="Q413" s="17">
        <f>VLOOKUP(B413,SAOM!B$2:I1383,8,0)</f>
        <v>41141</v>
      </c>
      <c r="R413" s="17" t="e">
        <f>VLOOKUP(B413,AG_Lider!A$1:F1742,6,0)</f>
        <v>#N/A</v>
      </c>
      <c r="S413" s="42" t="str">
        <f>VLOOKUP(B413,SAOM!B$2:J1383,9,0)</f>
        <v>Mara de Carvalho Silva</v>
      </c>
      <c r="T413" s="17" t="str">
        <f>VLOOKUP(B413,SAOM!B$2:K1829,10,0)</f>
        <v>Rua Cel Antônio Bernardino, 1</v>
      </c>
      <c r="U413" s="42" t="str">
        <f>VLOOKUP(B413,SAOM!B$2:M1138,12,0)</f>
        <v>32 3338-1036</v>
      </c>
      <c r="V413" s="87" t="str">
        <f>VLOOKUP(B413,SAOM!B$2:L1138,11,0)</f>
        <v>37305-000</v>
      </c>
      <c r="W413" s="18"/>
      <c r="X413" s="40" t="str">
        <f>VLOOKUP(B413,SAOM!B$2:N1138,13,0)</f>
        <v>-</v>
      </c>
      <c r="Y413" s="17"/>
      <c r="Z413" s="15"/>
      <c r="AA413" s="19"/>
      <c r="AB413" s="35"/>
      <c r="AC413" s="48" t="s">
        <v>4783</v>
      </c>
      <c r="AD413" s="19" t="str">
        <f>VLOOKUP(B413,SAOM!B$2:Q1439,16,0)</f>
        <v>27/6 - Cliente notificado.</v>
      </c>
      <c r="AE413" s="19" t="s">
        <v>4675</v>
      </c>
      <c r="AF413" s="19"/>
      <c r="AG413" s="145"/>
      <c r="AH413" s="15"/>
      <c r="AI413" s="20" t="s">
        <v>4675</v>
      </c>
    </row>
    <row r="414" spans="1:35" s="20" customFormat="1">
      <c r="A414" s="13">
        <v>3514</v>
      </c>
      <c r="B414" s="38">
        <v>3514</v>
      </c>
      <c r="C414" s="17">
        <v>41044</v>
      </c>
      <c r="D414" s="17">
        <v>41126</v>
      </c>
      <c r="E414" s="17">
        <f>VLOOKUP(B414,SAOM!B$2:D3464,3,0)</f>
        <v>41126</v>
      </c>
      <c r="F414" s="17">
        <f t="shared" si="6"/>
        <v>41141</v>
      </c>
      <c r="G414" s="17">
        <v>41050</v>
      </c>
      <c r="H414" s="14" t="s">
        <v>752</v>
      </c>
      <c r="I414" s="40" t="str">
        <f>VLOOKUP(B414,SAOM!B$2:E2409,4,0)</f>
        <v>Agendado</v>
      </c>
      <c r="J414" s="14" t="s">
        <v>499</v>
      </c>
      <c r="K414" s="14" t="s">
        <v>499</v>
      </c>
      <c r="L414" s="15" t="s">
        <v>3300</v>
      </c>
      <c r="M414" s="15" t="str">
        <f>VLOOKUP(L414,Coordenadas!A$2:B1666,2,0)</f>
        <v xml:space="preserve"> 21°30'2.14"S</v>
      </c>
      <c r="N414" s="15" t="str">
        <f>VLOOKUP(L414,Coordenadas!A$2:C5409,3,0)</f>
        <v xml:space="preserve"> 44°20'1.80"O</v>
      </c>
      <c r="O414" s="40" t="str">
        <f>VLOOKUP(B414,SAOM!B$2:H1397,7,0)</f>
        <v>-</v>
      </c>
      <c r="P414" s="40">
        <v>4033</v>
      </c>
      <c r="Q414" s="17">
        <f>VLOOKUP(B414,SAOM!B$2:I1397,8,0)</f>
        <v>41141</v>
      </c>
      <c r="R414" s="17" t="e">
        <f>VLOOKUP(B414,AG_Lider!A$1:F1756,6,0)</f>
        <v>#N/A</v>
      </c>
      <c r="S414" s="42" t="str">
        <f>VLOOKUP(B414,SAOM!B$2:J1397,9,0)</f>
        <v>Aelton de Almeida</v>
      </c>
      <c r="T414" s="17" t="str">
        <f>VLOOKUP(B414,SAOM!B$2:K1843,10,0)</f>
        <v>Praça do Cruzeiro, s/n</v>
      </c>
      <c r="U414" s="42" t="str">
        <f>VLOOKUP(B414,SAOM!B$2:M1139,12,0)</f>
        <v>32 3338-1255</v>
      </c>
      <c r="V414" s="87" t="str">
        <f>VLOOKUP(B414,SAOM!B$2:L1139,11,0)</f>
        <v>37305-000</v>
      </c>
      <c r="W414" s="18"/>
      <c r="X414" s="40" t="str">
        <f>VLOOKUP(B414,SAOM!B$2:N1139,13,0)</f>
        <v>-</v>
      </c>
      <c r="Y414" s="17"/>
      <c r="Z414" s="15"/>
      <c r="AA414" s="19"/>
      <c r="AB414" s="35"/>
      <c r="AC414" s="48" t="s">
        <v>4784</v>
      </c>
      <c r="AD414" s="19" t="str">
        <f>VLOOKUP(B414,SAOM!B$2:Q1440,16,0)</f>
        <v>27/6 - Cliente ciente.</v>
      </c>
      <c r="AE414" s="19" t="s">
        <v>4675</v>
      </c>
      <c r="AF414" s="19"/>
      <c r="AG414" s="145"/>
      <c r="AH414" s="15"/>
      <c r="AI414" s="20" t="s">
        <v>4675</v>
      </c>
    </row>
    <row r="415" spans="1:35" s="20" customFormat="1">
      <c r="A415" s="13">
        <v>3515</v>
      </c>
      <c r="B415" s="38">
        <v>3515</v>
      </c>
      <c r="C415" s="17">
        <v>41044</v>
      </c>
      <c r="D415" s="17">
        <v>41094</v>
      </c>
      <c r="E415" s="17">
        <f>VLOOKUP(B415,SAOM!B$2:D3465,3,0)</f>
        <v>41094</v>
      </c>
      <c r="F415" s="17">
        <f t="shared" si="6"/>
        <v>41109</v>
      </c>
      <c r="G415" s="17">
        <v>41080</v>
      </c>
      <c r="H415" s="14" t="s">
        <v>517</v>
      </c>
      <c r="I415" s="40" t="str">
        <f>VLOOKUP(B415,SAOM!B$2:E2410,4,0)</f>
        <v>Aceito</v>
      </c>
      <c r="J415" s="14" t="s">
        <v>499</v>
      </c>
      <c r="K415" s="14" t="s">
        <v>501</v>
      </c>
      <c r="L415" s="15" t="s">
        <v>3061</v>
      </c>
      <c r="M415" s="15" t="str">
        <f>VLOOKUP(L415,Coordenadas!A$2:B1667,2,0)</f>
        <v xml:space="preserve"> 18°40'48.08"S</v>
      </c>
      <c r="N415" s="15" t="str">
        <f>VLOOKUP(L415,Coordenadas!A$2:C5410,3,0)</f>
        <v xml:space="preserve"> 49°33'56.62"O</v>
      </c>
      <c r="O415" s="40" t="str">
        <f>VLOOKUP(B415,SAOM!B$2:H1396,7,0)</f>
        <v>SES-CAIS-3515</v>
      </c>
      <c r="P415" s="40">
        <v>4033</v>
      </c>
      <c r="Q415" s="17">
        <f>VLOOKUP(B415,SAOM!B$2:I1396,8,0)</f>
        <v>41152</v>
      </c>
      <c r="R415" s="17" t="e">
        <f>VLOOKUP(B415,AG_Lider!A$1:F1755,6,0)</f>
        <v>#N/A</v>
      </c>
      <c r="S415" s="42" t="str">
        <f>VLOOKUP(B415,SAOM!B$2:J1396,9,0)</f>
        <v>Denise de Almeida Flabis Cinquini</v>
      </c>
      <c r="T415" s="17" t="str">
        <f>VLOOKUP(B415,SAOM!B$2:K1842,10,0)</f>
        <v>Av. 115A, 100</v>
      </c>
      <c r="U415" s="42" t="str">
        <f>VLOOKUP(B415,SAOM!B$2:M1140,12,0)</f>
        <v>(34)3263-0343 - (34)</v>
      </c>
      <c r="V415" s="87" t="str">
        <f>VLOOKUP(B415,SAOM!B$2:L1140,11,0)</f>
        <v>38360-000</v>
      </c>
      <c r="W415" s="18"/>
      <c r="X415" s="40" t="str">
        <f>VLOOKUP(B415,SAOM!B$2:N1140,13,0)</f>
        <v>00:20:0e:10:4f:5f</v>
      </c>
      <c r="Y415" s="17">
        <v>41152</v>
      </c>
      <c r="Z415" s="15" t="s">
        <v>5213</v>
      </c>
      <c r="AA415" s="19">
        <v>41152</v>
      </c>
      <c r="AB415" s="35"/>
      <c r="AC415" s="48" t="s">
        <v>4778</v>
      </c>
      <c r="AD415" s="19" t="str">
        <f>VLOOKUP(B415,SAOM!B$2:Q1441,16,0)</f>
        <v>25/6 - Contato corrigido.</v>
      </c>
      <c r="AE415" s="19" t="s">
        <v>4675</v>
      </c>
      <c r="AF415" s="19"/>
      <c r="AG415" s="145"/>
      <c r="AH415" s="15"/>
      <c r="AI415" s="20" t="s">
        <v>4675</v>
      </c>
    </row>
    <row r="416" spans="1:35" s="20" customFormat="1">
      <c r="A416" s="13">
        <v>3516</v>
      </c>
      <c r="B416" s="38">
        <v>3516</v>
      </c>
      <c r="C416" s="17">
        <v>41044</v>
      </c>
      <c r="D416" s="17">
        <v>41099</v>
      </c>
      <c r="E416" s="17">
        <f>VLOOKUP(B416,SAOM!B$2:D3466,3,0)</f>
        <v>41099</v>
      </c>
      <c r="F416" s="17">
        <f t="shared" si="6"/>
        <v>41114</v>
      </c>
      <c r="G416" s="17">
        <v>41050</v>
      </c>
      <c r="H416" s="14" t="s">
        <v>517</v>
      </c>
      <c r="I416" s="40" t="str">
        <f>VLOOKUP(B416,SAOM!B$2:E2411,4,0)</f>
        <v>Aceito</v>
      </c>
      <c r="J416" s="14" t="s">
        <v>499</v>
      </c>
      <c r="K416" s="14" t="s">
        <v>501</v>
      </c>
      <c r="L416" s="15" t="s">
        <v>3061</v>
      </c>
      <c r="M416" s="15" t="str">
        <f>VLOOKUP(L416,Coordenadas!A$2:B1668,2,0)</f>
        <v xml:space="preserve"> 18°40'48.08"S</v>
      </c>
      <c r="N416" s="15" t="str">
        <f>VLOOKUP(L416,Coordenadas!A$2:C5411,3,0)</f>
        <v xml:space="preserve"> 49°33'56.62"O</v>
      </c>
      <c r="O416" s="40" t="str">
        <f>VLOOKUP(B416,SAOM!B$2:H1395,7,0)</f>
        <v>SES-CAIS-3516</v>
      </c>
      <c r="P416" s="40">
        <v>4033</v>
      </c>
      <c r="Q416" s="17">
        <f>VLOOKUP(B416,SAOM!B$2:I1395,8,0)</f>
        <v>41059</v>
      </c>
      <c r="R416" s="17" t="e">
        <f>VLOOKUP(B416,AG_Lider!A$1:F1754,6,0)</f>
        <v>#N/A</v>
      </c>
      <c r="S416" s="42" t="str">
        <f>VLOOKUP(B416,SAOM!B$2:J1395,9,0)</f>
        <v>Sabrina Garcia Pricinotti</v>
      </c>
      <c r="T416" s="17" t="str">
        <f>VLOOKUP(B416,SAOM!B$2:K1841,10,0)</f>
        <v>Av. Amazonas, 138</v>
      </c>
      <c r="U416" s="42" t="str">
        <f>VLOOKUP(B416,SAOM!B$2:M1141,12,0)</f>
        <v>34 3263-1656</v>
      </c>
      <c r="V416" s="87" t="str">
        <f>VLOOKUP(B416,SAOM!B$2:L1141,11,0)</f>
        <v>38360-000</v>
      </c>
      <c r="W416" s="18"/>
      <c r="X416" s="40" t="str">
        <f>VLOOKUP(B416,SAOM!B$2:N1141,13,0)</f>
        <v>00:20:0e:10:51:ee</v>
      </c>
      <c r="Y416" s="17">
        <v>41060</v>
      </c>
      <c r="Z416" s="15" t="s">
        <v>2432</v>
      </c>
      <c r="AA416" s="19">
        <v>41060</v>
      </c>
      <c r="AB416" s="134">
        <v>41092</v>
      </c>
      <c r="AC416" s="48"/>
      <c r="AD416" s="19" t="str">
        <f>VLOOKUP(B416,SAOM!B$2:Q1442,16,0)</f>
        <v>Contato telefônico errado.</v>
      </c>
      <c r="AE416" s="19" t="s">
        <v>4675</v>
      </c>
      <c r="AF416" s="19"/>
      <c r="AG416" s="145"/>
      <c r="AH416" s="15" t="s">
        <v>3902</v>
      </c>
      <c r="AI416" s="20" t="s">
        <v>4675</v>
      </c>
    </row>
    <row r="417" spans="1:35" s="20" customFormat="1">
      <c r="A417" s="13">
        <v>3520</v>
      </c>
      <c r="B417" s="38">
        <v>3520</v>
      </c>
      <c r="C417" s="17">
        <v>41047</v>
      </c>
      <c r="D417" s="17">
        <v>41182</v>
      </c>
      <c r="E417" s="17">
        <f>VLOOKUP(B417,SAOM!B$2:D3467,3,0)</f>
        <v>41182</v>
      </c>
      <c r="F417" s="17">
        <f t="shared" si="6"/>
        <v>41197</v>
      </c>
      <c r="G417" s="17">
        <v>41054</v>
      </c>
      <c r="H417" s="14" t="s">
        <v>7236</v>
      </c>
      <c r="I417" s="40" t="str">
        <f>VLOOKUP(B417,SAOM!B$2:E2412,4,0)</f>
        <v>A agendar</v>
      </c>
      <c r="J417" s="14" t="s">
        <v>499</v>
      </c>
      <c r="K417" s="14" t="s">
        <v>506</v>
      </c>
      <c r="L417" s="15" t="s">
        <v>3320</v>
      </c>
      <c r="M417" s="15" t="str">
        <f>VLOOKUP(L417,Coordenadas!A$2:B1669,2,0)</f>
        <v xml:space="preserve"> 18°57'55.35"S</v>
      </c>
      <c r="N417" s="15" t="str">
        <f>VLOOKUP(L417,Coordenadas!A$2:C5412,3,0)</f>
        <v xml:space="preserve"> 49°27'47.14"O</v>
      </c>
      <c r="O417" s="40" t="str">
        <f>VLOOKUP(B417,SAOM!B$2:H1414,7,0)</f>
        <v>-</v>
      </c>
      <c r="P417" s="40">
        <v>4033</v>
      </c>
      <c r="Q417" s="17" t="str">
        <f>VLOOKUP(B417,SAOM!B$2:I1414,8,0)</f>
        <v>-</v>
      </c>
      <c r="R417" s="17" t="e">
        <f>VLOOKUP(B417,AG_Lider!A$1:F1773,6,0)</f>
        <v>#N/A</v>
      </c>
      <c r="S417" s="42" t="str">
        <f>VLOOKUP(B417,SAOM!B$2:J1414,9,0)</f>
        <v>Carlos José Pereira</v>
      </c>
      <c r="T417" s="17" t="str">
        <f>VLOOKUP(B417,SAOM!B$2:K1860,10,0)</f>
        <v>Rua Diva Paranaíba de Andrade, 344</v>
      </c>
      <c r="U417" s="42" t="str">
        <f>VLOOKUP(B417,SAOM!B$2:M1142,12,0)</f>
        <v>34 3268-9090</v>
      </c>
      <c r="V417" s="87" t="str">
        <f>VLOOKUP(B417,SAOM!B$2:L1142,11,0)</f>
        <v>38307-386</v>
      </c>
      <c r="W417" s="18"/>
      <c r="X417" s="40" t="str">
        <f>VLOOKUP(B417,SAOM!B$2:N1142,13,0)</f>
        <v>-</v>
      </c>
      <c r="Y417" s="17"/>
      <c r="Z417" s="15"/>
      <c r="AA417" s="19"/>
      <c r="AB417" s="35"/>
      <c r="AC417" s="48" t="s">
        <v>3693</v>
      </c>
      <c r="AD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E417" s="19" t="s">
        <v>4675</v>
      </c>
      <c r="AF417" s="19"/>
      <c r="AG417" s="145"/>
      <c r="AH417" s="15"/>
      <c r="AI417" s="20" t="s">
        <v>4675</v>
      </c>
    </row>
    <row r="418" spans="1:35" s="20" customFormat="1">
      <c r="A418" s="13">
        <v>3522</v>
      </c>
      <c r="B418" s="38">
        <v>3522</v>
      </c>
      <c r="C418" s="17">
        <v>41047</v>
      </c>
      <c r="D418" s="17">
        <v>41182</v>
      </c>
      <c r="E418" s="17">
        <f>VLOOKUP(B418,SAOM!B$2:D3468,3,0)</f>
        <v>41182</v>
      </c>
      <c r="F418" s="17">
        <f t="shared" si="6"/>
        <v>41197</v>
      </c>
      <c r="G418" s="17">
        <v>41054</v>
      </c>
      <c r="H418" s="14" t="s">
        <v>7236</v>
      </c>
      <c r="I418" s="40" t="str">
        <f>VLOOKUP(B418,SAOM!B$2:E2413,4,0)</f>
        <v>A agendar</v>
      </c>
      <c r="J418" s="14" t="s">
        <v>499</v>
      </c>
      <c r="K418" s="14" t="s">
        <v>506</v>
      </c>
      <c r="L418" s="15" t="s">
        <v>3320</v>
      </c>
      <c r="M418" s="15" t="str">
        <f>VLOOKUP(L418,Coordenadas!A$2:B1670,2,0)</f>
        <v xml:space="preserve"> 18°57'55.35"S</v>
      </c>
      <c r="N418" s="15" t="str">
        <f>VLOOKUP(L418,Coordenadas!A$2:C5413,3,0)</f>
        <v xml:space="preserve"> 49°27'47.14"O</v>
      </c>
      <c r="O418" s="40" t="str">
        <f>VLOOKUP(B418,SAOM!B$2:H1416,7,0)</f>
        <v>-</v>
      </c>
      <c r="P418" s="40">
        <v>4033</v>
      </c>
      <c r="Q418" s="17" t="str">
        <f>VLOOKUP(B418,SAOM!B$2:I1416,8,0)</f>
        <v>-</v>
      </c>
      <c r="R418" s="17" t="e">
        <f>VLOOKUP(B418,AG_Lider!A$1:F1775,6,0)</f>
        <v>#N/A</v>
      </c>
      <c r="S418" s="42" t="str">
        <f>VLOOKUP(B418,SAOM!B$2:J1416,9,0)</f>
        <v>Thárcis William Assis Bueno</v>
      </c>
      <c r="T418" s="17" t="str">
        <f>VLOOKUP(B418,SAOM!B$2:K1862,10,0)</f>
        <v>Av 23, 193</v>
      </c>
      <c r="U418" s="42" t="str">
        <f>VLOOKUP(B418,SAOM!B$2:M1143,12,0)</f>
        <v>34 3268-9400</v>
      </c>
      <c r="V418" s="87" t="str">
        <f>VLOOKUP(B418,SAOM!B$2:L1143,11,0)</f>
        <v>38302-236</v>
      </c>
      <c r="W418" s="18"/>
      <c r="X418" s="40" t="str">
        <f>VLOOKUP(B418,SAOM!B$2:N1143,13,0)</f>
        <v>-</v>
      </c>
      <c r="Y418" s="17"/>
      <c r="Z418" s="15"/>
      <c r="AA418" s="19"/>
      <c r="AB418" s="35"/>
      <c r="AC418" s="48" t="s">
        <v>3693</v>
      </c>
      <c r="AD418" s="19" t="str">
        <f>VLOOKUP(B418,SAOM!B$2:Q1444,16,0)</f>
        <v>23/08/2012 14:53:08 	Fernando La Rocca Junior 	Analisado - GCR.  	Solicitação Enviada a Operadora
23/08/2012 14:49:41 	Ivan Santos 	Resolvida.  	Solicitação Corrigida
25/05/2012 15:15:24 	Maria da Graças Domingos 	GCR: Verificar pendencia abaixo e co</v>
      </c>
      <c r="AE418" s="19" t="s">
        <v>4675</v>
      </c>
      <c r="AF418" s="19"/>
      <c r="AG418" s="145"/>
      <c r="AH418" s="15"/>
      <c r="AI418" s="20" t="s">
        <v>4675</v>
      </c>
    </row>
    <row r="419" spans="1:35" s="20" customFormat="1">
      <c r="A419" s="13">
        <v>3523</v>
      </c>
      <c r="B419" s="38">
        <v>3523</v>
      </c>
      <c r="C419" s="17">
        <v>41047</v>
      </c>
      <c r="D419" s="17">
        <v>41182</v>
      </c>
      <c r="E419" s="17">
        <f>VLOOKUP(B419,SAOM!B$2:D3469,3,0)</f>
        <v>41182</v>
      </c>
      <c r="F419" s="17">
        <f t="shared" si="6"/>
        <v>41197</v>
      </c>
      <c r="G419" s="17">
        <v>41054</v>
      </c>
      <c r="H419" s="14" t="s">
        <v>7236</v>
      </c>
      <c r="I419" s="40" t="str">
        <f>VLOOKUP(B419,SAOM!B$2:E2414,4,0)</f>
        <v>A agendar</v>
      </c>
      <c r="J419" s="14" t="s">
        <v>499</v>
      </c>
      <c r="K419" s="14" t="s">
        <v>506</v>
      </c>
      <c r="L419" s="15" t="s">
        <v>3320</v>
      </c>
      <c r="M419" s="15" t="str">
        <f>VLOOKUP(L419,Coordenadas!A$2:B1671,2,0)</f>
        <v xml:space="preserve"> 18°57'55.35"S</v>
      </c>
      <c r="N419" s="15" t="str">
        <f>VLOOKUP(L419,Coordenadas!A$2:C5414,3,0)</f>
        <v xml:space="preserve"> 49°27'47.14"O</v>
      </c>
      <c r="O419" s="40" t="str">
        <f>VLOOKUP(B419,SAOM!B$2:H1415,7,0)</f>
        <v>-</v>
      </c>
      <c r="P419" s="40">
        <v>4033</v>
      </c>
      <c r="Q419" s="17" t="str">
        <f>VLOOKUP(B419,SAOM!B$2:I1415,8,0)</f>
        <v>-</v>
      </c>
      <c r="R419" s="17" t="e">
        <f>VLOOKUP(B419,AG_Lider!A$1:F1774,6,0)</f>
        <v>#N/A</v>
      </c>
      <c r="S419" s="42" t="str">
        <f>VLOOKUP(B419,SAOM!B$2:J1415,9,0)</f>
        <v>Francisco Alves Ferreira Fernandes</v>
      </c>
      <c r="T419" s="17" t="str">
        <f>VLOOKUP(B419,SAOM!B$2:K1861,10,0)</f>
        <v>Rua Maria Conceição Goulart Furtado, 726</v>
      </c>
      <c r="U419" s="42" t="str">
        <f>VLOOKUP(B419,SAOM!B$2:M1144,12,0)</f>
        <v>34 3269-4573</v>
      </c>
      <c r="V419" s="87" t="str">
        <f>VLOOKUP(B419,SAOM!B$2:L1144,11,0)</f>
        <v>38304-036</v>
      </c>
      <c r="W419" s="18"/>
      <c r="X419" s="40" t="str">
        <f>VLOOKUP(B419,SAOM!B$2:N1144,13,0)</f>
        <v>-</v>
      </c>
      <c r="Y419" s="17"/>
      <c r="Z419" s="15"/>
      <c r="AA419" s="19"/>
      <c r="AB419" s="35"/>
      <c r="AC419" s="48" t="s">
        <v>3694</v>
      </c>
      <c r="AD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E419" s="19" t="s">
        <v>4675</v>
      </c>
      <c r="AF419" s="19"/>
      <c r="AG419" s="145"/>
      <c r="AH419" s="15"/>
      <c r="AI419" s="20" t="s">
        <v>4675</v>
      </c>
    </row>
    <row r="420" spans="1:35" s="20" customFormat="1">
      <c r="A420" s="13">
        <v>3524</v>
      </c>
      <c r="B420" s="38">
        <v>3524</v>
      </c>
      <c r="C420" s="17">
        <v>41047</v>
      </c>
      <c r="D420" s="17">
        <v>41213</v>
      </c>
      <c r="E420" s="17">
        <f>VLOOKUP(B420,SAOM!B$2:D3470,3,0)</f>
        <v>41213</v>
      </c>
      <c r="F420" s="17">
        <f t="shared" si="6"/>
        <v>41228</v>
      </c>
      <c r="G420" s="17">
        <v>41054</v>
      </c>
      <c r="H420" s="14" t="s">
        <v>7236</v>
      </c>
      <c r="I420" s="40" t="str">
        <f>VLOOKUP(B420,SAOM!B$2:E2415,4,0)</f>
        <v>A agendar</v>
      </c>
      <c r="J420" s="14" t="s">
        <v>499</v>
      </c>
      <c r="K420" s="14" t="s">
        <v>506</v>
      </c>
      <c r="L420" s="15" t="s">
        <v>3320</v>
      </c>
      <c r="M420" s="15" t="str">
        <f>VLOOKUP(L420,Coordenadas!A$2:B1672,2,0)</f>
        <v xml:space="preserve"> 18°57'55.35"S</v>
      </c>
      <c r="N420" s="15" t="str">
        <f>VLOOKUP(L420,Coordenadas!A$2:C5415,3,0)</f>
        <v xml:space="preserve"> 49°27'47.14"O</v>
      </c>
      <c r="O420" s="40" t="str">
        <f>VLOOKUP(B420,SAOM!B$2:H1417,7,0)</f>
        <v>-</v>
      </c>
      <c r="P420" s="40">
        <v>4033</v>
      </c>
      <c r="Q420" s="17" t="str">
        <f>VLOOKUP(B420,SAOM!B$2:I1417,8,0)</f>
        <v>-</v>
      </c>
      <c r="R420" s="17" t="e">
        <f>VLOOKUP(B420,AG_Lider!A$1:F1776,6,0)</f>
        <v>#N/A</v>
      </c>
      <c r="S420" s="42" t="str">
        <f>VLOOKUP(B420,SAOM!B$2:J1417,9,0)</f>
        <v>Cibele Ferreira Guimarães</v>
      </c>
      <c r="T420" s="17" t="str">
        <f>VLOOKUP(B420,SAOM!B$2:K1863,10,0)</f>
        <v>Rua Suiça s/n.º</v>
      </c>
      <c r="U420" s="42" t="str">
        <f>VLOOKUP(B420,SAOM!B$2:M1145,12,0)</f>
        <v>34 3268-0300</v>
      </c>
      <c r="V420" s="87" t="str">
        <f>VLOOKUP(B420,SAOM!B$2:L1145,11,0)</f>
        <v>38304-202</v>
      </c>
      <c r="W420" s="18"/>
      <c r="X420" s="40" t="str">
        <f>VLOOKUP(B420,SAOM!B$2:N1145,13,0)</f>
        <v>-</v>
      </c>
      <c r="Y420" s="17"/>
      <c r="Z420" s="15"/>
      <c r="AA420" s="19"/>
      <c r="AB420" s="35"/>
      <c r="AC420" s="48" t="s">
        <v>3694</v>
      </c>
      <c r="AD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E420" s="19" t="s">
        <v>4675</v>
      </c>
      <c r="AF420" s="19"/>
      <c r="AG420" s="145"/>
      <c r="AH420" s="15"/>
      <c r="AI420" s="20" t="s">
        <v>4675</v>
      </c>
    </row>
    <row r="421" spans="1:35" s="20" customFormat="1">
      <c r="A421" s="13">
        <v>3525</v>
      </c>
      <c r="B421" s="38">
        <v>3525</v>
      </c>
      <c r="C421" s="17">
        <v>41047</v>
      </c>
      <c r="D421" s="17">
        <v>41182</v>
      </c>
      <c r="E421" s="17">
        <f>VLOOKUP(B421,SAOM!B$2:D3471,3,0)</f>
        <v>41182</v>
      </c>
      <c r="F421" s="17">
        <f t="shared" si="6"/>
        <v>41197</v>
      </c>
      <c r="G421" s="17">
        <v>41054</v>
      </c>
      <c r="H421" s="14" t="s">
        <v>7236</v>
      </c>
      <c r="I421" s="40" t="str">
        <f>VLOOKUP(B421,SAOM!B$2:E2416,4,0)</f>
        <v>A agendar</v>
      </c>
      <c r="J421" s="14" t="s">
        <v>499</v>
      </c>
      <c r="K421" s="14" t="s">
        <v>506</v>
      </c>
      <c r="L421" s="15" t="s">
        <v>3320</v>
      </c>
      <c r="M421" s="15" t="str">
        <f>VLOOKUP(L421,Coordenadas!A$2:B1673,2,0)</f>
        <v xml:space="preserve"> 18°57'55.35"S</v>
      </c>
      <c r="N421" s="15" t="str">
        <f>VLOOKUP(L421,Coordenadas!A$2:C5416,3,0)</f>
        <v xml:space="preserve"> 49°27'47.14"O</v>
      </c>
      <c r="O421" s="40" t="str">
        <f>VLOOKUP(B421,SAOM!B$2:H1418,7,0)</f>
        <v>-</v>
      </c>
      <c r="P421" s="40">
        <v>4033</v>
      </c>
      <c r="Q421" s="17" t="str">
        <f>VLOOKUP(B421,SAOM!B$2:I1418,8,0)</f>
        <v>-</v>
      </c>
      <c r="R421" s="17" t="e">
        <f>VLOOKUP(B421,AG_Lider!A$1:F1777,6,0)</f>
        <v>#N/A</v>
      </c>
      <c r="S421" s="42" t="str">
        <f>VLOOKUP(B421,SAOM!B$2:J1418,9,0)</f>
        <v>Sônia de Andrade Lima</v>
      </c>
      <c r="T421" s="17" t="str">
        <f>VLOOKUP(B421,SAOM!B$2:K1864,10,0)</f>
        <v>Rua Áurea Muniz de Oliveira, 175</v>
      </c>
      <c r="U421" s="42" t="str">
        <f>VLOOKUP(B421,SAOM!B$2:M1146,12,0)</f>
        <v>34 3269-6599</v>
      </c>
      <c r="V421" s="87" t="str">
        <f>VLOOKUP(B421,SAOM!B$2:L1146,11,0)</f>
        <v>38305-226</v>
      </c>
      <c r="W421" s="18"/>
      <c r="X421" s="40" t="str">
        <f>VLOOKUP(B421,SAOM!B$2:N1146,13,0)</f>
        <v>-</v>
      </c>
      <c r="Y421" s="17"/>
      <c r="Z421" s="15"/>
      <c r="AA421" s="19"/>
      <c r="AB421" s="35"/>
      <c r="AC421" s="48" t="s">
        <v>3693</v>
      </c>
      <c r="AD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E421" s="19" t="s">
        <v>4675</v>
      </c>
      <c r="AF421" s="19"/>
      <c r="AG421" s="145"/>
      <c r="AH421" s="15"/>
      <c r="AI421" s="20" t="s">
        <v>4675</v>
      </c>
    </row>
    <row r="422" spans="1:35" s="20" customFormat="1">
      <c r="A422" s="13">
        <v>3526</v>
      </c>
      <c r="B422" s="38">
        <v>3526</v>
      </c>
      <c r="C422" s="17">
        <v>41047</v>
      </c>
      <c r="D422" s="17">
        <v>41182</v>
      </c>
      <c r="E422" s="17">
        <f>VLOOKUP(B422,SAOM!B$2:D3472,3,0)</f>
        <v>41182</v>
      </c>
      <c r="F422" s="17">
        <f t="shared" si="6"/>
        <v>41197</v>
      </c>
      <c r="G422" s="17">
        <v>41054</v>
      </c>
      <c r="H422" s="14" t="s">
        <v>7236</v>
      </c>
      <c r="I422" s="40" t="str">
        <f>VLOOKUP(B422,SAOM!B$2:E2417,4,0)</f>
        <v>A agendar</v>
      </c>
      <c r="J422" s="14" t="s">
        <v>499</v>
      </c>
      <c r="K422" s="14" t="s">
        <v>506</v>
      </c>
      <c r="L422" s="15" t="s">
        <v>3320</v>
      </c>
      <c r="M422" s="15" t="str">
        <f>VLOOKUP(L422,Coordenadas!A$2:B1674,2,0)</f>
        <v xml:space="preserve"> 18°57'55.35"S</v>
      </c>
      <c r="N422" s="15" t="str">
        <f>VLOOKUP(L422,Coordenadas!A$2:C5417,3,0)</f>
        <v xml:space="preserve"> 49°27'47.14"O</v>
      </c>
      <c r="O422" s="40" t="str">
        <f>VLOOKUP(B422,SAOM!B$2:H1419,7,0)</f>
        <v>-</v>
      </c>
      <c r="P422" s="40">
        <v>4033</v>
      </c>
      <c r="Q422" s="17" t="str">
        <f>VLOOKUP(B422,SAOM!B$2:I1419,8,0)</f>
        <v>-</v>
      </c>
      <c r="R422" s="17" t="e">
        <f>VLOOKUP(B422,AG_Lider!A$1:F1778,6,0)</f>
        <v>#N/A</v>
      </c>
      <c r="S422" s="42" t="str">
        <f>VLOOKUP(B422,SAOM!B$2:J1419,9,0)</f>
        <v>Milner Bernardes de Oliveira</v>
      </c>
      <c r="T422" s="17" t="str">
        <f>VLOOKUP(B422,SAOM!B$2:K1865,10,0)</f>
        <v>Rua 24, 3944</v>
      </c>
      <c r="U422" s="42" t="str">
        <f>VLOOKUP(B422,SAOM!B$2:M1147,12,0)</f>
        <v>34 3262-1932</v>
      </c>
      <c r="V422" s="87" t="str">
        <f>VLOOKUP(B422,SAOM!B$2:L1147,11,0)</f>
        <v>38304-406</v>
      </c>
      <c r="W422" s="18"/>
      <c r="X422" s="40" t="str">
        <f>VLOOKUP(B422,SAOM!B$2:N1147,13,0)</f>
        <v>-</v>
      </c>
      <c r="Y422" s="17"/>
      <c r="Z422" s="15"/>
      <c r="AA422" s="19"/>
      <c r="AB422" s="35"/>
      <c r="AC422" s="48" t="s">
        <v>3694</v>
      </c>
      <c r="AD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E422" s="19" t="s">
        <v>4675</v>
      </c>
      <c r="AF422" s="19"/>
      <c r="AG422" s="145"/>
      <c r="AH422" s="15"/>
      <c r="AI422" s="20" t="s">
        <v>4675</v>
      </c>
    </row>
    <row r="423" spans="1:35" s="20" customFormat="1">
      <c r="A423" s="13">
        <v>3527</v>
      </c>
      <c r="B423" s="38">
        <v>3527</v>
      </c>
      <c r="C423" s="17">
        <v>41047</v>
      </c>
      <c r="D423" s="17">
        <v>41125</v>
      </c>
      <c r="E423" s="17">
        <f>VLOOKUP(B423,SAOM!B$2:D3473,3,0)</f>
        <v>41125</v>
      </c>
      <c r="F423" s="17">
        <f t="shared" si="6"/>
        <v>41140</v>
      </c>
      <c r="G423" s="17">
        <v>41054</v>
      </c>
      <c r="H423" s="14" t="s">
        <v>752</v>
      </c>
      <c r="I423" s="40" t="str">
        <f>VLOOKUP(B423,SAOM!B$2:E2418,4,0)</f>
        <v>Agendado</v>
      </c>
      <c r="J423" s="14" t="s">
        <v>499</v>
      </c>
      <c r="K423" s="14" t="s">
        <v>501</v>
      </c>
      <c r="L423" s="15" t="s">
        <v>3507</v>
      </c>
      <c r="M423" s="15" t="str">
        <f>VLOOKUP(L423,Coordenadas!A$2:B1675,2,0)</f>
        <v xml:space="preserve"> 19°12'47.18"S</v>
      </c>
      <c r="N423" s="15" t="str">
        <f>VLOOKUP(L423,Coordenadas!A$2:C5418,3,0)</f>
        <v xml:space="preserve"> 49°46'58.02"O</v>
      </c>
      <c r="O423" s="40" t="str">
        <f>VLOOKUP(B423,SAOM!B$2:H1420,7,0)</f>
        <v>-</v>
      </c>
      <c r="P423" s="40">
        <v>4033</v>
      </c>
      <c r="Q423" s="17">
        <f>VLOOKUP(B423,SAOM!B$2:I1420,8,0)</f>
        <v>41178</v>
      </c>
      <c r="R423" s="17" t="e">
        <f>VLOOKUP(B423,AG_Lider!A$1:F1779,6,0)</f>
        <v>#N/A</v>
      </c>
      <c r="S423" s="42" t="str">
        <f>VLOOKUP(B423,SAOM!B$2:J1420,9,0)</f>
        <v>Silvana Ribeiro da Silveira</v>
      </c>
      <c r="T423" s="17" t="str">
        <f>VLOOKUP(B423,SAOM!B$2:K1866,10,0)</f>
        <v>Rua Quintiliano Pereira Rosa, 137</v>
      </c>
      <c r="U423" s="42" t="str">
        <f>VLOOKUP(B423,SAOM!B$2:M1148,12,0)</f>
        <v>34 3264-8133</v>
      </c>
      <c r="V423" s="87" t="str">
        <f>VLOOKUP(B423,SAOM!B$2:L1148,11,0)</f>
        <v>38310-000</v>
      </c>
      <c r="W423" s="18"/>
      <c r="X423" s="40" t="str">
        <f>VLOOKUP(B423,SAOM!B$2:N1148,13,0)</f>
        <v>-</v>
      </c>
      <c r="Y423" s="17"/>
      <c r="Z423" s="15"/>
      <c r="AA423" s="19"/>
      <c r="AB423" s="35"/>
      <c r="AC423" s="48" t="s">
        <v>4782</v>
      </c>
      <c r="AD423" s="19" t="str">
        <f>VLOOKUP(B423,SAOM!B$2:Q1449,16,0)</f>
        <v xml:space="preserve">27/06 - Endereço confirmado 
</v>
      </c>
      <c r="AE423" s="19" t="s">
        <v>4675</v>
      </c>
      <c r="AF423" s="19"/>
      <c r="AG423" s="145"/>
      <c r="AH423" s="15"/>
      <c r="AI423" s="20" t="s">
        <v>4675</v>
      </c>
    </row>
    <row r="424" spans="1:35" s="20" customFormat="1">
      <c r="A424" s="13">
        <v>3528</v>
      </c>
      <c r="B424" s="38">
        <v>3528</v>
      </c>
      <c r="C424" s="17">
        <v>41047</v>
      </c>
      <c r="D424" s="17">
        <v>41092</v>
      </c>
      <c r="E424" s="17">
        <f>VLOOKUP(B424,SAOM!B$2:D3474,3,0)</f>
        <v>41092</v>
      </c>
      <c r="F424" s="17">
        <f t="shared" si="6"/>
        <v>41107</v>
      </c>
      <c r="G424" s="17">
        <v>41054</v>
      </c>
      <c r="H424" s="14" t="s">
        <v>764</v>
      </c>
      <c r="I424" s="40" t="str">
        <f>VLOOKUP(B424,SAOM!B$2:E2419,4,0)</f>
        <v>Paralisado</v>
      </c>
      <c r="J424" s="14" t="s">
        <v>499</v>
      </c>
      <c r="K424" s="14" t="s">
        <v>506</v>
      </c>
      <c r="L424" s="15" t="s">
        <v>3507</v>
      </c>
      <c r="M424" s="15" t="str">
        <f>VLOOKUP(L424,Coordenadas!A$2:B1676,2,0)</f>
        <v xml:space="preserve"> 19°12'47.18"S</v>
      </c>
      <c r="N424" s="15" t="str">
        <f>VLOOKUP(L424,Coordenadas!A$2:C5419,3,0)</f>
        <v xml:space="preserve"> 49°46'58.02"O</v>
      </c>
      <c r="O424" s="40" t="str">
        <f>VLOOKUP(B424,SAOM!B$2:H1421,7,0)</f>
        <v>-</v>
      </c>
      <c r="P424" s="40">
        <v>4033</v>
      </c>
      <c r="Q424" s="17" t="str">
        <f>VLOOKUP(B424,SAOM!B$2:I1421,8,0)</f>
        <v>-</v>
      </c>
      <c r="R424" s="17" t="e">
        <f>VLOOKUP(B424,AG_Lider!A$1:F1780,6,0)</f>
        <v>#N/A</v>
      </c>
      <c r="S424" s="42" t="str">
        <f>VLOOKUP(B424,SAOM!B$2:J1421,9,0)</f>
        <v>Renata Claudia Gondim Freitas</v>
      </c>
      <c r="T424" s="17" t="str">
        <f>VLOOKUP(B424,SAOM!B$2:K1867,10,0)</f>
        <v>Rua José Florindo de Oliveira, 15</v>
      </c>
      <c r="U424" s="42" t="str">
        <f>VLOOKUP(B424,SAOM!B$2:M1149,12,0)</f>
        <v>34 3264-1010</v>
      </c>
      <c r="V424" s="87" t="str">
        <f>VLOOKUP(B424,SAOM!B$2:L1149,11,0)</f>
        <v>38310-000</v>
      </c>
      <c r="W424" s="18"/>
      <c r="X424" s="40" t="str">
        <f>VLOOKUP(B424,SAOM!B$2:N1149,13,0)</f>
        <v>-</v>
      </c>
      <c r="Y424" s="17"/>
      <c r="Z424" s="15"/>
      <c r="AA424" s="19"/>
      <c r="AB424" s="35"/>
      <c r="AC424" s="48" t="s">
        <v>3695</v>
      </c>
      <c r="AD424" s="19" t="str">
        <f>VLOOKUP(B424,SAOM!B$2:Q1450,16,0)</f>
        <v xml:space="preserve">Em contato com a Sra.  Renata Claudia Gondim Freitas 34 3264-1112 , não está ciente referente a instalação da antena. 
</v>
      </c>
      <c r="AE424" s="19" t="s">
        <v>4675</v>
      </c>
      <c r="AF424" s="19"/>
      <c r="AG424" s="145"/>
      <c r="AH424" s="15"/>
      <c r="AI424" s="20" t="s">
        <v>4675</v>
      </c>
    </row>
    <row r="425" spans="1:35" s="20" customFormat="1">
      <c r="A425" s="13">
        <v>3529</v>
      </c>
      <c r="B425" s="38">
        <v>3529</v>
      </c>
      <c r="C425" s="17">
        <v>41047</v>
      </c>
      <c r="D425" s="17">
        <v>41092</v>
      </c>
      <c r="E425" s="17">
        <f>VLOOKUP(B425,SAOM!B$2:D3475,3,0)</f>
        <v>41092</v>
      </c>
      <c r="F425" s="17">
        <f t="shared" si="6"/>
        <v>41107</v>
      </c>
      <c r="G425" s="17">
        <v>41054</v>
      </c>
      <c r="H425" s="14" t="s">
        <v>764</v>
      </c>
      <c r="I425" s="40" t="str">
        <f>VLOOKUP(B425,SAOM!B$2:E2420,4,0)</f>
        <v>Paralisado</v>
      </c>
      <c r="J425" s="14" t="s">
        <v>499</v>
      </c>
      <c r="K425" s="14" t="s">
        <v>506</v>
      </c>
      <c r="L425" s="15" t="s">
        <v>124</v>
      </c>
      <c r="M425" s="15" t="str">
        <f>VLOOKUP(L425,Coordenadas!A$2:B1677,2,0)</f>
        <v xml:space="preserve"> 21°12'45.59"S</v>
      </c>
      <c r="N425" s="15" t="str">
        <f>VLOOKUP(L425,Coordenadas!A$2:C5420,3,0)</f>
        <v xml:space="preserve"> 44°35'54.20"O</v>
      </c>
      <c r="O425" s="40" t="str">
        <f>VLOOKUP(B425,SAOM!B$2:H1422,7,0)</f>
        <v>-</v>
      </c>
      <c r="P425" s="40">
        <v>4033</v>
      </c>
      <c r="Q425" s="17" t="str">
        <f>VLOOKUP(B425,SAOM!B$2:I1422,8,0)</f>
        <v>-</v>
      </c>
      <c r="R425" s="17" t="e">
        <f>VLOOKUP(B425,AG_Lider!A$1:F1781,6,0)</f>
        <v>#N/A</v>
      </c>
      <c r="S425" s="42" t="str">
        <f>VLOOKUP(B425,SAOM!B$2:J1422,9,0)</f>
        <v>Joseane Lilia Carvalho</v>
      </c>
      <c r="T425" s="17" t="str">
        <f>VLOOKUP(B425,SAOM!B$2:K1868,10,0)</f>
        <v>Rua Padre Antônio dos santos, 131</v>
      </c>
      <c r="U425" s="42" t="str">
        <f>VLOOKUP(B425,SAOM!B$2:M1150,12,0)</f>
        <v>35 3842-1296</v>
      </c>
      <c r="V425" s="87" t="str">
        <f>VLOOKUP(B425,SAOM!B$2:L1150,11,0)</f>
        <v>36370-000</v>
      </c>
      <c r="W425" s="18"/>
      <c r="X425" s="40" t="str">
        <f>VLOOKUP(B425,SAOM!B$2:N1150,13,0)</f>
        <v>-</v>
      </c>
      <c r="Y425" s="17"/>
      <c r="Z425" s="15"/>
      <c r="AA425" s="19"/>
      <c r="AB425" s="35"/>
      <c r="AC425" s="48" t="s">
        <v>3696</v>
      </c>
      <c r="AD425" s="19" t="str">
        <f>VLOOKUP(B425,SAOM!B$2:Q1451,16,0)</f>
        <v xml:space="preserve">Em contato com a Sra. Nazaré informou que o Posto de Saúde está passando por uma reforma com a previsão e 6 meses, a reforma começo ontem 22/05/2012
</v>
      </c>
      <c r="AE425" s="19" t="s">
        <v>4675</v>
      </c>
      <c r="AF425" s="19"/>
      <c r="AG425" s="145"/>
      <c r="AH425" s="15"/>
      <c r="AI425" s="20" t="s">
        <v>4675</v>
      </c>
    </row>
    <row r="426" spans="1:35" s="20" customFormat="1" ht="15.75" customHeight="1">
      <c r="A426" s="13">
        <v>3530</v>
      </c>
      <c r="B426" s="38">
        <v>3530</v>
      </c>
      <c r="C426" s="17">
        <v>41047</v>
      </c>
      <c r="D426" s="17">
        <v>41176</v>
      </c>
      <c r="E426" s="17">
        <f>VLOOKUP(B426,SAOM!B$2:D3476,3,0)</f>
        <v>41176</v>
      </c>
      <c r="F426" s="17">
        <f t="shared" si="6"/>
        <v>41191</v>
      </c>
      <c r="G426" s="17">
        <v>41177</v>
      </c>
      <c r="H426" s="14" t="s">
        <v>764</v>
      </c>
      <c r="I426" s="40" t="str">
        <f>VLOOKUP(B426,SAOM!B$2:E2421,4,0)</f>
        <v>Paralisado</v>
      </c>
      <c r="J426" s="14" t="s">
        <v>499</v>
      </c>
      <c r="K426" s="14" t="s">
        <v>499</v>
      </c>
      <c r="L426" s="15" t="s">
        <v>124</v>
      </c>
      <c r="M426" s="15" t="str">
        <f>VLOOKUP(L426,Coordenadas!A$2:B1678,2,0)</f>
        <v xml:space="preserve"> 21°12'45.59"S</v>
      </c>
      <c r="N426" s="15" t="str">
        <f>VLOOKUP(L426,Coordenadas!A$2:C5421,3,0)</f>
        <v xml:space="preserve"> 44°35'54.20"O</v>
      </c>
      <c r="O426" s="40" t="str">
        <f>VLOOKUP(B426,SAOM!B$2:H1400,7,0)</f>
        <v>-</v>
      </c>
      <c r="P426" s="40">
        <v>4033</v>
      </c>
      <c r="Q426" s="17" t="str">
        <f>VLOOKUP(B426,SAOM!B$2:I1400,8,0)</f>
        <v>-</v>
      </c>
      <c r="R426" s="17" t="e">
        <f>VLOOKUP(B426,AG_Lider!A$1:F1759,6,0)</f>
        <v>#N/A</v>
      </c>
      <c r="S426" s="42" t="str">
        <f>VLOOKUP(B426,SAOM!B$2:J1400,9,0)</f>
        <v>Rita de Cassia Aguiar Sousa</v>
      </c>
      <c r="T426" s="17" t="str">
        <f>VLOOKUP(B426,SAOM!B$2:K1846,10,0)</f>
        <v>Rua Luis José da Silva, 135</v>
      </c>
      <c r="U426" s="42" t="str">
        <f>VLOOKUP(B426,SAOM!B$2:M1151,12,0)</f>
        <v>35 3842-1916</v>
      </c>
      <c r="V426" s="87" t="str">
        <f>VLOOKUP(B426,SAOM!B$2:L1151,11,0)</f>
        <v>36370-000</v>
      </c>
      <c r="W426" s="18"/>
      <c r="X426" s="40" t="str">
        <f>VLOOKUP(B426,SAOM!B$2:N1151,13,0)</f>
        <v>-</v>
      </c>
      <c r="Y426" s="17"/>
      <c r="Z426" s="15"/>
      <c r="AA426" s="19"/>
      <c r="AB426" s="35"/>
      <c r="AC426" s="77" t="s">
        <v>7199</v>
      </c>
      <c r="AD426" s="19" t="str">
        <f>VLOOKUP(B426,SAOM!B$2:Q1452,16,0)</f>
        <v>25/09/2012 14:38:15 	Hernan Martins Alves 	Mudou para Rua Josenato Guimarães n°14 no Bairro do Rosário.  	Ativação Agendada
17/08/2012 14:12:16  Ivan Santos  Resolvida. 
Em contato com a Sra. Rita de Cassia  35 3842-1916 , solicitou primeiramente</v>
      </c>
      <c r="AE426" s="19" t="s">
        <v>4675</v>
      </c>
      <c r="AF426" s="19"/>
      <c r="AG426" s="145"/>
      <c r="AH426" s="15"/>
      <c r="AI426" s="20" t="s">
        <v>4675</v>
      </c>
    </row>
    <row r="427" spans="1:35" s="20" customFormat="1">
      <c r="A427" s="13">
        <v>3531</v>
      </c>
      <c r="B427" s="38">
        <v>3531</v>
      </c>
      <c r="C427" s="17">
        <v>41047</v>
      </c>
      <c r="D427" s="17">
        <v>41092</v>
      </c>
      <c r="E427" s="17">
        <f>VLOOKUP(B427,SAOM!B$2:D3477,3,0)</f>
        <v>41092</v>
      </c>
      <c r="F427" s="17">
        <f t="shared" si="6"/>
        <v>41107</v>
      </c>
      <c r="G427" s="17" t="s">
        <v>501</v>
      </c>
      <c r="H427" s="14" t="s">
        <v>517</v>
      </c>
      <c r="I427" s="40" t="str">
        <f>VLOOKUP(B427,SAOM!B$2:E2422,4,0)</f>
        <v>Aceito</v>
      </c>
      <c r="J427" s="14" t="s">
        <v>499</v>
      </c>
      <c r="K427" s="14" t="s">
        <v>501</v>
      </c>
      <c r="L427" s="15" t="s">
        <v>3452</v>
      </c>
      <c r="M427" s="15" t="str">
        <f>VLOOKUP(L427,Coordenadas!A$2:B1679,2,0)</f>
        <v xml:space="preserve"> 21°27'1.26"S</v>
      </c>
      <c r="N427" s="15" t="str">
        <f>VLOOKUP(L427,Coordenadas!A$2:C5422,3,0)</f>
        <v xml:space="preserve"> 44°11'36.54"O</v>
      </c>
      <c r="O427" s="40" t="str">
        <f>VLOOKUP(B427,SAOM!B$2:H1401,7,0)</f>
        <v>SES-PIDE-3531</v>
      </c>
      <c r="P427" s="40">
        <v>4033</v>
      </c>
      <c r="Q427" s="17">
        <f>VLOOKUP(B427,SAOM!B$2:I1401,8,0)</f>
        <v>41073</v>
      </c>
      <c r="R427" s="17" t="e">
        <f>VLOOKUP(B427,AG_Lider!A$1:F1760,6,0)</f>
        <v>#N/A</v>
      </c>
      <c r="S427" s="42" t="str">
        <f>VLOOKUP(B427,SAOM!B$2:J1401,9,0)</f>
        <v>Jociane Aparecida Teixeira</v>
      </c>
      <c r="T427" s="17" t="str">
        <f>VLOOKUP(B427,SAOM!B$2:K1847,10,0)</f>
        <v>Rua Isaac Teixeira de Andrade, 59</v>
      </c>
      <c r="U427" s="42" t="str">
        <f>VLOOKUP(B427,SAOM!B$2:M1152,12,0)</f>
        <v>32 3335-1233</v>
      </c>
      <c r="V427" s="87" t="str">
        <f>VLOOKUP(B427,SAOM!B$2:L1152,11,0)</f>
        <v>36227-000</v>
      </c>
      <c r="W427" s="18"/>
      <c r="X427" s="40" t="str">
        <f>VLOOKUP(B427,SAOM!B$2:N1152,13,0)</f>
        <v>00:20:0e:10:49:a3</v>
      </c>
      <c r="Y427" s="17">
        <v>41073</v>
      </c>
      <c r="Z427" s="15" t="s">
        <v>1956</v>
      </c>
      <c r="AA427" s="19">
        <v>41074</v>
      </c>
      <c r="AB427" s="35">
        <f>VLOOKUP(B427,[1]VODANET!$B$5:$AB$1019,27,0)</f>
        <v>41143</v>
      </c>
      <c r="AC427" s="48" t="s">
        <v>3955</v>
      </c>
      <c r="AD427" s="19" t="str">
        <f>VLOOKUP(B427,SAOM!B$2:Q1453,16,0)</f>
        <v>-</v>
      </c>
      <c r="AE427" s="19" t="s">
        <v>4675</v>
      </c>
      <c r="AF427" s="19"/>
      <c r="AG427" s="145"/>
      <c r="AH427" s="15" t="s">
        <v>3956</v>
      </c>
      <c r="AI427" s="20" t="s">
        <v>4675</v>
      </c>
    </row>
    <row r="428" spans="1:35" s="20" customFormat="1">
      <c r="A428" s="13">
        <v>3532</v>
      </c>
      <c r="B428" s="38">
        <v>3532</v>
      </c>
      <c r="C428" s="17">
        <v>41047</v>
      </c>
      <c r="D428" s="17">
        <v>41092</v>
      </c>
      <c r="E428" s="17">
        <f>VLOOKUP(B428,SAOM!B$2:D3478,3,0)</f>
        <v>41092</v>
      </c>
      <c r="F428" s="17">
        <f t="shared" si="6"/>
        <v>41107</v>
      </c>
      <c r="G428" s="17" t="s">
        <v>501</v>
      </c>
      <c r="H428" s="14" t="s">
        <v>517</v>
      </c>
      <c r="I428" s="40" t="str">
        <f>VLOOKUP(B428,SAOM!B$2:E2423,4,0)</f>
        <v>Aceito</v>
      </c>
      <c r="J428" s="14" t="s">
        <v>499</v>
      </c>
      <c r="K428" s="14" t="s">
        <v>501</v>
      </c>
      <c r="L428" s="15" t="s">
        <v>3452</v>
      </c>
      <c r="M428" s="15" t="str">
        <f>VLOOKUP(L428,Coordenadas!A$2:B1680,2,0)</f>
        <v xml:space="preserve"> 21°27'1.26"S</v>
      </c>
      <c r="N428" s="15" t="str">
        <f>VLOOKUP(L428,Coordenadas!A$2:C5423,3,0)</f>
        <v xml:space="preserve"> 44°11'36.54"O</v>
      </c>
      <c r="O428" s="40" t="str">
        <f>VLOOKUP(B428,SAOM!B$2:H1402,7,0)</f>
        <v>SES-PIDE-3532</v>
      </c>
      <c r="P428" s="40">
        <v>4033</v>
      </c>
      <c r="Q428" s="17">
        <f>VLOOKUP(B428,SAOM!B$2:I1402,8,0)</f>
        <v>41073</v>
      </c>
      <c r="R428" s="17" t="e">
        <f>VLOOKUP(B428,AG_Lider!A$1:F1761,6,0)</f>
        <v>#N/A</v>
      </c>
      <c r="S428" s="42" t="str">
        <f>VLOOKUP(B428,SAOM!B$2:J1402,9,0)</f>
        <v>Mara da Conceição Gomes</v>
      </c>
      <c r="T428" s="17" t="str">
        <f>VLOOKUP(B428,SAOM!B$2:K1848,10,0)</f>
        <v>Rua João Eleotério, s/n</v>
      </c>
      <c r="U428" s="42" t="str">
        <f>VLOOKUP(B428,SAOM!B$2:M1153,12,0)</f>
        <v>32 3335-1656</v>
      </c>
      <c r="V428" s="87" t="str">
        <f>VLOOKUP(B428,SAOM!B$2:L1153,11,0)</f>
        <v>36227-000</v>
      </c>
      <c r="W428" s="18"/>
      <c r="X428" s="40" t="str">
        <f>VLOOKUP(B428,SAOM!B$2:N1153,13,0)</f>
        <v>00:20:0e:10:48:71</v>
      </c>
      <c r="Y428" s="17">
        <v>41073</v>
      </c>
      <c r="Z428" s="15" t="s">
        <v>1956</v>
      </c>
      <c r="AA428" s="19">
        <v>41074</v>
      </c>
      <c r="AB428" s="35">
        <f>VLOOKUP(B428,[1]VODANET!$B$5:$AB$1019,27,0)</f>
        <v>41143</v>
      </c>
      <c r="AC428" s="48" t="s">
        <v>3955</v>
      </c>
      <c r="AD428" s="19" t="str">
        <f>VLOOKUP(B428,SAOM!B$2:Q1454,16,0)</f>
        <v>-</v>
      </c>
      <c r="AE428" s="19" t="s">
        <v>4675</v>
      </c>
      <c r="AF428" s="19"/>
      <c r="AG428" s="145"/>
      <c r="AH428" s="15" t="s">
        <v>3953</v>
      </c>
      <c r="AI428" s="20" t="s">
        <v>4675</v>
      </c>
    </row>
    <row r="429" spans="1:35" s="20" customFormat="1">
      <c r="A429" s="13">
        <v>3533</v>
      </c>
      <c r="B429" s="38">
        <v>3533</v>
      </c>
      <c r="C429" s="17">
        <v>41047</v>
      </c>
      <c r="D429" s="17">
        <v>41092</v>
      </c>
      <c r="E429" s="17">
        <f>VLOOKUP(B429,SAOM!B$2:D3479,3,0)</f>
        <v>41092</v>
      </c>
      <c r="F429" s="17">
        <f t="shared" si="6"/>
        <v>41107</v>
      </c>
      <c r="G429" s="17" t="s">
        <v>501</v>
      </c>
      <c r="H429" s="14" t="s">
        <v>517</v>
      </c>
      <c r="I429" s="40" t="str">
        <f>VLOOKUP(B429,SAOM!B$2:E2424,4,0)</f>
        <v>Aceito</v>
      </c>
      <c r="J429" s="14" t="s">
        <v>499</v>
      </c>
      <c r="K429" s="14" t="s">
        <v>501</v>
      </c>
      <c r="L429" s="15" t="s">
        <v>3452</v>
      </c>
      <c r="M429" s="15" t="str">
        <f>VLOOKUP(L429,Coordenadas!A$2:B1681,2,0)</f>
        <v xml:space="preserve"> 21°27'1.26"S</v>
      </c>
      <c r="N429" s="15" t="str">
        <f>VLOOKUP(L429,Coordenadas!A$2:C5424,3,0)</f>
        <v xml:space="preserve"> 44°11'36.54"O</v>
      </c>
      <c r="O429" s="40" t="str">
        <f>VLOOKUP(B429,SAOM!B$2:H1409,7,0)</f>
        <v>SES-PIDE-3533</v>
      </c>
      <c r="P429" s="40">
        <v>4033</v>
      </c>
      <c r="Q429" s="17">
        <f>VLOOKUP(B429,SAOM!B$2:I1409,8,0)</f>
        <v>41073</v>
      </c>
      <c r="R429" s="17" t="e">
        <f>VLOOKUP(B429,AG_Lider!A$1:F1768,6,0)</f>
        <v>#N/A</v>
      </c>
      <c r="S429" s="42" t="str">
        <f>VLOOKUP(B429,SAOM!B$2:J1409,9,0)</f>
        <v>Rosélia Grazielle Coelho e Silva</v>
      </c>
      <c r="T429" s="17" t="str">
        <f>VLOOKUP(B429,SAOM!B$2:K1855,10,0)</f>
        <v>Rua Francisco Monteiro, 1</v>
      </c>
      <c r="U429" s="42" t="str">
        <f>VLOOKUP(B429,SAOM!B$2:M1154,12,0)</f>
        <v>32 3335-1395</v>
      </c>
      <c r="V429" s="87" t="str">
        <f>VLOOKUP(B429,SAOM!B$2:L1154,11,0)</f>
        <v>36227-000</v>
      </c>
      <c r="W429" s="18"/>
      <c r="X429" s="40" t="str">
        <f>VLOOKUP(B429,SAOM!B$2:N1154,13,0)</f>
        <v>00:20:0e:10:48:89</v>
      </c>
      <c r="Y429" s="17">
        <v>41073</v>
      </c>
      <c r="Z429" s="15" t="s">
        <v>2878</v>
      </c>
      <c r="AA429" s="19">
        <v>41074</v>
      </c>
      <c r="AB429" s="35">
        <f>VLOOKUP(B429,[1]VODANET!$B$5:$AB$1019,27,0)</f>
        <v>41143</v>
      </c>
      <c r="AC429" s="48" t="s">
        <v>3955</v>
      </c>
      <c r="AD429" s="19" t="str">
        <f>VLOOKUP(B429,SAOM!B$2:Q1455,16,0)</f>
        <v>-</v>
      </c>
      <c r="AE429" s="19" t="s">
        <v>4675</v>
      </c>
      <c r="AF429" s="19"/>
      <c r="AG429" s="145"/>
      <c r="AH429" s="15" t="s">
        <v>3957</v>
      </c>
      <c r="AI429" s="20" t="s">
        <v>4675</v>
      </c>
    </row>
    <row r="430" spans="1:35" s="20" customFormat="1">
      <c r="A430" s="13">
        <v>3534</v>
      </c>
      <c r="B430" s="38">
        <v>3534</v>
      </c>
      <c r="C430" s="17">
        <v>41047</v>
      </c>
      <c r="D430" s="17">
        <v>41092</v>
      </c>
      <c r="E430" s="17">
        <f>VLOOKUP(B430,SAOM!B$2:D3480,3,0)</f>
        <v>41092</v>
      </c>
      <c r="F430" s="17">
        <f t="shared" si="6"/>
        <v>41107</v>
      </c>
      <c r="G430" s="17" t="s">
        <v>501</v>
      </c>
      <c r="H430" s="14" t="s">
        <v>517</v>
      </c>
      <c r="I430" s="40" t="str">
        <f>VLOOKUP(B430,SAOM!B$2:E2425,4,0)</f>
        <v>Aceito</v>
      </c>
      <c r="J430" s="14" t="s">
        <v>499</v>
      </c>
      <c r="K430" s="14" t="s">
        <v>501</v>
      </c>
      <c r="L430" s="47" t="s">
        <v>2183</v>
      </c>
      <c r="M430" s="15" t="str">
        <f>VLOOKUP(L430,Coordenadas!A$2:B1682,2,0)</f>
        <v xml:space="preserve"> 21° 3'12.43"S</v>
      </c>
      <c r="N430" s="15" t="str">
        <f>VLOOKUP(L430,Coordenadas!A$2:C5425,3,0)</f>
        <v xml:space="preserve"> 44° 5'24.47"O</v>
      </c>
      <c r="O430" s="40" t="str">
        <f>VLOOKUP(B430,SAOM!B$2:H1408,7,0)</f>
        <v>SES-PROS-3534</v>
      </c>
      <c r="P430" s="40">
        <v>4033</v>
      </c>
      <c r="Q430" s="17">
        <f>VLOOKUP(B430,SAOM!B$2:I1408,8,0)</f>
        <v>41087</v>
      </c>
      <c r="R430" s="17" t="e">
        <f>VLOOKUP(B430,AG_Lider!A$1:F1767,6,0)</f>
        <v>#N/A</v>
      </c>
      <c r="S430" s="42" t="str">
        <f>VLOOKUP(B430,SAOM!B$2:J1408,9,0)</f>
        <v>Irai Silva de Carvalho</v>
      </c>
      <c r="T430" s="17" t="str">
        <f>VLOOKUP(B430,SAOM!B$2:K1854,10,0)</f>
        <v>Rua Cel João Luiz, 61</v>
      </c>
      <c r="U430" s="42" t="str">
        <f>VLOOKUP(B430,SAOM!B$2:M1155,12,0)</f>
        <v>32 3353-6399</v>
      </c>
      <c r="V430" s="87" t="str">
        <f>VLOOKUP(B430,SAOM!B$2:L1155,11,0)</f>
        <v>36320-000</v>
      </c>
      <c r="W430" s="18"/>
      <c r="X430" s="40" t="str">
        <f>VLOOKUP(B430,SAOM!B$2:N1155,13,0)</f>
        <v>00:20:0e:10:52:63</v>
      </c>
      <c r="Y430" s="17">
        <v>41087</v>
      </c>
      <c r="Z430" s="15" t="s">
        <v>2301</v>
      </c>
      <c r="AA430" s="19">
        <v>41087</v>
      </c>
      <c r="AB430" s="35">
        <f>VLOOKUP(B430,[1]VODANET!$B$5:$AB$1019,27,0)</f>
        <v>41143</v>
      </c>
      <c r="AC430" s="48"/>
      <c r="AD430" s="19" t="str">
        <f>VLOOKUP(B430,SAOM!B$2:Q1456,16,0)</f>
        <v>-</v>
      </c>
      <c r="AE430" s="19" t="s">
        <v>4675</v>
      </c>
      <c r="AF430" s="19"/>
      <c r="AG430" s="145"/>
      <c r="AH430" s="15" t="s">
        <v>4626</v>
      </c>
      <c r="AI430" s="20" t="s">
        <v>4675</v>
      </c>
    </row>
    <row r="431" spans="1:35" s="20" customFormat="1">
      <c r="A431" s="13">
        <v>3535</v>
      </c>
      <c r="B431" s="38">
        <v>3535</v>
      </c>
      <c r="C431" s="17">
        <v>41047</v>
      </c>
      <c r="D431" s="17">
        <v>41092</v>
      </c>
      <c r="E431" s="17">
        <f>VLOOKUP(B431,SAOM!B$2:D3481,3,0)</f>
        <v>41092</v>
      </c>
      <c r="F431" s="17">
        <f t="shared" si="6"/>
        <v>41107</v>
      </c>
      <c r="G431" s="17" t="s">
        <v>501</v>
      </c>
      <c r="H431" s="14" t="s">
        <v>517</v>
      </c>
      <c r="I431" s="40" t="str">
        <f>VLOOKUP(B431,SAOM!B$2:E2426,4,0)</f>
        <v>Aceito</v>
      </c>
      <c r="J431" s="14" t="s">
        <v>499</v>
      </c>
      <c r="K431" s="14" t="s">
        <v>501</v>
      </c>
      <c r="L431" s="47" t="s">
        <v>2183</v>
      </c>
      <c r="M431" s="15" t="str">
        <f>VLOOKUP(L431,Coordenadas!A$2:B1683,2,0)</f>
        <v xml:space="preserve"> 21° 3'12.43"S</v>
      </c>
      <c r="N431" s="15" t="str">
        <f>VLOOKUP(L431,Coordenadas!A$2:C5426,3,0)</f>
        <v xml:space="preserve"> 44° 5'24.47"O</v>
      </c>
      <c r="O431" s="40" t="str">
        <f>VLOOKUP(B431,SAOM!B$2:H1407,7,0)</f>
        <v>SES-PROS-3535</v>
      </c>
      <c r="P431" s="40">
        <v>4033</v>
      </c>
      <c r="Q431" s="17">
        <f>VLOOKUP(B431,SAOM!B$2:I1407,8,0)</f>
        <v>41100</v>
      </c>
      <c r="R431" s="17" t="e">
        <f>VLOOKUP(B431,AG_Lider!A$1:F1766,6,0)</f>
        <v>#N/A</v>
      </c>
      <c r="S431" s="42" t="str">
        <f>VLOOKUP(B431,SAOM!B$2:J1407,9,0)</f>
        <v>Gabriela de Melo Reis</v>
      </c>
      <c r="T431" s="17" t="str">
        <f>VLOOKUP(B431,SAOM!B$2:K1853,10,0)</f>
        <v>Rua Vereador José Pedro de Moura, 734</v>
      </c>
      <c r="U431" s="42" t="str">
        <f>VLOOKUP(B431,SAOM!B$2:M1156,12,0)</f>
        <v>32 3353-6280</v>
      </c>
      <c r="V431" s="87" t="str">
        <f>VLOOKUP(B431,SAOM!B$2:L1156,11,0)</f>
        <v>36320-000</v>
      </c>
      <c r="W431" s="18"/>
      <c r="X431" s="40" t="str">
        <f>VLOOKUP(B431,SAOM!B$2:N1156,13,0)</f>
        <v>00:20:0e:10:52:cd</v>
      </c>
      <c r="Y431" s="17">
        <v>41101</v>
      </c>
      <c r="Z431" s="15" t="s">
        <v>6038</v>
      </c>
      <c r="AA431" s="19">
        <v>41101</v>
      </c>
      <c r="AB431" s="35">
        <f>VLOOKUP(B431,[1]VODANET!$B$5:$AB$1019,27,0)</f>
        <v>41143</v>
      </c>
      <c r="AC431" s="48"/>
      <c r="AD431" s="19" t="str">
        <f>VLOOKUP(B431,SAOM!B$2:Q1457,16,0)</f>
        <v>-</v>
      </c>
      <c r="AE431" s="19" t="s">
        <v>4675</v>
      </c>
      <c r="AF431" s="19"/>
      <c r="AG431" s="145"/>
      <c r="AH431" s="15" t="s">
        <v>5327</v>
      </c>
      <c r="AI431" s="20" t="s">
        <v>4675</v>
      </c>
    </row>
    <row r="432" spans="1:35" s="84" customFormat="1">
      <c r="A432" s="46">
        <v>3536</v>
      </c>
      <c r="B432" s="38">
        <v>3536</v>
      </c>
      <c r="C432" s="31">
        <v>41047</v>
      </c>
      <c r="D432" s="31">
        <v>41092</v>
      </c>
      <c r="E432" s="17">
        <f>VLOOKUP(B432,SAOM!B$2:D3482,3,0)</f>
        <v>41092</v>
      </c>
      <c r="F432" s="17">
        <f t="shared" si="6"/>
        <v>41107</v>
      </c>
      <c r="G432" s="31" t="s">
        <v>501</v>
      </c>
      <c r="H432" s="14" t="s">
        <v>517</v>
      </c>
      <c r="I432" s="40" t="str">
        <f>VLOOKUP(B432,SAOM!B$2:E2427,4,0)</f>
        <v>Aceito</v>
      </c>
      <c r="J432" s="73" t="s">
        <v>499</v>
      </c>
      <c r="K432" s="14" t="s">
        <v>501</v>
      </c>
      <c r="L432" s="47" t="s">
        <v>2183</v>
      </c>
      <c r="M432" s="15" t="str">
        <f>VLOOKUP(L432,Coordenadas!A$2:B1684,2,0)</f>
        <v xml:space="preserve"> 21° 3'12.43"S</v>
      </c>
      <c r="N432" s="15" t="str">
        <f>VLOOKUP(L432,Coordenadas!A$2:C5427,3,0)</f>
        <v xml:space="preserve"> 44° 5'24.47"O</v>
      </c>
      <c r="O432" s="38" t="str">
        <f>VLOOKUP(B432,SAOM!B$2:H1406,7,0)</f>
        <v>SES-PROS-3536</v>
      </c>
      <c r="P432" s="38">
        <v>4033</v>
      </c>
      <c r="Q432" s="31">
        <f>VLOOKUP(B432,SAOM!B$2:I1406,8,0)</f>
        <v>41107</v>
      </c>
      <c r="R432" s="31" t="e">
        <f>VLOOKUP(B432,AG_Lider!A$1:F1765,6,0)</f>
        <v>#N/A</v>
      </c>
      <c r="S432" s="80" t="str">
        <f>VLOOKUP(B432,SAOM!B$2:J1406,9,0)</f>
        <v>Aline de Sousa Marques</v>
      </c>
      <c r="T432" s="31" t="str">
        <f>VLOOKUP(B432,SAOM!B$2:K1852,10,0)</f>
        <v>Praça Getulio Silva, 56</v>
      </c>
      <c r="U432" s="42" t="str">
        <f>VLOOKUP(B432,SAOM!B$2:M1157,12,0)</f>
        <v>32 3353-6460</v>
      </c>
      <c r="V432" s="87" t="str">
        <f>VLOOKUP(B432,SAOM!B$2:L1157,11,0)</f>
        <v>36320-000</v>
      </c>
      <c r="W432" s="81"/>
      <c r="X432" s="40" t="str">
        <f>VLOOKUP(B432,SAOM!B$2:N1157,13,0)</f>
        <v>00:20:0E:10:51:E5</v>
      </c>
      <c r="Y432" s="31">
        <v>41107</v>
      </c>
      <c r="Z432" s="47" t="s">
        <v>5720</v>
      </c>
      <c r="AA432" s="82">
        <v>41108</v>
      </c>
      <c r="AB432" s="35"/>
      <c r="AC432" s="70" t="s">
        <v>5729</v>
      </c>
      <c r="AD432" s="19" t="str">
        <f>VLOOKUP(B432,SAOM!B$2:Q1458,16,0)</f>
        <v xml:space="preserve">A Sra. Aline ( responsavel) hoje não se encontra no Posto de saúde solicitou retorna no dia 28/05.
</v>
      </c>
      <c r="AE432" s="19" t="s">
        <v>4675</v>
      </c>
      <c r="AF432" s="19"/>
      <c r="AG432" s="147"/>
      <c r="AH432" s="47" t="s">
        <v>5721</v>
      </c>
      <c r="AI432" s="20" t="s">
        <v>4675</v>
      </c>
    </row>
    <row r="433" spans="1:35" s="20" customFormat="1">
      <c r="A433" s="13">
        <v>3537</v>
      </c>
      <c r="B433" s="38">
        <v>3537</v>
      </c>
      <c r="C433" s="17">
        <v>41047</v>
      </c>
      <c r="D433" s="17">
        <v>41092</v>
      </c>
      <c r="E433" s="17">
        <f>VLOOKUP(B433,SAOM!B$2:D3483,3,0)</f>
        <v>41092</v>
      </c>
      <c r="F433" s="17">
        <f t="shared" si="6"/>
        <v>41107</v>
      </c>
      <c r="G433" s="17" t="s">
        <v>501</v>
      </c>
      <c r="H433" s="14" t="s">
        <v>517</v>
      </c>
      <c r="I433" s="40" t="str">
        <f>VLOOKUP(B433,SAOM!B$2:E2428,4,0)</f>
        <v>Aceito</v>
      </c>
      <c r="J433" s="14" t="s">
        <v>499</v>
      </c>
      <c r="K433" s="14" t="s">
        <v>501</v>
      </c>
      <c r="L433" s="15" t="s">
        <v>3463</v>
      </c>
      <c r="M433" s="15" t="str">
        <f>VLOOKUP(L433,Coordenadas!A$2:B1685,2,0)</f>
        <v xml:space="preserve"> 18°29'5.75"S</v>
      </c>
      <c r="N433" s="15" t="str">
        <f>VLOOKUP(L433,Coordenadas!A$2:C5428,3,0)</f>
        <v xml:space="preserve"> 47°24'6.58"O</v>
      </c>
      <c r="O433" s="40" t="str">
        <f>VLOOKUP(B433,SAOM!B$2:H1405,7,0)</f>
        <v>SES-RETA-3537</v>
      </c>
      <c r="P433" s="40">
        <v>4033</v>
      </c>
      <c r="Q433" s="17">
        <f>VLOOKUP(B433,SAOM!B$2:I1405,8,0)</f>
        <v>41142</v>
      </c>
      <c r="R433" s="17" t="e">
        <f>VLOOKUP(B433,AG_Lider!A$1:F1764,6,0)</f>
        <v>#N/A</v>
      </c>
      <c r="S433" s="42" t="str">
        <f>VLOOKUP(B433,SAOM!B$2:J1405,9,0)</f>
        <v>Maria Goretti Sousa Resende</v>
      </c>
      <c r="T433" s="17" t="str">
        <f>VLOOKUP(B433,SAOM!B$2:K1851,10,0)</f>
        <v>Praça Marco Reis, 60</v>
      </c>
      <c r="U433" s="42" t="str">
        <f>VLOOKUP(B433,SAOM!B$2:M1158,12,0)</f>
        <v>32 3354-1657</v>
      </c>
      <c r="V433" s="87" t="str">
        <f>VLOOKUP(B433,SAOM!B$2:L1158,11,0)</f>
        <v>36340-000</v>
      </c>
      <c r="W433" s="18"/>
      <c r="X433" s="40" t="str">
        <f>VLOOKUP(B433,SAOM!B$2:N1158,13,0)</f>
        <v>00:20:0E:10:4C:A3</v>
      </c>
      <c r="Y433" s="17">
        <v>41141</v>
      </c>
      <c r="Z433" s="15" t="s">
        <v>6329</v>
      </c>
      <c r="AA433" s="19">
        <v>41142</v>
      </c>
      <c r="AB433" s="35"/>
      <c r="AC433" s="48"/>
      <c r="AD433" s="19" t="str">
        <f>VLOOKUP(B433,SAOM!B$2:Q1459,16,0)</f>
        <v>-</v>
      </c>
      <c r="AE433" s="19" t="s">
        <v>4675</v>
      </c>
      <c r="AF433" s="19"/>
      <c r="AG433" s="145"/>
      <c r="AH433" s="15"/>
      <c r="AI433" s="20" t="s">
        <v>4675</v>
      </c>
    </row>
    <row r="434" spans="1:35" s="20" customFormat="1">
      <c r="A434" s="13">
        <v>3538</v>
      </c>
      <c r="B434" s="38">
        <v>3538</v>
      </c>
      <c r="C434" s="17">
        <v>41047</v>
      </c>
      <c r="D434" s="17">
        <v>41092</v>
      </c>
      <c r="E434" s="17">
        <f>VLOOKUP(B434,SAOM!B$2:D3484,3,0)</f>
        <v>41092</v>
      </c>
      <c r="F434" s="17">
        <f t="shared" si="6"/>
        <v>41107</v>
      </c>
      <c r="G434" s="17" t="s">
        <v>501</v>
      </c>
      <c r="H434" s="14" t="s">
        <v>517</v>
      </c>
      <c r="I434" s="40" t="str">
        <f>VLOOKUP(B434,SAOM!B$2:E2429,4,0)</f>
        <v>Aceito</v>
      </c>
      <c r="J434" s="14" t="s">
        <v>499</v>
      </c>
      <c r="K434" s="14" t="s">
        <v>501</v>
      </c>
      <c r="L434" s="15" t="s">
        <v>3463</v>
      </c>
      <c r="M434" s="15" t="str">
        <f>VLOOKUP(L434,Coordenadas!A$2:B1686,2,0)</f>
        <v xml:space="preserve"> 18°29'5.75"S</v>
      </c>
      <c r="N434" s="15" t="str">
        <f>VLOOKUP(L434,Coordenadas!A$2:C5429,3,0)</f>
        <v xml:space="preserve"> 47°24'6.58"O</v>
      </c>
      <c r="O434" s="40" t="str">
        <f>VLOOKUP(B434,SAOM!B$2:H1404,7,0)</f>
        <v>SES-RETA-3538</v>
      </c>
      <c r="P434" s="40">
        <v>4033</v>
      </c>
      <c r="Q434" s="17">
        <f>VLOOKUP(B434,SAOM!B$2:I1404,8,0)</f>
        <v>41075</v>
      </c>
      <c r="R434" s="17" t="e">
        <f>VLOOKUP(B434,AG_Lider!A$1:F1763,6,0)</f>
        <v>#N/A</v>
      </c>
      <c r="S434" s="42" t="str">
        <f>VLOOKUP(B434,SAOM!B$2:J1404,9,0)</f>
        <v>Silvia Celia de Oliveira</v>
      </c>
      <c r="T434" s="17" t="str">
        <f>VLOOKUP(B434,SAOM!B$2:K1850,10,0)</f>
        <v>Rua das Rosas, 55</v>
      </c>
      <c r="U434" s="42" t="str">
        <f>VLOOKUP(B434,SAOM!B$2:M1159,12,0)</f>
        <v>32 3354-1757</v>
      </c>
      <c r="V434" s="87" t="str">
        <f>VLOOKUP(B434,SAOM!B$2:L1159,11,0)</f>
        <v>36340-000</v>
      </c>
      <c r="W434" s="18"/>
      <c r="X434" s="40" t="str">
        <f>VLOOKUP(B434,SAOM!B$2:N1159,13,0)</f>
        <v>00:20:0e:10:52:bf</v>
      </c>
      <c r="Y434" s="17">
        <v>41075</v>
      </c>
      <c r="Z434" s="15" t="s">
        <v>1625</v>
      </c>
      <c r="AA434" s="19">
        <v>41075</v>
      </c>
      <c r="AB434" s="35">
        <f>VLOOKUP(B434,[1]VODANET!$B$5:$AB$1019,27,0)</f>
        <v>41143</v>
      </c>
      <c r="AC434" s="48" t="s">
        <v>3954</v>
      </c>
      <c r="AD434" s="19" t="str">
        <f>VLOOKUP(B434,SAOM!B$2:Q1460,16,0)</f>
        <v>-</v>
      </c>
      <c r="AE434" s="19" t="s">
        <v>4675</v>
      </c>
      <c r="AF434" s="19"/>
      <c r="AG434" s="145"/>
      <c r="AH434" s="15" t="s">
        <v>4086</v>
      </c>
      <c r="AI434" s="20" t="s">
        <v>4675</v>
      </c>
    </row>
    <row r="435" spans="1:35" s="20" customFormat="1">
      <c r="A435" s="13">
        <v>3539</v>
      </c>
      <c r="B435" s="38">
        <v>3539</v>
      </c>
      <c r="C435" s="17">
        <v>41047</v>
      </c>
      <c r="D435" s="17">
        <v>41092</v>
      </c>
      <c r="E435" s="17">
        <f>VLOOKUP(B435,SAOM!B$2:D3485,3,0)</f>
        <v>41092</v>
      </c>
      <c r="F435" s="17">
        <f t="shared" si="6"/>
        <v>41107</v>
      </c>
      <c r="G435" s="17" t="s">
        <v>501</v>
      </c>
      <c r="H435" s="14" t="s">
        <v>517</v>
      </c>
      <c r="I435" s="40" t="str">
        <f>VLOOKUP(B435,SAOM!B$2:E2430,4,0)</f>
        <v>Aceito</v>
      </c>
      <c r="J435" s="14" t="s">
        <v>499</v>
      </c>
      <c r="K435" s="14" t="s">
        <v>501</v>
      </c>
      <c r="L435" s="15" t="s">
        <v>3459</v>
      </c>
      <c r="M435" s="15" t="str">
        <f>VLOOKUP(L435,Coordenadas!A$2:B1687,2,0)</f>
        <v xml:space="preserve"> 21° 1'29.18"S</v>
      </c>
      <c r="N435" s="15" t="str">
        <f>VLOOKUP(L435,Coordenadas!A$2:C5430,3,0)</f>
        <v xml:space="preserve"> 44°20'9.36"O</v>
      </c>
      <c r="O435" s="40" t="str">
        <f>VLOOKUP(B435,SAOM!B$2:H1403,7,0)</f>
        <v>SES-RIIS-3539</v>
      </c>
      <c r="P435" s="40">
        <v>4033</v>
      </c>
      <c r="Q435" s="17">
        <f>VLOOKUP(B435,SAOM!B$2:I1403,8,0)</f>
        <v>41082</v>
      </c>
      <c r="R435" s="17" t="e">
        <f>VLOOKUP(B435,AG_Lider!A$1:F1762,6,0)</f>
        <v>#N/A</v>
      </c>
      <c r="S435" s="42" t="str">
        <f>VLOOKUP(B435,SAOM!B$2:J1403,9,0)</f>
        <v>Ana Carolina Amaral Santos</v>
      </c>
      <c r="T435" s="17" t="str">
        <f>VLOOKUP(B435,SAOM!B$2:K1849,10,0)</f>
        <v>Rua Dr, João Ribeiro de Sousa, 90</v>
      </c>
      <c r="U435" s="42" t="str">
        <f>VLOOKUP(B435,SAOM!B$2:M1160,12,0)</f>
        <v>32 3356-1172</v>
      </c>
      <c r="V435" s="87" t="str">
        <f>VLOOKUP(B435,SAOM!B$2:L1160,11,0)</f>
        <v>36335-000</v>
      </c>
      <c r="W435" s="18"/>
      <c r="X435" s="40" t="str">
        <f>VLOOKUP(B435,SAOM!B$2:N1160,13,0)</f>
        <v>00:20:0e:10:52:61</v>
      </c>
      <c r="Y435" s="17">
        <v>41089</v>
      </c>
      <c r="Z435" s="15" t="s">
        <v>2301</v>
      </c>
      <c r="AA435" s="19">
        <v>41089</v>
      </c>
      <c r="AB435" s="35">
        <f>VLOOKUP(B435,[1]VODANET!$B$5:$AB$1019,27,0)</f>
        <v>41143</v>
      </c>
      <c r="AC435" s="48"/>
      <c r="AD435" s="19" t="str">
        <f>VLOOKUP(B435,SAOM!B$2:Q1461,16,0)</f>
        <v>-</v>
      </c>
      <c r="AE435" s="19" t="s">
        <v>4675</v>
      </c>
      <c r="AF435" s="19"/>
      <c r="AG435" s="145"/>
      <c r="AH435" s="15" t="s">
        <v>4393</v>
      </c>
      <c r="AI435" s="20" t="s">
        <v>4675</v>
      </c>
    </row>
    <row r="436" spans="1:35" s="20" customFormat="1">
      <c r="A436" s="13">
        <v>3540</v>
      </c>
      <c r="B436" s="38">
        <v>3540</v>
      </c>
      <c r="C436" s="17">
        <v>41047</v>
      </c>
      <c r="D436" s="17">
        <v>41116</v>
      </c>
      <c r="E436" s="17">
        <f>VLOOKUP(B436,SAOM!B$2:D3486,3,0)</f>
        <v>41116</v>
      </c>
      <c r="F436" s="17">
        <f t="shared" si="6"/>
        <v>41131</v>
      </c>
      <c r="G436" s="17">
        <v>41054</v>
      </c>
      <c r="H436" s="14" t="s">
        <v>517</v>
      </c>
      <c r="I436" s="40" t="str">
        <f>VLOOKUP(B436,SAOM!B$2:E2431,4,0)</f>
        <v>Aceito</v>
      </c>
      <c r="J436" s="14" t="s">
        <v>499</v>
      </c>
      <c r="K436" s="14" t="s">
        <v>501</v>
      </c>
      <c r="L436" s="15" t="s">
        <v>3459</v>
      </c>
      <c r="M436" s="15" t="str">
        <f>VLOOKUP(L436,Coordenadas!A$2:B1688,2,0)</f>
        <v xml:space="preserve"> 21° 1'29.18"S</v>
      </c>
      <c r="N436" s="15" t="str">
        <f>VLOOKUP(L436,Coordenadas!A$2:C5431,3,0)</f>
        <v xml:space="preserve"> 44°20'9.36"O</v>
      </c>
      <c r="O436" s="40" t="str">
        <f>VLOOKUP(B436,SAOM!B$2:H1410,7,0)</f>
        <v>SES-RIIS-3540</v>
      </c>
      <c r="P436" s="40">
        <v>4033</v>
      </c>
      <c r="Q436" s="17">
        <f>VLOOKUP(B436,SAOM!B$2:I1410,8,0)</f>
        <v>41130</v>
      </c>
      <c r="R436" s="17" t="e">
        <f>VLOOKUP(B436,AG_Lider!A$1:F1769,6,0)</f>
        <v>#N/A</v>
      </c>
      <c r="S436" s="42" t="str">
        <f>VLOOKUP(B436,SAOM!B$2:J1410,9,0)</f>
        <v>Weni de Paulo Lima</v>
      </c>
      <c r="T436" s="17" t="str">
        <f>VLOOKUP(B436,SAOM!B$2:K1856,10,0)</f>
        <v>Rua Frei Gotardo Boon, 151</v>
      </c>
      <c r="U436" s="42" t="str">
        <f>VLOOKUP(B436,SAOM!B$2:M1161,12,0)</f>
        <v>32 3356-1177</v>
      </c>
      <c r="V436" s="87" t="str">
        <f>VLOOKUP(B436,SAOM!B$2:L1161,11,0)</f>
        <v>36335-000</v>
      </c>
      <c r="W436" s="18"/>
      <c r="X436" s="40" t="str">
        <f>VLOOKUP(B436,SAOM!B$2:N1161,13,0)</f>
        <v>00:20:0e:10:4f:48</v>
      </c>
      <c r="Y436" s="17">
        <v>41130</v>
      </c>
      <c r="Z436" s="15" t="s">
        <v>6331</v>
      </c>
      <c r="AA436" s="19">
        <v>41130</v>
      </c>
      <c r="AB436" s="35"/>
      <c r="AC436" s="48" t="s">
        <v>4358</v>
      </c>
      <c r="AD436" s="19" t="str">
        <f>VLOOKUP(B436,SAOM!B$2:Q1462,16,0)</f>
        <v>Cliente notificado por ofício.</v>
      </c>
      <c r="AE436" s="19" t="s">
        <v>4675</v>
      </c>
      <c r="AF436" s="19"/>
      <c r="AG436" s="145"/>
      <c r="AH436" s="79"/>
      <c r="AI436" s="20" t="s">
        <v>4675</v>
      </c>
    </row>
    <row r="437" spans="1:35" s="20" customFormat="1" ht="18" customHeight="1">
      <c r="A437" s="13">
        <v>3541</v>
      </c>
      <c r="B437" s="38">
        <v>3541</v>
      </c>
      <c r="C437" s="17">
        <v>41047</v>
      </c>
      <c r="D437" s="17">
        <v>41179</v>
      </c>
      <c r="E437" s="17">
        <f>VLOOKUP(B437,SAOM!B$2:D3487,3,0)</f>
        <v>41179</v>
      </c>
      <c r="F437" s="17">
        <f t="shared" si="6"/>
        <v>41194</v>
      </c>
      <c r="G437" s="17">
        <v>41054</v>
      </c>
      <c r="H437" s="14" t="s">
        <v>7236</v>
      </c>
      <c r="I437" s="40" t="str">
        <f>VLOOKUP(B437,SAOM!B$2:E2432,4,0)</f>
        <v>Agendado</v>
      </c>
      <c r="J437" s="14" t="s">
        <v>499</v>
      </c>
      <c r="K437" s="14" t="s">
        <v>506</v>
      </c>
      <c r="L437" s="15" t="s">
        <v>3485</v>
      </c>
      <c r="M437" s="15" t="str">
        <f>VLOOKUP(L437,Coordenadas!A$2:B1689,2,0)</f>
        <v xml:space="preserve"> 21° 7'18.05"S</v>
      </c>
      <c r="N437" s="15" t="str">
        <f>VLOOKUP(L437,Coordenadas!A$2:C5432,3,0)</f>
        <v xml:space="preserve"> 44°13'25.06"O</v>
      </c>
      <c r="O437" s="40" t="str">
        <f>VLOOKUP(B437,SAOM!B$2:H1411,7,0)</f>
        <v>-</v>
      </c>
      <c r="P437" s="40">
        <v>4033</v>
      </c>
      <c r="Q437" s="17">
        <f>VLOOKUP(B437,SAOM!B$2:I1411,8,0)</f>
        <v>41169</v>
      </c>
      <c r="R437" s="17" t="e">
        <f>VLOOKUP(B437,AG_Lider!A$1:F1770,6,0)</f>
        <v>#N/A</v>
      </c>
      <c r="S437" s="42" t="str">
        <f>VLOOKUP(B437,SAOM!B$2:J1411,9,0)</f>
        <v>Marcos Gonzaga Milagres</v>
      </c>
      <c r="T437" s="17" t="str">
        <f>VLOOKUP(B437,SAOM!B$2:K1857,10,0)</f>
        <v>Rua Ouro Preto, 271</v>
      </c>
      <c r="U437" s="42" t="str">
        <f>VLOOKUP(B437,SAOM!B$2:M1162,12,0)</f>
        <v>32 3373-5837</v>
      </c>
      <c r="V437" s="87" t="str">
        <f>VLOOKUP(B437,SAOM!B$2:L1162,11,0)</f>
        <v>36328-000</v>
      </c>
      <c r="W437" s="18"/>
      <c r="X437" s="40" t="str">
        <f>VLOOKUP(B437,SAOM!B$2:N1162,13,0)</f>
        <v>-</v>
      </c>
      <c r="Y437" s="17"/>
      <c r="Z437" s="15"/>
      <c r="AA437" s="19"/>
      <c r="AB437" s="35"/>
      <c r="AC437" s="77" t="s">
        <v>7200</v>
      </c>
      <c r="AD437" s="19" t="str">
        <f>VLOOKUP(B437,SAOM!B$2:Q1463,16,0)</f>
        <v xml:space="preserve">20/08/2012 14:53:40
Ivan Santos
Resolvida. 
Em contato com a Sr. Jose 32 3373-5837,não está ciente da instalação da antena, irá verificar com a Secretária Estado de Saúde .
</v>
      </c>
      <c r="AE437" s="19" t="s">
        <v>4675</v>
      </c>
      <c r="AF437" s="19"/>
      <c r="AG437" s="145"/>
      <c r="AH437" s="15"/>
      <c r="AI437" s="20" t="s">
        <v>4675</v>
      </c>
    </row>
    <row r="438" spans="1:35" s="20" customFormat="1">
      <c r="A438" s="13">
        <v>3542</v>
      </c>
      <c r="B438" s="38">
        <v>3542</v>
      </c>
      <c r="C438" s="17">
        <v>41047</v>
      </c>
      <c r="D438" s="17">
        <v>41092</v>
      </c>
      <c r="E438" s="17">
        <f>VLOOKUP(B438,SAOM!B$2:D3488,3,0)</f>
        <v>41092</v>
      </c>
      <c r="F438" s="17">
        <f t="shared" si="6"/>
        <v>41107</v>
      </c>
      <c r="G438" s="17" t="s">
        <v>501</v>
      </c>
      <c r="H438" s="14" t="s">
        <v>517</v>
      </c>
      <c r="I438" s="40" t="str">
        <f>VLOOKUP(B438,SAOM!B$2:E2433,4,0)</f>
        <v>Aceito</v>
      </c>
      <c r="J438" s="14" t="s">
        <v>499</v>
      </c>
      <c r="K438" s="14" t="s">
        <v>501</v>
      </c>
      <c r="L438" s="15" t="s">
        <v>1951</v>
      </c>
      <c r="M438" s="15" t="str">
        <f>VLOOKUP(L438,Coordenadas!A$2:B1690,2,0)</f>
        <v xml:space="preserve"> 21° 8'11.45"S</v>
      </c>
      <c r="N438" s="15" t="str">
        <f>VLOOKUP(L438,Coordenadas!A$2:C5433,3,0)</f>
        <v xml:space="preserve"> 44°15'42.66"O</v>
      </c>
      <c r="O438" s="40" t="str">
        <f>VLOOKUP(B438,SAOM!B$2:H1412,7,0)</f>
        <v>SES-SAEI-3542</v>
      </c>
      <c r="P438" s="40">
        <v>4033</v>
      </c>
      <c r="Q438" s="17">
        <f>VLOOKUP(B438,SAOM!B$2:I1412,8,0)</f>
        <v>41079</v>
      </c>
      <c r="R438" s="17" t="e">
        <f>VLOOKUP(B438,AG_Lider!A$1:F1771,6,0)</f>
        <v>#N/A</v>
      </c>
      <c r="S438" s="42" t="str">
        <f>VLOOKUP(B438,SAOM!B$2:J1412,9,0)</f>
        <v>Denilce Alves // Tatiana Grace</v>
      </c>
      <c r="T438" s="17" t="str">
        <f>VLOOKUP(B438,SAOM!B$2:K1858,10,0)</f>
        <v>Praça Carmelo Cardoso, 61</v>
      </c>
      <c r="U438" s="42" t="str">
        <f>VLOOKUP(B438,SAOM!B$2:M1163,12,0)</f>
        <v>32 3379-2716</v>
      </c>
      <c r="V438" s="87" t="str">
        <f>VLOOKUP(B438,SAOM!B$2:L1163,11,0)</f>
        <v>36300-382</v>
      </c>
      <c r="W438" s="18"/>
      <c r="X438" s="40" t="str">
        <f>VLOOKUP(B438,SAOM!B$2:N1163,13,0)</f>
        <v>00:20:0e:10:4a:2a</v>
      </c>
      <c r="Y438" s="17">
        <v>41079</v>
      </c>
      <c r="Z438" s="15" t="s">
        <v>1956</v>
      </c>
      <c r="AA438" s="19">
        <v>41079</v>
      </c>
      <c r="AB438" s="35">
        <f>VLOOKUP(B438,[1]VODANET!$B$5:$AB$1019,27,0)</f>
        <v>41143</v>
      </c>
      <c r="AC438" s="48"/>
      <c r="AD438" s="19" t="str">
        <f>VLOOKUP(B438,SAOM!B$2:Q1464,16,0)</f>
        <v>-</v>
      </c>
      <c r="AE438" s="19" t="s">
        <v>4675</v>
      </c>
      <c r="AF438" s="19"/>
      <c r="AG438" s="145"/>
      <c r="AH438" s="15" t="s">
        <v>4277</v>
      </c>
      <c r="AI438" s="20" t="s">
        <v>4675</v>
      </c>
    </row>
    <row r="439" spans="1:35" s="20" customFormat="1">
      <c r="A439" s="13">
        <v>3543</v>
      </c>
      <c r="B439" s="38">
        <v>3543</v>
      </c>
      <c r="C439" s="17">
        <v>41047</v>
      </c>
      <c r="D439" s="17">
        <v>41142</v>
      </c>
      <c r="E439" s="17">
        <f>VLOOKUP(B439,SAOM!B$2:D3489,3,0)</f>
        <v>41142</v>
      </c>
      <c r="F439" s="17">
        <f t="shared" si="6"/>
        <v>41157</v>
      </c>
      <c r="G439" s="17">
        <v>41115</v>
      </c>
      <c r="H439" s="14" t="s">
        <v>517</v>
      </c>
      <c r="I439" s="40" t="str">
        <f>VLOOKUP(B439,SAOM!B$2:E2434,4,0)</f>
        <v>Aceito</v>
      </c>
      <c r="J439" s="14" t="s">
        <v>499</v>
      </c>
      <c r="K439" s="14" t="s">
        <v>501</v>
      </c>
      <c r="L439" s="15" t="s">
        <v>1951</v>
      </c>
      <c r="M439" s="15" t="str">
        <f>VLOOKUP(L439,Coordenadas!A$2:B1691,2,0)</f>
        <v xml:space="preserve"> 21° 8'11.45"S</v>
      </c>
      <c r="N439" s="15" t="str">
        <f>VLOOKUP(L439,Coordenadas!A$2:C5434,3,0)</f>
        <v xml:space="preserve"> 44°15'42.66"O</v>
      </c>
      <c r="O439" s="40" t="str">
        <f>VLOOKUP(B439,SAOM!B$2:H1413,7,0)</f>
        <v>SES-SAEI-3543</v>
      </c>
      <c r="P439" s="40">
        <v>4033</v>
      </c>
      <c r="Q439" s="17">
        <f>VLOOKUP(B439,SAOM!B$2:I1413,8,0)</f>
        <v>41142</v>
      </c>
      <c r="R439" s="17" t="e">
        <f>VLOOKUP(B439,AG_Lider!A$1:F1772,6,0)</f>
        <v>#N/A</v>
      </c>
      <c r="S439" s="42" t="str">
        <f>VLOOKUP(B439,SAOM!B$2:J1413,9,0)</f>
        <v>Sidney Portela</v>
      </c>
      <c r="T439" s="17" t="str">
        <f>VLOOKUP(B439,SAOM!B$2:K1859,10,0)</f>
        <v>Rua José Pedro Azevedo, s/n</v>
      </c>
      <c r="U439" s="42" t="str">
        <f>VLOOKUP(B439,SAOM!B$2:M1164,12,0)</f>
        <v>32 3373-2543</v>
      </c>
      <c r="V439" s="87" t="str">
        <f>VLOOKUP(B439,SAOM!B$2:L1164,11,0)</f>
        <v>36300-258</v>
      </c>
      <c r="W439" s="18"/>
      <c r="X439" s="40" t="str">
        <f>VLOOKUP(B439,SAOM!B$2:N1164,13,0)</f>
        <v>00:20:0e:10:4f:a3</v>
      </c>
      <c r="Y439" s="17">
        <v>41142</v>
      </c>
      <c r="Z439" s="15" t="s">
        <v>7193</v>
      </c>
      <c r="AA439" s="19">
        <v>41144</v>
      </c>
      <c r="AB439" s="35"/>
      <c r="AC439" s="48" t="s">
        <v>6979</v>
      </c>
      <c r="AD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E439" s="19" t="s">
        <v>4675</v>
      </c>
      <c r="AF439" s="19"/>
      <c r="AG439" s="145"/>
      <c r="AH439" s="15"/>
      <c r="AI439" s="20" t="s">
        <v>4675</v>
      </c>
    </row>
    <row r="440" spans="1:35" s="20" customFormat="1">
      <c r="A440" s="13">
        <v>3545</v>
      </c>
      <c r="B440" s="38">
        <v>3545</v>
      </c>
      <c r="C440" s="17">
        <v>41047</v>
      </c>
      <c r="D440" s="17">
        <v>41092</v>
      </c>
      <c r="E440" s="17">
        <f>VLOOKUP(B440,SAOM!B$2:D3490,3,0)</f>
        <v>41092</v>
      </c>
      <c r="F440" s="17">
        <f t="shared" si="6"/>
        <v>41107</v>
      </c>
      <c r="G440" s="17" t="s">
        <v>501</v>
      </c>
      <c r="H440" s="14" t="s">
        <v>517</v>
      </c>
      <c r="I440" s="40" t="str">
        <f>VLOOKUP(B440,SAOM!B$2:E2435,4,0)</f>
        <v>Aceito</v>
      </c>
      <c r="J440" s="14" t="s">
        <v>499</v>
      </c>
      <c r="K440" s="14" t="s">
        <v>501</v>
      </c>
      <c r="L440" s="15" t="s">
        <v>1951</v>
      </c>
      <c r="M440" s="15" t="str">
        <f>VLOOKUP(L440,Coordenadas!A$2:B1692,2,0)</f>
        <v xml:space="preserve"> 21° 8'11.45"S</v>
      </c>
      <c r="N440" s="15" t="str">
        <f>VLOOKUP(L440,Coordenadas!A$2:C5435,3,0)</f>
        <v xml:space="preserve"> 44°15'42.66"O</v>
      </c>
      <c r="O440" s="40" t="str">
        <f>VLOOKUP(B440,SAOM!B$2:H1423,7,0)</f>
        <v>SES-SAEI-3545</v>
      </c>
      <c r="P440" s="40">
        <v>4033</v>
      </c>
      <c r="Q440" s="17">
        <f>VLOOKUP(B440,SAOM!B$2:I1423,8,0)</f>
        <v>41080</v>
      </c>
      <c r="R440" s="17" t="e">
        <f>VLOOKUP(B440,AG_Lider!A$1:F1782,6,0)</f>
        <v>#N/A</v>
      </c>
      <c r="S440" s="42" t="str">
        <f>VLOOKUP(B440,SAOM!B$2:J1423,9,0)</f>
        <v>Alini Trindade // Juliana Antunes</v>
      </c>
      <c r="T440" s="17" t="str">
        <f>VLOOKUP(B440,SAOM!B$2:K1869,10,0)</f>
        <v>Rua Leticia Dangelo, s/n</v>
      </c>
      <c r="U440" s="42" t="str">
        <f>VLOOKUP(B440,SAOM!B$2:M1165,12,0)</f>
        <v>32 3372-7420</v>
      </c>
      <c r="V440" s="87" t="str">
        <f>VLOOKUP(B440,SAOM!B$2:L1165,11,0)</f>
        <v>36305-186</v>
      </c>
      <c r="W440" s="18"/>
      <c r="X440" s="40" t="str">
        <f>VLOOKUP(B440,SAOM!B$2:N1165,13,0)</f>
        <v>00:20:0e:10:49:98</v>
      </c>
      <c r="Y440" s="17">
        <v>41080</v>
      </c>
      <c r="Z440" s="15" t="s">
        <v>1559</v>
      </c>
      <c r="AA440" s="19">
        <v>41080</v>
      </c>
      <c r="AB440" s="35">
        <f>VLOOKUP(B440,[1]VODANET!$B$5:$AB$1019,27,0)</f>
        <v>41143</v>
      </c>
      <c r="AC440" s="48"/>
      <c r="AD440" s="19" t="str">
        <f>VLOOKUP(B440,SAOM!B$2:Q1466,16,0)</f>
        <v>-</v>
      </c>
      <c r="AE440" s="19" t="s">
        <v>4675</v>
      </c>
      <c r="AF440" s="19"/>
      <c r="AG440" s="145"/>
      <c r="AH440" s="15" t="s">
        <v>4325</v>
      </c>
      <c r="AI440" s="20" t="s">
        <v>4675</v>
      </c>
    </row>
    <row r="441" spans="1:35" s="20" customFormat="1">
      <c r="A441" s="13">
        <v>3546</v>
      </c>
      <c r="B441" s="38">
        <v>3546</v>
      </c>
      <c r="C441" s="17">
        <v>41047</v>
      </c>
      <c r="D441" s="17">
        <v>41092</v>
      </c>
      <c r="E441" s="17">
        <f>VLOOKUP(B441,SAOM!B$2:D3491,3,0)</f>
        <v>41092</v>
      </c>
      <c r="F441" s="17">
        <f t="shared" si="6"/>
        <v>41107</v>
      </c>
      <c r="G441" s="17" t="s">
        <v>501</v>
      </c>
      <c r="H441" s="14" t="s">
        <v>517</v>
      </c>
      <c r="I441" s="40" t="str">
        <f>VLOOKUP(B441,SAOM!B$2:E2436,4,0)</f>
        <v>Aceito</v>
      </c>
      <c r="J441" s="14" t="s">
        <v>499</v>
      </c>
      <c r="K441" s="14" t="s">
        <v>501</v>
      </c>
      <c r="L441" s="15" t="s">
        <v>1951</v>
      </c>
      <c r="M441" s="15" t="str">
        <f>VLOOKUP(L441,Coordenadas!A$2:B1693,2,0)</f>
        <v xml:space="preserve"> 21° 8'11.45"S</v>
      </c>
      <c r="N441" s="15" t="str">
        <f>VLOOKUP(L441,Coordenadas!A$2:C5436,3,0)</f>
        <v xml:space="preserve"> 44°15'42.66"O</v>
      </c>
      <c r="O441" s="40" t="str">
        <f>VLOOKUP(B441,SAOM!B$2:H1399,7,0)</f>
        <v>SES-SAEI-3546</v>
      </c>
      <c r="P441" s="40">
        <v>4033</v>
      </c>
      <c r="Q441" s="17">
        <f>VLOOKUP(B441,SAOM!B$2:I1399,8,0)</f>
        <v>41075</v>
      </c>
      <c r="R441" s="17" t="e">
        <f>VLOOKUP(B441,AG_Lider!A$1:F1758,6,0)</f>
        <v>#N/A</v>
      </c>
      <c r="S441" s="42" t="str">
        <f>VLOOKUP(B441,SAOM!B$2:J1399,9,0)</f>
        <v>Maria Joziane // Ana Paula Detomi</v>
      </c>
      <c r="T441" s="17" t="str">
        <f>VLOOKUP(B441,SAOM!B$2:K1845,10,0)</f>
        <v>Rua Tenente Mario Cesar Lopes, 240</v>
      </c>
      <c r="U441" s="42" t="str">
        <f>VLOOKUP(B441,SAOM!B$2:M1166,12,0)</f>
        <v>32 3372-8747</v>
      </c>
      <c r="V441" s="87" t="str">
        <f>VLOOKUP(B441,SAOM!B$2:L1166,11,0)</f>
        <v>36307-458</v>
      </c>
      <c r="W441" s="18"/>
      <c r="X441" s="40" t="str">
        <f>VLOOKUP(B441,SAOM!B$2:N1166,13,0)</f>
        <v>00:20:0e:10:4c:59</v>
      </c>
      <c r="Y441" s="17">
        <v>41075</v>
      </c>
      <c r="Z441" s="15" t="s">
        <v>1956</v>
      </c>
      <c r="AA441" s="19">
        <v>41078</v>
      </c>
      <c r="AB441" s="35">
        <f>VLOOKUP(B441,[1]VODANET!$B$5:$AB$1019,27,0)</f>
        <v>41143</v>
      </c>
      <c r="AC441" s="48"/>
      <c r="AD441" s="19" t="str">
        <f>VLOOKUP(B441,SAOM!B$2:Q1467,16,0)</f>
        <v>-</v>
      </c>
      <c r="AE441" s="19" t="s">
        <v>4675</v>
      </c>
      <c r="AF441" s="19"/>
      <c r="AG441" s="145"/>
      <c r="AH441" s="15" t="s">
        <v>4089</v>
      </c>
      <c r="AI441" s="20" t="s">
        <v>4675</v>
      </c>
    </row>
    <row r="442" spans="1:35" s="20" customFormat="1">
      <c r="A442" s="13">
        <v>3548</v>
      </c>
      <c r="B442" s="38">
        <v>3548</v>
      </c>
      <c r="C442" s="17">
        <v>41047</v>
      </c>
      <c r="D442" s="17">
        <v>41092</v>
      </c>
      <c r="E442" s="17">
        <f>VLOOKUP(B442,SAOM!B$2:D3492,3,0)</f>
        <v>41092</v>
      </c>
      <c r="F442" s="17">
        <f t="shared" si="6"/>
        <v>41107</v>
      </c>
      <c r="G442" s="17" t="s">
        <v>501</v>
      </c>
      <c r="H442" s="14" t="s">
        <v>517</v>
      </c>
      <c r="I442" s="40" t="str">
        <f>VLOOKUP(B442,SAOM!B$2:E2437,4,0)</f>
        <v>Aceito</v>
      </c>
      <c r="J442" s="14" t="s">
        <v>499</v>
      </c>
      <c r="K442" s="14" t="s">
        <v>501</v>
      </c>
      <c r="L442" s="15" t="s">
        <v>1951</v>
      </c>
      <c r="M442" s="15" t="str">
        <f>VLOOKUP(L442,Coordenadas!A$2:B1694,2,0)</f>
        <v xml:space="preserve"> 21° 8'11.45"S</v>
      </c>
      <c r="N442" s="15" t="str">
        <f>VLOOKUP(L442,Coordenadas!A$2:C5437,3,0)</f>
        <v xml:space="preserve"> 44°15'42.66"O</v>
      </c>
      <c r="O442" s="40" t="str">
        <f>VLOOKUP(B442,SAOM!B$2:H1398,7,0)</f>
        <v>SES-SAEI-3548</v>
      </c>
      <c r="P442" s="40">
        <v>4033</v>
      </c>
      <c r="Q442" s="17">
        <f>VLOOKUP(B442,SAOM!B$2:I1398,8,0)</f>
        <v>41075</v>
      </c>
      <c r="R442" s="17" t="e">
        <f>VLOOKUP(B442,AG_Lider!A$1:F1757,6,0)</f>
        <v>#N/A</v>
      </c>
      <c r="S442" s="42" t="str">
        <f>VLOOKUP(B442,SAOM!B$2:J1398,9,0)</f>
        <v>Renato Cândido</v>
      </c>
      <c r="T442" s="17" t="str">
        <f>VLOOKUP(B442,SAOM!B$2:K1844,10,0)</f>
        <v>Rua José Candido de Gouveia, 72</v>
      </c>
      <c r="U442" s="42" t="str">
        <f>VLOOKUP(B442,SAOM!B$2:M1167,12,0)</f>
        <v>32 3372-3843</v>
      </c>
      <c r="V442" s="87" t="str">
        <f>VLOOKUP(B442,SAOM!B$2:L1167,11,0)</f>
        <v>36309-352</v>
      </c>
      <c r="W442" s="18"/>
      <c r="X442" s="40" t="str">
        <f>VLOOKUP(B442,SAOM!B$2:N1167,13,0)</f>
        <v>00:20:0e:10:4a:36</v>
      </c>
      <c r="Y442" s="17">
        <v>41075</v>
      </c>
      <c r="Z442" s="15" t="s">
        <v>4087</v>
      </c>
      <c r="AA442" s="19">
        <v>41078</v>
      </c>
      <c r="AB442" s="35">
        <f>VLOOKUP(B442,[1]VODANET!$B$5:$AB$1019,27,0)</f>
        <v>41143</v>
      </c>
      <c r="AC442" s="48"/>
      <c r="AD442" s="19" t="str">
        <f>VLOOKUP(B442,SAOM!B$2:Q1468,16,0)</f>
        <v>-</v>
      </c>
      <c r="AE442" s="19" t="s">
        <v>4675</v>
      </c>
      <c r="AF442" s="19"/>
      <c r="AG442" s="145"/>
      <c r="AH442" s="15" t="s">
        <v>4090</v>
      </c>
      <c r="AI442" s="20" t="s">
        <v>4675</v>
      </c>
    </row>
    <row r="443" spans="1:35" s="20" customFormat="1">
      <c r="A443" s="13">
        <v>3549</v>
      </c>
      <c r="B443" s="38">
        <v>3549</v>
      </c>
      <c r="C443" s="17">
        <v>41047</v>
      </c>
      <c r="D443" s="17">
        <v>41190</v>
      </c>
      <c r="E443" s="17">
        <f>VLOOKUP(B443,SAOM!B$2:D3493,3,0)</f>
        <v>41190</v>
      </c>
      <c r="F443" s="17">
        <f t="shared" si="6"/>
        <v>41205</v>
      </c>
      <c r="G443" s="17">
        <v>41054</v>
      </c>
      <c r="H443" s="14" t="s">
        <v>7236</v>
      </c>
      <c r="I443" s="40" t="str">
        <f>VLOOKUP(B443,SAOM!B$2:E2438,4,0)</f>
        <v>A agendar</v>
      </c>
      <c r="J443" s="14" t="s">
        <v>499</v>
      </c>
      <c r="K443" s="14" t="s">
        <v>506</v>
      </c>
      <c r="L443" s="15" t="s">
        <v>1951</v>
      </c>
      <c r="M443" s="15" t="str">
        <f>VLOOKUP(L443,Coordenadas!A$2:B1695,2,0)</f>
        <v xml:space="preserve"> 21° 8'11.45"S</v>
      </c>
      <c r="N443" s="15" t="str">
        <f>VLOOKUP(L443,Coordenadas!A$2:C5438,3,0)</f>
        <v xml:space="preserve"> 44°15'42.66"O</v>
      </c>
      <c r="O443" s="40" t="str">
        <f>VLOOKUP(B443,SAOM!B$2:H1397,7,0)</f>
        <v>-</v>
      </c>
      <c r="P443" s="40">
        <v>4033</v>
      </c>
      <c r="Q443" s="17" t="str">
        <f>VLOOKUP(B443,SAOM!B$2:I1397,8,0)</f>
        <v>-</v>
      </c>
      <c r="R443" s="17" t="e">
        <f>VLOOKUP(B443,AG_Lider!A$1:F1756,6,0)</f>
        <v>#N/A</v>
      </c>
      <c r="S443" s="42" t="str">
        <f>VLOOKUP(B443,SAOM!B$2:J1397,9,0)</f>
        <v>Miriam Canttaruti // Leticia Reis</v>
      </c>
      <c r="T443" s="17" t="str">
        <f>VLOOKUP(B443,SAOM!B$2:K1843,10,0)</f>
        <v>Rua Dom Delfim Ribeiro Guedes, s/n</v>
      </c>
      <c r="U443" s="42" t="str">
        <f>VLOOKUP(B443,SAOM!B$2:M1168,12,0)</f>
        <v>32 3372 3843</v>
      </c>
      <c r="V443" s="87" t="str">
        <f>VLOOKUP(B443,SAOM!B$2:L1168,11,0)</f>
        <v>36309-352</v>
      </c>
      <c r="W443" s="18"/>
      <c r="X443" s="40" t="str">
        <f>VLOOKUP(B443,SAOM!B$2:N1168,13,0)</f>
        <v>-</v>
      </c>
      <c r="Y443" s="17"/>
      <c r="Z443" s="15"/>
      <c r="AA443" s="19"/>
      <c r="AB443" s="35"/>
      <c r="AC443" s="48" t="s">
        <v>3693</v>
      </c>
      <c r="AD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E443" s="19" t="s">
        <v>4675</v>
      </c>
      <c r="AF443" s="19"/>
      <c r="AG443" s="145"/>
      <c r="AH443" s="15"/>
      <c r="AI443" s="20" t="s">
        <v>4675</v>
      </c>
    </row>
    <row r="444" spans="1:35" s="20" customFormat="1" ht="18" customHeight="1">
      <c r="A444" s="13">
        <v>3552</v>
      </c>
      <c r="B444" s="38">
        <v>3552</v>
      </c>
      <c r="C444" s="17">
        <v>41047</v>
      </c>
      <c r="D444" s="17">
        <v>41179</v>
      </c>
      <c r="E444" s="17">
        <f>VLOOKUP(B444,SAOM!B$2:D3494,3,0)</f>
        <v>41179</v>
      </c>
      <c r="F444" s="17">
        <f t="shared" si="6"/>
        <v>41194</v>
      </c>
      <c r="G444" s="17">
        <v>41054</v>
      </c>
      <c r="H444" s="14" t="s">
        <v>7236</v>
      </c>
      <c r="I444" s="40" t="str">
        <f>VLOOKUP(B444,SAOM!B$2:E2439,4,0)</f>
        <v>A agendar</v>
      </c>
      <c r="J444" s="14" t="s">
        <v>499</v>
      </c>
      <c r="K444" s="14" t="s">
        <v>506</v>
      </c>
      <c r="L444" s="15" t="s">
        <v>1951</v>
      </c>
      <c r="M444" s="15" t="str">
        <f>VLOOKUP(L444,Coordenadas!A$2:B1696,2,0)</f>
        <v xml:space="preserve"> 21° 8'11.45"S</v>
      </c>
      <c r="N444" s="15" t="str">
        <f>VLOOKUP(L444,Coordenadas!A$2:C5439,3,0)</f>
        <v xml:space="preserve"> 44°15'42.66"O</v>
      </c>
      <c r="O444" s="40" t="str">
        <f>VLOOKUP(B444,SAOM!B$2:H1396,7,0)</f>
        <v>-</v>
      </c>
      <c r="P444" s="40">
        <v>4033</v>
      </c>
      <c r="Q444" s="17" t="str">
        <f>VLOOKUP(B444,SAOM!B$2:I1396,8,0)</f>
        <v>-</v>
      </c>
      <c r="R444" s="17" t="e">
        <f>VLOOKUP(B444,AG_Lider!A$1:F1755,6,0)</f>
        <v>#N/A</v>
      </c>
      <c r="S444" s="42" t="str">
        <f>VLOOKUP(B444,SAOM!B$2:J1396,9,0)</f>
        <v>Tatiana Maria</v>
      </c>
      <c r="T444" s="17" t="str">
        <f>VLOOKUP(B444,SAOM!B$2:K1842,10,0)</f>
        <v>Rua Vereador Vicente Cantelmo, 207</v>
      </c>
      <c r="U444" s="42" t="str">
        <f>VLOOKUP(B444,SAOM!B$2:M1169,12,0)</f>
        <v>32 3371-3292</v>
      </c>
      <c r="V444" s="87" t="str">
        <f>VLOOKUP(B444,SAOM!B$2:L1169,11,0)</f>
        <v>36309-024</v>
      </c>
      <c r="W444" s="18"/>
      <c r="X444" s="40" t="str">
        <f>VLOOKUP(B444,SAOM!B$2:N1169,13,0)</f>
        <v>-</v>
      </c>
      <c r="Y444" s="17"/>
      <c r="Z444" s="15"/>
      <c r="AA444" s="19"/>
      <c r="AB444" s="35"/>
      <c r="AC444" s="77" t="s">
        <v>7201</v>
      </c>
      <c r="AD444" s="19" t="str">
        <f>VLOOKUP(B444,SAOM!B$2:Q1470,16,0)</f>
        <v xml:space="preserve">0/08/2012 14:55:59
Ivan Santos
Resolvida. 
Confirmado endereço com Tatiana Maria no 32 3373 1973. 
Em contato com Sr.Amaurir 32 3371-3292, endereço correto : Rua Antonio Onofre da Rocha/ N°  44 
</v>
      </c>
      <c r="AE444" s="19" t="s">
        <v>4675</v>
      </c>
      <c r="AF444" s="19"/>
      <c r="AG444" s="145"/>
      <c r="AH444" s="15"/>
      <c r="AI444" s="20" t="s">
        <v>4675</v>
      </c>
    </row>
    <row r="445" spans="1:35" s="20" customFormat="1">
      <c r="A445" s="13">
        <v>3565</v>
      </c>
      <c r="B445" s="38">
        <v>3565</v>
      </c>
      <c r="C445" s="17">
        <v>41051</v>
      </c>
      <c r="D445" s="17">
        <v>41096</v>
      </c>
      <c r="E445" s="17">
        <f>VLOOKUP(B445,SAOM!B$2:D3495,3,0)</f>
        <v>41096</v>
      </c>
      <c r="F445" s="17">
        <f t="shared" si="6"/>
        <v>41111</v>
      </c>
      <c r="G445" s="17" t="s">
        <v>501</v>
      </c>
      <c r="H445" s="14" t="s">
        <v>517</v>
      </c>
      <c r="I445" s="40" t="str">
        <f>VLOOKUP(B445,SAOM!B$2:E2440,4,0)</f>
        <v>Aceito</v>
      </c>
      <c r="J445" s="14" t="s">
        <v>499</v>
      </c>
      <c r="K445" s="14" t="s">
        <v>501</v>
      </c>
      <c r="L445" s="15" t="s">
        <v>3575</v>
      </c>
      <c r="M445" s="15" t="str">
        <f>VLOOKUP(L445,Coordenadas!A$2:B1697,2,0)</f>
        <v xml:space="preserve"> 22°23'18.88"S</v>
      </c>
      <c r="N445" s="15" t="str">
        <f>VLOOKUP(L445,Coordenadas!A$2:C5440,3,0)</f>
        <v xml:space="preserve"> 44°57'47.11"O</v>
      </c>
      <c r="O445" s="40" t="str">
        <f>VLOOKUP(B445,SAOM!B$2:H1397,7,0)</f>
        <v>SES-PATE-3565</v>
      </c>
      <c r="P445" s="40">
        <v>4033</v>
      </c>
      <c r="Q445" s="17">
        <f>VLOOKUP(B445,SAOM!B$2:I1397,8,0)</f>
        <v>41095</v>
      </c>
      <c r="R445" s="17" t="e">
        <f>VLOOKUP(B445,AG_Lider!A$1:F1756,6,0)</f>
        <v>#N/A</v>
      </c>
      <c r="S445" s="42" t="str">
        <f>VLOOKUP(B445,SAOM!B$2:J1397,9,0)</f>
        <v>Luana de Carvalho Aguiar</v>
      </c>
      <c r="T445" s="17" t="str">
        <f>VLOOKUP(B445,SAOM!B$2:K1843,10,0)</f>
        <v>Rua Antônio Quintiliano, 241</v>
      </c>
      <c r="U445" s="42" t="str">
        <f>VLOOKUP(B445,SAOM!B$2:M1170,12,0)</f>
        <v>32 3295-1118</v>
      </c>
      <c r="V445" s="87">
        <f>VLOOKUP(B445,SAOM!B$2:L1170,11,0)</f>
        <v>37330000</v>
      </c>
      <c r="W445" s="18"/>
      <c r="X445" s="40" t="str">
        <f>VLOOKUP(B445,SAOM!B$2:N1170,13,0)</f>
        <v>00:20:0e:10:51:fd</v>
      </c>
      <c r="Y445" s="17">
        <v>41095</v>
      </c>
      <c r="Z445" s="15" t="s">
        <v>1956</v>
      </c>
      <c r="AA445" s="19">
        <v>41095</v>
      </c>
      <c r="AB445" s="35"/>
      <c r="AC445" s="48"/>
      <c r="AD445" s="19" t="str">
        <f>VLOOKUP(B445,SAOM!B$2:Q1471,16,0)</f>
        <v>-</v>
      </c>
      <c r="AE445" s="19" t="s">
        <v>4675</v>
      </c>
      <c r="AF445" s="19"/>
      <c r="AG445" s="145"/>
      <c r="AH445" s="15" t="s">
        <v>5330</v>
      </c>
      <c r="AI445" s="20" t="s">
        <v>4675</v>
      </c>
    </row>
    <row r="446" spans="1:35" s="20" customFormat="1" ht="15" customHeight="1">
      <c r="A446" s="13">
        <v>3564</v>
      </c>
      <c r="B446" s="38">
        <v>3564</v>
      </c>
      <c r="C446" s="17">
        <v>41051</v>
      </c>
      <c r="D446" s="17">
        <v>41096</v>
      </c>
      <c r="E446" s="17">
        <f>VLOOKUP(B446,SAOM!B$2:D3496,3,0)</f>
        <v>41096</v>
      </c>
      <c r="F446" s="17">
        <f t="shared" si="6"/>
        <v>41111</v>
      </c>
      <c r="G446" s="17" t="s">
        <v>501</v>
      </c>
      <c r="H446" s="14" t="s">
        <v>517</v>
      </c>
      <c r="I446" s="40" t="str">
        <f>VLOOKUP(B446,SAOM!B$2:E2441,4,0)</f>
        <v>Aceito</v>
      </c>
      <c r="J446" s="14" t="s">
        <v>499</v>
      </c>
      <c r="K446" s="14" t="s">
        <v>501</v>
      </c>
      <c r="L446" s="15" t="s">
        <v>3579</v>
      </c>
      <c r="M446" s="15" t="str">
        <f>VLOOKUP(L446,Coordenadas!A$2:B1698,2,0)</f>
        <v xml:space="preserve"> 19°27'27.36"S</v>
      </c>
      <c r="N446" s="15" t="str">
        <f>VLOOKUP(L446,Coordenadas!A$2:C5441,3,0)</f>
        <v xml:space="preserve"> 44°44'35.29"O</v>
      </c>
      <c r="O446" s="40" t="str">
        <f>VLOOKUP(B446,SAOM!B$2:H1398,7,0)</f>
        <v>SES-PAOS-3564</v>
      </c>
      <c r="P446" s="40">
        <v>4033</v>
      </c>
      <c r="Q446" s="17">
        <f>VLOOKUP(B446,SAOM!B$2:I1398,8,0)</f>
        <v>41065</v>
      </c>
      <c r="R446" s="17" t="e">
        <f>VLOOKUP(B446,AG_Lider!A$1:F1757,6,0)</f>
        <v>#N/A</v>
      </c>
      <c r="S446" s="42" t="str">
        <f>VLOOKUP(B446,SAOM!B$2:J1398,9,0)</f>
        <v>Mariana Rodrigues Venuto</v>
      </c>
      <c r="T446" s="17" t="str">
        <f>VLOOKUP(B446,SAOM!B$2:K1844,10,0)</f>
        <v>Avenida Arthur Bernardes, 203</v>
      </c>
      <c r="U446" s="42" t="str">
        <f>VLOOKUP(B446,SAOM!B$2:M1171,12,0)</f>
        <v>37 3274-1203</v>
      </c>
      <c r="V446" s="87" t="str">
        <f>VLOOKUP(B446,SAOM!B$2:L1171,11,0)</f>
        <v>35669-000</v>
      </c>
      <c r="W446" s="18"/>
      <c r="X446" s="40" t="str">
        <f>VLOOKUP(B446,SAOM!B$2:N1171,13,0)</f>
        <v>00:20:0e:10:52:ac</v>
      </c>
      <c r="Y446" s="17">
        <v>41065</v>
      </c>
      <c r="Z446" s="15" t="s">
        <v>2301</v>
      </c>
      <c r="AA446" s="19">
        <v>41071</v>
      </c>
      <c r="AB446" s="35">
        <f>VLOOKUP(B446,[1]VODANET!$B$5:$AB$1019,27,0)</f>
        <v>41143</v>
      </c>
      <c r="AC446" s="48" t="s">
        <v>3939</v>
      </c>
      <c r="AD446" s="19" t="str">
        <f>VLOOKUP(B446,SAOM!B$2:Q1472,16,0)</f>
        <v>-</v>
      </c>
      <c r="AE446" s="19" t="s">
        <v>4675</v>
      </c>
      <c r="AF446" s="19"/>
      <c r="AG446" s="145"/>
      <c r="AH446" s="20" t="s">
        <v>5328</v>
      </c>
      <c r="AI446" s="20" t="s">
        <v>4675</v>
      </c>
    </row>
    <row r="447" spans="1:35" s="20" customFormat="1" ht="15" customHeight="1">
      <c r="A447" s="13">
        <v>3563</v>
      </c>
      <c r="B447" s="38">
        <v>3563</v>
      </c>
      <c r="C447" s="17">
        <v>41051</v>
      </c>
      <c r="D447" s="17">
        <v>41120</v>
      </c>
      <c r="E447" s="17">
        <f>VLOOKUP(B447,SAOM!B$2:D3497,3,0)</f>
        <v>41120</v>
      </c>
      <c r="F447" s="17">
        <f t="shared" si="6"/>
        <v>41135</v>
      </c>
      <c r="G447" s="17">
        <v>41095</v>
      </c>
      <c r="H447" s="14" t="s">
        <v>7236</v>
      </c>
      <c r="I447" s="40" t="str">
        <f>VLOOKUP(B447,SAOM!B$2:E2442,4,0)</f>
        <v>Agendado</v>
      </c>
      <c r="J447" s="14" t="s">
        <v>499</v>
      </c>
      <c r="K447" s="14" t="s">
        <v>501</v>
      </c>
      <c r="L447" s="15" t="s">
        <v>3583</v>
      </c>
      <c r="M447" s="15" t="str">
        <f>VLOOKUP(L447,Coordenadas!A$2:B1699,2,0)</f>
        <v xml:space="preserve"> 16°44'33.04"S</v>
      </c>
      <c r="N447" s="15" t="str">
        <f>VLOOKUP(L447,Coordenadas!A$2:C5442,3,0)</f>
        <v xml:space="preserve"> 40°24'54.83"O</v>
      </c>
      <c r="O447" s="40" t="str">
        <f>VLOOKUP(B447,SAOM!B$2:H1399,7,0)</f>
        <v>-</v>
      </c>
      <c r="P447" s="40">
        <v>4033</v>
      </c>
      <c r="Q447" s="17">
        <f>VLOOKUP(B447,SAOM!B$2:I1399,8,0)</f>
        <v>41169</v>
      </c>
      <c r="R447" s="17" t="e">
        <f>VLOOKUP(B447,AG_Lider!A$1:F1758,6,0)</f>
        <v>#N/A</v>
      </c>
      <c r="S447" s="42" t="str">
        <f>VLOOKUP(B447,SAOM!B$2:J1399,9,0)</f>
        <v>Vinícius Almeida Assis</v>
      </c>
      <c r="T447" s="17" t="str">
        <f>VLOOKUP(B447,SAOM!B$2:K1845,10,0)</f>
        <v>PRAÇA ALMIRANTE JOAQUIM DE OLIVEIRA, S/N</v>
      </c>
      <c r="U447" s="42" t="str">
        <f>VLOOKUP(B447,SAOM!B$2:M1172,12,0)</f>
        <v xml:space="preserve"> (33)3744-9444</v>
      </c>
      <c r="V447" s="87" t="str">
        <f>VLOOKUP(B447,SAOM!B$2:L1172,11,0)</f>
        <v>39945-000</v>
      </c>
      <c r="W447" s="18"/>
      <c r="X447" s="40" t="str">
        <f>VLOOKUP(B447,SAOM!B$2:N1172,13,0)</f>
        <v>-</v>
      </c>
      <c r="Y447" s="17"/>
      <c r="Z447" s="15"/>
      <c r="AA447" s="19"/>
      <c r="AB447" s="35"/>
      <c r="AC447" s="48" t="s">
        <v>5530</v>
      </c>
      <c r="AD447" s="19" t="str">
        <f>VLOOKUP(B447,SAOM!B$2:Q1473,16,0)</f>
        <v xml:space="preserve">24/08/2012 14:02:41 	Ivan Santos 	Resolvida. 
13/08/2012 10:41:53 	Verônica Bruna Barroso 	Telefone incorreto não completa a ligação. </v>
      </c>
      <c r="AE447" s="19" t="s">
        <v>4675</v>
      </c>
      <c r="AF447" s="19"/>
      <c r="AG447" s="145"/>
      <c r="AH447" s="20" t="s">
        <v>5329</v>
      </c>
      <c r="AI447" s="20" t="s">
        <v>4675</v>
      </c>
    </row>
    <row r="448" spans="1:35" s="20" customFormat="1">
      <c r="A448" s="13">
        <v>3562</v>
      </c>
      <c r="B448" s="38">
        <v>3562</v>
      </c>
      <c r="C448" s="17">
        <v>41051</v>
      </c>
      <c r="D448" s="17">
        <v>41120</v>
      </c>
      <c r="E448" s="17">
        <f>VLOOKUP(B448,SAOM!B$2:D3498,3,0)</f>
        <v>41120</v>
      </c>
      <c r="F448" s="17">
        <f t="shared" si="6"/>
        <v>41135</v>
      </c>
      <c r="G448" s="17">
        <v>41054</v>
      </c>
      <c r="H448" s="14" t="s">
        <v>517</v>
      </c>
      <c r="I448" s="40" t="str">
        <f>VLOOKUP(B448,SAOM!B$2:E2443,4,0)</f>
        <v>Aceito</v>
      </c>
      <c r="J448" s="14" t="s">
        <v>499</v>
      </c>
      <c r="K448" s="14" t="s">
        <v>501</v>
      </c>
      <c r="L448" s="15" t="s">
        <v>3585</v>
      </c>
      <c r="M448" s="15" t="str">
        <f>VLOOKUP(L448,Coordenadas!A$2:B1700,2,0)</f>
        <v xml:space="preserve"> 21°17'35.01"S</v>
      </c>
      <c r="N448" s="15" t="str">
        <f>VLOOKUP(L448,Coordenadas!A$2:C5443,3,0)</f>
        <v xml:space="preserve"> 43°24'36.66"O</v>
      </c>
      <c r="O448" s="40" t="str">
        <f>VLOOKUP(B448,SAOM!B$2:H1400,7,0)</f>
        <v>SES-PAVA-3562</v>
      </c>
      <c r="P448" s="40">
        <v>4033</v>
      </c>
      <c r="Q448" s="17">
        <f>VLOOKUP(B448,SAOM!B$2:I1400,8,0)</f>
        <v>41135</v>
      </c>
      <c r="R448" s="17" t="e">
        <f>VLOOKUP(B448,AG_Lider!A$1:F1759,6,0)</f>
        <v>#N/A</v>
      </c>
      <c r="S448" s="42" t="str">
        <f>VLOOKUP(B448,SAOM!B$2:J1400,9,0)</f>
        <v>André José de Arãao</v>
      </c>
      <c r="T448" s="17" t="str">
        <f>VLOOKUP(B448,SAOM!B$2:K1846,10,0)</f>
        <v>Rua Astolfo Amaro Malta 54 - Centro</v>
      </c>
      <c r="U448" s="42" t="str">
        <f>VLOOKUP(B448,SAOM!B$2:M1173,12,0)</f>
        <v>32 3364-1209</v>
      </c>
      <c r="V448" s="87" t="str">
        <f>VLOOKUP(B448,SAOM!B$2:L1173,11,0)</f>
        <v>36195-000</v>
      </c>
      <c r="W448" s="18"/>
      <c r="X448" s="40" t="str">
        <f>VLOOKUP(B448,SAOM!B$2:N1173,13,0)</f>
        <v>00:20:0e:10:4f:7a</v>
      </c>
      <c r="Y448" s="17">
        <v>41135</v>
      </c>
      <c r="Z448" s="15" t="s">
        <v>1552</v>
      </c>
      <c r="AA448" s="19">
        <v>41137</v>
      </c>
      <c r="AB448" s="35"/>
      <c r="AC448" s="48" t="s">
        <v>4352</v>
      </c>
      <c r="AD448" s="19" t="str">
        <f>VLOOKUP(B448,SAOM!B$2:Q1474,16,0)</f>
        <v>-</v>
      </c>
      <c r="AE448" s="19" t="s">
        <v>4675</v>
      </c>
      <c r="AF448" s="19"/>
      <c r="AG448" s="145"/>
      <c r="AH448" s="15"/>
      <c r="AI448" s="20" t="s">
        <v>4675</v>
      </c>
    </row>
    <row r="449" spans="1:35" s="20" customFormat="1">
      <c r="A449" s="13">
        <v>3561</v>
      </c>
      <c r="B449" s="38">
        <v>3561</v>
      </c>
      <c r="C449" s="17">
        <v>41051</v>
      </c>
      <c r="D449" s="17">
        <v>41120</v>
      </c>
      <c r="E449" s="17">
        <f>VLOOKUP(B449,SAOM!B$2:D3499,3,0)</f>
        <v>41120</v>
      </c>
      <c r="F449" s="17">
        <f t="shared" si="6"/>
        <v>41135</v>
      </c>
      <c r="G449" s="17">
        <v>41054</v>
      </c>
      <c r="H449" s="14" t="s">
        <v>517</v>
      </c>
      <c r="I449" s="40" t="str">
        <f>VLOOKUP(B449,SAOM!B$2:E2444,4,0)</f>
        <v>Aceito</v>
      </c>
      <c r="J449" s="14" t="s">
        <v>499</v>
      </c>
      <c r="K449" s="14" t="s">
        <v>501</v>
      </c>
      <c r="L449" s="15" t="s">
        <v>3588</v>
      </c>
      <c r="M449" s="15" t="str">
        <f>VLOOKUP(L449,Coordenadas!A$2:B1701,2,0)</f>
        <v xml:space="preserve"> 15°29'31.52"S</v>
      </c>
      <c r="N449" s="15" t="str">
        <f>VLOOKUP(L449,Coordenadas!A$2:C5444,3,0)</f>
        <v xml:space="preserve"> 42°57'34.15"O</v>
      </c>
      <c r="O449" s="40" t="str">
        <f>VLOOKUP(B449,SAOM!B$2:H1401,7,0)</f>
        <v>SES-PARO-3561</v>
      </c>
      <c r="P449" s="40">
        <v>4033</v>
      </c>
      <c r="Q449" s="17">
        <f>VLOOKUP(B449,SAOM!B$2:I1401,8,0)</f>
        <v>41138</v>
      </c>
      <c r="R449" s="17" t="e">
        <f>VLOOKUP(B449,AG_Lider!A$1:F1760,6,0)</f>
        <v>#N/A</v>
      </c>
      <c r="S449" s="42" t="str">
        <f>VLOOKUP(B449,SAOM!B$2:J1401,9,0)</f>
        <v>André Souza Silva</v>
      </c>
      <c r="T449" s="17" t="str">
        <f>VLOOKUP(B449,SAOM!B$2:K1847,10,0)</f>
        <v xml:space="preserve">  Rua João Raimundo de Carvalho, nº 253. - Centro</v>
      </c>
      <c r="U449" s="42" t="str">
        <f>VLOOKUP(B449,SAOM!B$2:M1174,12,0)</f>
        <v>38 3831 8101</v>
      </c>
      <c r="V449" s="87" t="str">
        <f>VLOOKUP(B449,SAOM!B$2:L1174,11,0)</f>
        <v>39517-000</v>
      </c>
      <c r="W449" s="18"/>
      <c r="X449" s="40" t="str">
        <f>VLOOKUP(B449,SAOM!B$2:N1174,13,0)</f>
        <v>00:20:0E:10:52:04</v>
      </c>
      <c r="Y449" s="17">
        <v>41138</v>
      </c>
      <c r="Z449" s="15" t="s">
        <v>6970</v>
      </c>
      <c r="AA449" s="19">
        <v>41138</v>
      </c>
      <c r="AB449" s="35"/>
      <c r="AC449" s="48" t="s">
        <v>4351</v>
      </c>
      <c r="AD449" s="19" t="str">
        <f>VLOOKUP(B449,SAOM!B$2:Q1475,16,0)</f>
        <v xml:space="preserve">
</v>
      </c>
      <c r="AE449" s="19" t="s">
        <v>4675</v>
      </c>
      <c r="AF449" s="19"/>
      <c r="AG449" s="145"/>
      <c r="AH449" s="15"/>
      <c r="AI449" s="20" t="s">
        <v>4675</v>
      </c>
    </row>
    <row r="450" spans="1:35" s="84" customFormat="1">
      <c r="A450" s="46">
        <v>3559</v>
      </c>
      <c r="B450" s="38">
        <v>3559</v>
      </c>
      <c r="C450" s="31">
        <v>41051</v>
      </c>
      <c r="D450" s="31">
        <v>41120</v>
      </c>
      <c r="E450" s="31">
        <f>VLOOKUP(B450,SAOM!B$2:D3500,3,0)</f>
        <v>41120</v>
      </c>
      <c r="F450" s="31">
        <f t="shared" si="6"/>
        <v>41135</v>
      </c>
      <c r="G450" s="31">
        <v>41054</v>
      </c>
      <c r="H450" s="73" t="s">
        <v>517</v>
      </c>
      <c r="I450" s="38" t="str">
        <f>VLOOKUP(B450,SAOM!B$2:E2445,4,0)</f>
        <v>Aceito</v>
      </c>
      <c r="J450" s="73" t="s">
        <v>499</v>
      </c>
      <c r="K450" s="73" t="s">
        <v>501</v>
      </c>
      <c r="L450" s="47" t="s">
        <v>3591</v>
      </c>
      <c r="M450" s="15" t="str">
        <f>VLOOKUP(L450,Coordenadas!A$2:B1702,2,0)</f>
        <v xml:space="preserve"> 17°23'46.57"S</v>
      </c>
      <c r="N450" s="15" t="str">
        <f>VLOOKUP(L450,Coordenadas!A$2:C5445,3,0)</f>
        <v xml:space="preserve"> 43°34'31.12"O</v>
      </c>
      <c r="O450" s="38" t="str">
        <f>VLOOKUP(B450,SAOM!B$2:H1402,7,0)</f>
        <v>SES-OLUA-3559</v>
      </c>
      <c r="P450" s="38">
        <v>4033</v>
      </c>
      <c r="Q450" s="31">
        <f>VLOOKUP(B450,SAOM!B$2:I1402,8,0)</f>
        <v>41157</v>
      </c>
      <c r="R450" s="31" t="e">
        <f>VLOOKUP(B450,AG_Lider!A$1:F1761,6,0)</f>
        <v>#N/A</v>
      </c>
      <c r="S450" s="80" t="str">
        <f>VLOOKUP(B450,SAOM!B$2:J1402,9,0)</f>
        <v>Sandro Arnaud Dias</v>
      </c>
      <c r="T450" s="31" t="str">
        <f>VLOOKUP(B450,SAOM!B$2:K1848,10,0)</f>
        <v>Rua Diamantina, n° 600 - Centro</v>
      </c>
      <c r="U450" s="80" t="str">
        <f>VLOOKUP(B450,SAOM!B$2:M1175,12,0)</f>
        <v>(38) 32517131</v>
      </c>
      <c r="V450" s="209">
        <f>VLOOKUP(B450,SAOM!B$2:L1175,11,0)</f>
        <v>39398000</v>
      </c>
      <c r="W450" s="81"/>
      <c r="X450" s="38" t="str">
        <f>VLOOKUP(B450,SAOM!B$2:N1175,13,0)</f>
        <v>00:20:0e:10:4c:48</v>
      </c>
      <c r="Y450" s="31">
        <v>41157</v>
      </c>
      <c r="Z450" s="47" t="s">
        <v>7706</v>
      </c>
      <c r="AA450" s="82">
        <v>41157</v>
      </c>
      <c r="AB450" s="83"/>
      <c r="AC450" s="70" t="s">
        <v>7707</v>
      </c>
      <c r="AD450" s="82" t="str">
        <f>VLOOKUP(B450,SAOM!B$2:Q1476,16,0)</f>
        <v xml:space="preserve">
</v>
      </c>
      <c r="AE450" s="82" t="s">
        <v>4675</v>
      </c>
      <c r="AF450" s="82"/>
      <c r="AG450" s="147"/>
      <c r="AH450" s="47"/>
      <c r="AI450" s="84" t="s">
        <v>4675</v>
      </c>
    </row>
    <row r="451" spans="1:35" s="20" customFormat="1">
      <c r="A451" s="13">
        <v>3558</v>
      </c>
      <c r="B451" s="38">
        <v>3558</v>
      </c>
      <c r="C451" s="17">
        <v>41051</v>
      </c>
      <c r="D451" s="17">
        <v>41120</v>
      </c>
      <c r="E451" s="17">
        <f>VLOOKUP(B451,SAOM!B$2:D3501,3,0)</f>
        <v>41120</v>
      </c>
      <c r="F451" s="17">
        <f t="shared" si="6"/>
        <v>41135</v>
      </c>
      <c r="G451" s="17">
        <v>41054</v>
      </c>
      <c r="H451" s="14" t="s">
        <v>517</v>
      </c>
      <c r="I451" s="40" t="str">
        <f>VLOOKUP(B451,SAOM!B$2:E2446,4,0)</f>
        <v>Aceito</v>
      </c>
      <c r="J451" s="14" t="s">
        <v>499</v>
      </c>
      <c r="K451" s="14" t="s">
        <v>501</v>
      </c>
      <c r="L451" s="15" t="s">
        <v>3593</v>
      </c>
      <c r="M451" s="15" t="str">
        <f>VLOOKUP(L451,Coordenadas!A$2:B1703,2,0)</f>
        <v xml:space="preserve"> 18°27'15.96"S</v>
      </c>
      <c r="N451" s="15" t="str">
        <f>VLOOKUP(L451,Coordenadas!A$2:C5446,3,0)</f>
        <v xml:space="preserve"> 42°14'58.63"O</v>
      </c>
      <c r="O451" s="40" t="str">
        <f>VLOOKUP(B451,SAOM!B$2:H1403,7,0)</f>
        <v>SES-NAAN-3558</v>
      </c>
      <c r="P451" s="40">
        <v>4033</v>
      </c>
      <c r="Q451" s="17">
        <f>VLOOKUP(B451,SAOM!B$2:I1403,8,0)</f>
        <v>41135</v>
      </c>
      <c r="R451" s="17" t="e">
        <f>VLOOKUP(B451,AG_Lider!A$1:F1762,6,0)</f>
        <v>#N/A</v>
      </c>
      <c r="S451" s="42" t="str">
        <f>VLOOKUP(B451,SAOM!B$2:J1403,9,0)</f>
        <v>Leonardo Albuquerque Tavares</v>
      </c>
      <c r="T451" s="17" t="str">
        <f>VLOOKUP(B451,SAOM!B$2:K1849,10,0)</f>
        <v>Avenida Doutor Antônio da Cunha, 478</v>
      </c>
      <c r="U451" s="42" t="str">
        <f>VLOOKUP(B451,SAOM!B$2:M1176,12,0)</f>
        <v>(33)3294-1353</v>
      </c>
      <c r="V451" s="87">
        <f>VLOOKUP(B451,SAOM!B$2:L1176,11,0)</f>
        <v>39718000</v>
      </c>
      <c r="W451" s="18"/>
      <c r="X451" s="40" t="str">
        <f>VLOOKUP(B451,SAOM!B$2:N1176,13,0)</f>
        <v>00:20:0e:10:4c:e3</v>
      </c>
      <c r="Y451" s="17">
        <v>41135</v>
      </c>
      <c r="Z451" s="15" t="s">
        <v>2228</v>
      </c>
      <c r="AA451" s="19">
        <v>41135</v>
      </c>
      <c r="AB451" s="35"/>
      <c r="AC451" s="48" t="s">
        <v>4348</v>
      </c>
      <c r="AD451" s="19" t="str">
        <f>VLOOKUP(B451,SAOM!B$2:Q1477,16,0)</f>
        <v xml:space="preserve">
</v>
      </c>
      <c r="AE451" s="19" t="s">
        <v>4675</v>
      </c>
      <c r="AF451" s="19"/>
      <c r="AG451" s="145"/>
      <c r="AH451" s="15"/>
      <c r="AI451" s="20" t="s">
        <v>4675</v>
      </c>
    </row>
    <row r="452" spans="1:35" s="20" customFormat="1">
      <c r="A452" s="13">
        <v>3557</v>
      </c>
      <c r="B452" s="38">
        <v>3557</v>
      </c>
      <c r="C452" s="17">
        <v>41051</v>
      </c>
      <c r="D452" s="17">
        <v>41096</v>
      </c>
      <c r="E452" s="17">
        <f>VLOOKUP(B452,SAOM!B$2:D3502,3,0)</f>
        <v>41096</v>
      </c>
      <c r="F452" s="17">
        <f t="shared" si="6"/>
        <v>41111</v>
      </c>
      <c r="G452" s="17" t="s">
        <v>501</v>
      </c>
      <c r="H452" s="14" t="s">
        <v>517</v>
      </c>
      <c r="I452" s="40" t="str">
        <f>VLOOKUP(B452,SAOM!B$2:E2447,4,0)</f>
        <v>Aceito</v>
      </c>
      <c r="J452" s="14" t="s">
        <v>499</v>
      </c>
      <c r="K452" s="14" t="s">
        <v>501</v>
      </c>
      <c r="L452" s="15" t="s">
        <v>3596</v>
      </c>
      <c r="M452" s="15" t="str">
        <f>VLOOKUP(L452,Coordenadas!A$2:B1704,2,0)</f>
        <v xml:space="preserve"> 15° 8'26.55"S</v>
      </c>
      <c r="N452" s="15" t="str">
        <f>VLOOKUP(L452,Coordenadas!A$2:C5447,3,0)</f>
        <v xml:space="preserve"> 42°31'0.38"O</v>
      </c>
      <c r="O452" s="40" t="str">
        <f>VLOOKUP(B452,SAOM!B$2:H1404,7,0)</f>
        <v>SES-MOMA-3557</v>
      </c>
      <c r="P452" s="40">
        <v>4033</v>
      </c>
      <c r="Q452" s="17">
        <f>VLOOKUP(B452,SAOM!B$2:I1404,8,0)</f>
        <v>41088</v>
      </c>
      <c r="R452" s="17" t="e">
        <f>VLOOKUP(B452,AG_Lider!A$1:F1763,6,0)</f>
        <v>#N/A</v>
      </c>
      <c r="S452" s="42" t="str">
        <f>VLOOKUP(B452,SAOM!B$2:J1404,9,0)</f>
        <v>Lucélia Vieira de Pinho</v>
      </c>
      <c r="T452" s="17" t="str">
        <f>VLOOKUP(B452,SAOM!B$2:K1850,10,0)</f>
        <v>Avenida Augusto Sá, 459</v>
      </c>
      <c r="U452" s="42" t="str">
        <f>VLOOKUP(B452,SAOM!B$2:M1177,12,0)</f>
        <v>38 3825-1241</v>
      </c>
      <c r="V452" s="87">
        <f>VLOOKUP(B452,SAOM!B$2:L1177,11,0)</f>
        <v>39547000</v>
      </c>
      <c r="W452" s="18"/>
      <c r="X452" s="40" t="str">
        <f>VLOOKUP(B452,SAOM!B$2:N1177,13,0)</f>
        <v>00:20:0e:10:52:4b</v>
      </c>
      <c r="Y452" s="17">
        <v>41088</v>
      </c>
      <c r="Z452" s="15" t="s">
        <v>4400</v>
      </c>
      <c r="AA452" s="19">
        <v>41088</v>
      </c>
      <c r="AB452" s="35">
        <f>VLOOKUP(B452,[1]VODANET!$B$5:$AB$1019,27,0)</f>
        <v>41143</v>
      </c>
      <c r="AC452" s="48"/>
      <c r="AD452" s="19" t="str">
        <f>VLOOKUP(B452,SAOM!B$2:Q1478,16,0)</f>
        <v>-</v>
      </c>
      <c r="AE452" s="19" t="s">
        <v>4675</v>
      </c>
      <c r="AF452" s="19"/>
      <c r="AG452" s="145"/>
      <c r="AH452" s="15" t="s">
        <v>4649</v>
      </c>
      <c r="AI452" s="20" t="s">
        <v>4675</v>
      </c>
    </row>
    <row r="453" spans="1:35" s="20" customFormat="1">
      <c r="A453" s="13">
        <v>3555</v>
      </c>
      <c r="B453" s="38">
        <v>3555</v>
      </c>
      <c r="C453" s="17">
        <v>41051</v>
      </c>
      <c r="D453" s="17">
        <v>41096</v>
      </c>
      <c r="E453" s="17">
        <f>VLOOKUP(B453,SAOM!B$2:D3503,3,0)</f>
        <v>41096</v>
      </c>
      <c r="F453" s="17">
        <f t="shared" ref="F453:F516" si="7">D453+15</f>
        <v>41111</v>
      </c>
      <c r="G453" s="17" t="s">
        <v>501</v>
      </c>
      <c r="H453" s="14" t="s">
        <v>517</v>
      </c>
      <c r="I453" s="40" t="str">
        <f>VLOOKUP(B453,SAOM!B$2:E2448,4,0)</f>
        <v>Aceito</v>
      </c>
      <c r="J453" s="14" t="s">
        <v>499</v>
      </c>
      <c r="K453" s="14" t="s">
        <v>501</v>
      </c>
      <c r="L453" s="15" t="s">
        <v>3600</v>
      </c>
      <c r="M453" s="15" t="str">
        <f>VLOOKUP(L453,Coordenadas!A$2:B1705,2,0)</f>
        <v xml:space="preserve"> 15°23'49.57"S</v>
      </c>
      <c r="N453" s="15" t="str">
        <f>VLOOKUP(L453,Coordenadas!A$2:C5448,3,0)</f>
        <v xml:space="preserve"> 42°52'8.21"O</v>
      </c>
      <c r="O453" s="40" t="str">
        <f>VLOOKUP(B453,SAOM!B$2:H1405,7,0)</f>
        <v>SES-MADE-3555</v>
      </c>
      <c r="P453" s="40">
        <v>4033</v>
      </c>
      <c r="Q453" s="17">
        <f>VLOOKUP(B453,SAOM!B$2:I1405,8,0)</f>
        <v>41085</v>
      </c>
      <c r="R453" s="17" t="e">
        <f>VLOOKUP(B453,AG_Lider!A$1:F1764,6,0)</f>
        <v>#N/A</v>
      </c>
      <c r="S453" s="42" t="str">
        <f>VLOOKUP(B453,SAOM!B$2:J1405,9,0)</f>
        <v>Nilma Juliana Costa Freitas</v>
      </c>
      <c r="T453" s="17" t="str">
        <f>VLOOKUP(B453,SAOM!B$2:K1851,10,0)</f>
        <v>Avenida José Alves Miranda, 525</v>
      </c>
      <c r="U453" s="42" t="str">
        <f>VLOOKUP(B453,SAOM!B$2:M1178,12,0)</f>
        <v>38 3813-1249</v>
      </c>
      <c r="V453" s="87" t="str">
        <f>VLOOKUP(B453,SAOM!B$2:L1178,11,0)</f>
        <v>39527-000</v>
      </c>
      <c r="W453" s="18"/>
      <c r="X453" s="40" t="str">
        <f>VLOOKUP(B453,SAOM!B$2:N1178,13,0)</f>
        <v>00:20:0e:10:52:aa</v>
      </c>
      <c r="Y453" s="17">
        <v>41086</v>
      </c>
      <c r="Z453" s="15" t="s">
        <v>4400</v>
      </c>
      <c r="AA453" s="19">
        <v>41086</v>
      </c>
      <c r="AB453" s="35">
        <f>VLOOKUP(B453,[1]VODANET!$B$5:$AB$1019,27,0)</f>
        <v>41143</v>
      </c>
      <c r="AC453" s="48"/>
      <c r="AD453" s="19" t="str">
        <f>VLOOKUP(B453,SAOM!B$2:Q1479,16,0)</f>
        <v>-</v>
      </c>
      <c r="AE453" s="19" t="s">
        <v>4675</v>
      </c>
      <c r="AF453" s="19"/>
      <c r="AG453" s="145"/>
      <c r="AH453" s="15" t="s">
        <v>4399</v>
      </c>
      <c r="AI453" s="20" t="s">
        <v>4675</v>
      </c>
    </row>
    <row r="454" spans="1:35" s="20" customFormat="1">
      <c r="A454" s="13">
        <v>3554</v>
      </c>
      <c r="B454" s="38">
        <v>3554</v>
      </c>
      <c r="C454" s="17">
        <v>41051</v>
      </c>
      <c r="D454" s="17">
        <v>41096</v>
      </c>
      <c r="E454" s="17">
        <f>VLOOKUP(B454,SAOM!B$2:D3504,3,0)</f>
        <v>41096</v>
      </c>
      <c r="F454" s="17">
        <f t="shared" si="7"/>
        <v>41111</v>
      </c>
      <c r="G454" s="17" t="s">
        <v>501</v>
      </c>
      <c r="H454" s="14" t="s">
        <v>517</v>
      </c>
      <c r="I454" s="40" t="str">
        <f>VLOOKUP(B454,SAOM!B$2:E2449,4,0)</f>
        <v>Aceito</v>
      </c>
      <c r="J454" s="14" t="s">
        <v>499</v>
      </c>
      <c r="K454" s="14" t="s">
        <v>501</v>
      </c>
      <c r="L454" s="15" t="s">
        <v>3604</v>
      </c>
      <c r="M454" s="15" t="str">
        <f>VLOOKUP(L454,Coordenadas!A$2:B1706,2,0)</f>
        <v xml:space="preserve"> 18°35'18.40"S</v>
      </c>
      <c r="N454" s="15" t="str">
        <f>VLOOKUP(L454,Coordenadas!A$2:C5449,3,0)</f>
        <v xml:space="preserve"> 41°55'27.50"O</v>
      </c>
      <c r="O454" s="40" t="str">
        <f>VLOOKUP(B454,SAOM!B$2:H1406,7,0)</f>
        <v>SES-MATO-3554</v>
      </c>
      <c r="P454" s="40">
        <v>4033</v>
      </c>
      <c r="Q454" s="17">
        <f>VLOOKUP(B454,SAOM!B$2:I1406,8,0)</f>
        <v>41099</v>
      </c>
      <c r="R454" s="17" t="e">
        <f>VLOOKUP(B454,AG_Lider!A$1:F1765,6,0)</f>
        <v>#N/A</v>
      </c>
      <c r="S454" s="42" t="str">
        <f>VLOOKUP(B454,SAOM!B$2:J1406,9,0)</f>
        <v>Júnia Carla de Oliveira Alves</v>
      </c>
      <c r="T454" s="17" t="str">
        <f>VLOOKUP(B454,SAOM!B$2:K1852,10,0)</f>
        <v>Rua Joaquim Cecílio, 36</v>
      </c>
      <c r="U454" s="42" t="str">
        <f>VLOOKUP(B454,SAOM!B$2:M1179,12,0)</f>
        <v>33 3284-1488</v>
      </c>
      <c r="V454" s="87" t="str">
        <f>VLOOKUP(B454,SAOM!B$2:L1179,11,0)</f>
        <v>35110-000</v>
      </c>
      <c r="W454" s="18"/>
      <c r="X454" s="40" t="str">
        <f>VLOOKUP(B454,SAOM!B$2:N1179,13,0)</f>
        <v>00:20:0e:10:52:32</v>
      </c>
      <c r="Y454" s="17">
        <v>41099</v>
      </c>
      <c r="Z454" s="15" t="s">
        <v>5900</v>
      </c>
      <c r="AA454" s="19">
        <v>41101</v>
      </c>
      <c r="AB454" s="35"/>
      <c r="AC454" s="48" t="s">
        <v>5364</v>
      </c>
      <c r="AD454" s="19" t="str">
        <f>VLOOKUP(B454,SAOM!B$2:Q1480,16,0)</f>
        <v>-</v>
      </c>
      <c r="AE454" s="19" t="s">
        <v>4675</v>
      </c>
      <c r="AF454" s="19"/>
      <c r="AG454" s="145"/>
      <c r="AH454" s="20" t="s">
        <v>5535</v>
      </c>
      <c r="AI454" s="20" t="s">
        <v>4675</v>
      </c>
    </row>
    <row r="455" spans="1:35" s="20" customFormat="1">
      <c r="A455" s="13">
        <v>3580</v>
      </c>
      <c r="B455" s="38">
        <v>3580</v>
      </c>
      <c r="C455" s="17">
        <v>41052</v>
      </c>
      <c r="D455" s="17">
        <v>41097</v>
      </c>
      <c r="E455" s="17">
        <f>VLOOKUP(B455,SAOM!B$2:D3505,3,0)</f>
        <v>41100</v>
      </c>
      <c r="F455" s="17">
        <f t="shared" si="7"/>
        <v>41112</v>
      </c>
      <c r="G455" s="17">
        <v>41096</v>
      </c>
      <c r="H455" s="14" t="s">
        <v>517</v>
      </c>
      <c r="I455" s="40" t="str">
        <f>VLOOKUP(B455,SAOM!B$2:E2450,4,0)</f>
        <v>Aceito</v>
      </c>
      <c r="J455" s="14" t="s">
        <v>499</v>
      </c>
      <c r="K455" s="14" t="s">
        <v>501</v>
      </c>
      <c r="L455" s="15" t="s">
        <v>3629</v>
      </c>
      <c r="M455" s="15" t="str">
        <f>VLOOKUP(L455,Coordenadas!A$2:B1707,2,0)</f>
        <v xml:space="preserve"> 17°48'23.45"S</v>
      </c>
      <c r="N455" s="15" t="str">
        <f>VLOOKUP(L455,Coordenadas!A$2:C5450,3,0)</f>
        <v xml:space="preserve"> 41°47'13.29"O</v>
      </c>
      <c r="O455" s="40" t="str">
        <f>VLOOKUP(B455,SAOM!B$2:H1407,7,0)</f>
        <v>SES-POTE-3580</v>
      </c>
      <c r="P455" s="40">
        <v>4033</v>
      </c>
      <c r="Q455" s="17">
        <f>VLOOKUP(B455,SAOM!B$2:I1407,8,0)</f>
        <v>41122</v>
      </c>
      <c r="R455" s="17" t="e">
        <f>VLOOKUP(B455,AG_Lider!A$1:F1766,6,0)</f>
        <v>#N/A</v>
      </c>
      <c r="S455" s="42" t="str">
        <f>VLOOKUP(B455,SAOM!B$2:J1407,9,0)</f>
        <v>Luciano Pereira Nascimento</v>
      </c>
      <c r="T455" s="17" t="str">
        <f>VLOOKUP(B455,SAOM!B$2:K1853,10,0)</f>
        <v xml:space="preserve">	RUA SETE DE DETEMBRO, 192, BAIRRO MARISTELA </v>
      </c>
      <c r="U455" s="42" t="str">
        <f>VLOOKUP(B455,SAOM!B$2:M1180,12,0)</f>
        <v>33 3525-1287</v>
      </c>
      <c r="V455" s="87" t="str">
        <f>VLOOKUP(B455,SAOM!B$2:L1180,11,0)</f>
        <v>39827-000</v>
      </c>
      <c r="W455" s="18"/>
      <c r="X455" s="40" t="str">
        <f>VLOOKUP(B455,SAOM!B$2:N1180,13,0)</f>
        <v>00:20:0e:10:52:23</v>
      </c>
      <c r="Y455" s="17">
        <v>41122</v>
      </c>
      <c r="Z455" s="15" t="s">
        <v>6330</v>
      </c>
      <c r="AA455" s="19">
        <v>41122</v>
      </c>
      <c r="AB455" s="35"/>
      <c r="AC455" s="48" t="s">
        <v>5531</v>
      </c>
      <c r="AD455" s="19" t="str">
        <f>VLOOKUP(B455,SAOM!B$2:Q1481,16,0)</f>
        <v>9/7 - Endereço corrigido.</v>
      </c>
      <c r="AE455" s="19" t="s">
        <v>4675</v>
      </c>
      <c r="AF455" s="19"/>
      <c r="AG455" s="145"/>
      <c r="AH455" s="15"/>
      <c r="AI455" s="20" t="s">
        <v>4675</v>
      </c>
    </row>
    <row r="456" spans="1:35" s="20" customFormat="1">
      <c r="A456" s="13">
        <v>3579</v>
      </c>
      <c r="B456" s="38">
        <v>3579</v>
      </c>
      <c r="C456" s="17">
        <v>41052</v>
      </c>
      <c r="D456" s="17">
        <v>41097</v>
      </c>
      <c r="E456" s="17">
        <f>VLOOKUP(B456,SAOM!B$2:D3506,3,0)</f>
        <v>41097</v>
      </c>
      <c r="F456" s="17">
        <f t="shared" si="7"/>
        <v>41112</v>
      </c>
      <c r="G456" s="17" t="s">
        <v>501</v>
      </c>
      <c r="H456" s="14" t="s">
        <v>517</v>
      </c>
      <c r="I456" s="40" t="str">
        <f>VLOOKUP(B456,SAOM!B$2:E2451,4,0)</f>
        <v>Aceito</v>
      </c>
      <c r="J456" s="14" t="s">
        <v>499</v>
      </c>
      <c r="K456" s="14" t="s">
        <v>501</v>
      </c>
      <c r="L456" s="15" t="s">
        <v>3632</v>
      </c>
      <c r="M456" s="15" t="str">
        <f>VLOOKUP(L456,Coordenadas!A$2:B1708,2,0)</f>
        <v xml:space="preserve"> 20° 8'17.52"S</v>
      </c>
      <c r="N456" s="15" t="str">
        <f>VLOOKUP(L456,Coordenadas!A$2:C5451,3,0)</f>
        <v xml:space="preserve"> 48°41'56.68"O</v>
      </c>
      <c r="O456" s="40" t="str">
        <f>VLOOKUP(B456,SAOM!B$2:H1408,7,0)</f>
        <v>SES-PLRA-3579</v>
      </c>
      <c r="P456" s="40">
        <v>4033</v>
      </c>
      <c r="Q456" s="17">
        <f>VLOOKUP(B456,SAOM!B$2:I1408,8,0)</f>
        <v>41122</v>
      </c>
      <c r="R456" s="17" t="e">
        <f>VLOOKUP(B456,AG_Lider!A$1:F1767,6,0)</f>
        <v>#N/A</v>
      </c>
      <c r="S456" s="42" t="str">
        <f>VLOOKUP(B456,SAOM!B$2:J1408,9,0)</f>
        <v>Mariana Cristina Bridi</v>
      </c>
      <c r="T456" s="17" t="str">
        <f>VLOOKUP(B456,SAOM!B$2:K1854,10,0)</f>
        <v>Rua João Januário, n 803</v>
      </c>
      <c r="U456" s="42" t="str">
        <f>VLOOKUP(B456,SAOM!B$2:M1181,12,0)</f>
        <v>34 3427-7034</v>
      </c>
      <c r="V456" s="87" t="str">
        <f>VLOOKUP(B456,SAOM!B$2:L1181,11,0)</f>
        <v>38220-000</v>
      </c>
      <c r="W456" s="18"/>
      <c r="X456" s="40" t="str">
        <f>VLOOKUP(B456,SAOM!B$2:N1181,13,0)</f>
        <v>00:20:0e:10:4c:52</v>
      </c>
      <c r="Y456" s="17">
        <v>41122</v>
      </c>
      <c r="Z456" s="15" t="s">
        <v>1741</v>
      </c>
      <c r="AA456" s="19">
        <v>41124</v>
      </c>
      <c r="AB456" s="35"/>
      <c r="AC456" s="48"/>
      <c r="AD456" s="19" t="str">
        <f>VLOOKUP(B456,SAOM!B$2:Q1482,16,0)</f>
        <v>-</v>
      </c>
      <c r="AE456" s="19" t="s">
        <v>4675</v>
      </c>
      <c r="AF456" s="19"/>
      <c r="AG456" s="145"/>
      <c r="AH456" s="15"/>
      <c r="AI456" s="20" t="s">
        <v>4675</v>
      </c>
    </row>
    <row r="457" spans="1:35" s="20" customFormat="1">
      <c r="A457" s="13">
        <v>3569</v>
      </c>
      <c r="B457" s="38">
        <v>3569</v>
      </c>
      <c r="C457" s="17">
        <v>41052</v>
      </c>
      <c r="D457" s="17">
        <v>41097</v>
      </c>
      <c r="E457" s="17">
        <f>VLOOKUP(B457,SAOM!B$2:D3507,3,0)</f>
        <v>41097</v>
      </c>
      <c r="F457" s="17">
        <f t="shared" si="7"/>
        <v>41112</v>
      </c>
      <c r="G457" s="17" t="s">
        <v>501</v>
      </c>
      <c r="H457" s="14" t="s">
        <v>517</v>
      </c>
      <c r="I457" s="40" t="str">
        <f>VLOOKUP(B457,SAOM!B$2:E2452,4,0)</f>
        <v>Aceito</v>
      </c>
      <c r="J457" s="14" t="s">
        <v>499</v>
      </c>
      <c r="K457" s="14" t="s">
        <v>501</v>
      </c>
      <c r="L457" s="15" t="s">
        <v>3636</v>
      </c>
      <c r="M457" s="15" t="str">
        <f>VLOOKUP(L457,Coordenadas!A$2:B1709,2,0)</f>
        <v xml:space="preserve"> 20°52'29.15"S</v>
      </c>
      <c r="N457" s="15" t="str">
        <f>VLOOKUP(L457,Coordenadas!A$2:C5452,3,0)</f>
        <v xml:space="preserve"> 42°58'13.17"O</v>
      </c>
      <c r="O457" s="40" t="str">
        <f>VLOOKUP(B457,SAOM!B$2:H1409,7,0)</f>
        <v>SES-PADO-3569</v>
      </c>
      <c r="P457" s="40">
        <v>4033</v>
      </c>
      <c r="Q457" s="17">
        <f>VLOOKUP(B457,SAOM!B$2:I1409,8,0)</f>
        <v>41088</v>
      </c>
      <c r="R457" s="17" t="e">
        <f>VLOOKUP(B457,AG_Lider!A$1:F1768,6,0)</f>
        <v>#N/A</v>
      </c>
      <c r="S457" s="42" t="str">
        <f>VLOOKUP(B457,SAOM!B$2:J1409,9,0)</f>
        <v>Jaqueline Oliveira Alves</v>
      </c>
      <c r="T457" s="17" t="str">
        <f>VLOOKUP(B457,SAOM!B$2:K1855,10,0)</f>
        <v>Rua Capitão Martinho, s/n</v>
      </c>
      <c r="U457" s="42" t="str">
        <f>VLOOKUP(B457,SAOM!B$2:M1182,12,0)</f>
        <v>32 3537-1248</v>
      </c>
      <c r="V457" s="87" t="str">
        <f>VLOOKUP(B457,SAOM!B$2:L1182,11,0)</f>
        <v>36544-000</v>
      </c>
      <c r="W457" s="18"/>
      <c r="X457" s="40" t="str">
        <f>VLOOKUP(B457,SAOM!B$2:N1182,13,0)</f>
        <v>00:20:0e:10:52:bd</v>
      </c>
      <c r="Y457" s="17">
        <v>41088</v>
      </c>
      <c r="Z457" s="15" t="s">
        <v>1956</v>
      </c>
      <c r="AA457" s="19">
        <v>41088</v>
      </c>
      <c r="AB457" s="35">
        <f>VLOOKUP(B457,[1]VODANET!$B$5:$AB$1019,27,0)</f>
        <v>41143</v>
      </c>
      <c r="AC457" s="48"/>
      <c r="AD457" s="19" t="str">
        <f>VLOOKUP(B457,SAOM!B$2:Q1483,16,0)</f>
        <v>-</v>
      </c>
      <c r="AE457" s="19" t="s">
        <v>4675</v>
      </c>
      <c r="AF457" s="19"/>
      <c r="AG457" s="145"/>
      <c r="AH457" s="15" t="s">
        <v>4650</v>
      </c>
      <c r="AI457" s="20" t="s">
        <v>4675</v>
      </c>
    </row>
    <row r="458" spans="1:35" s="20" customFormat="1">
      <c r="A458" s="13">
        <v>3570</v>
      </c>
      <c r="B458" s="38">
        <v>3570</v>
      </c>
      <c r="C458" s="17">
        <v>41052</v>
      </c>
      <c r="D458" s="17">
        <v>41097</v>
      </c>
      <c r="E458" s="17">
        <f>VLOOKUP(B458,SAOM!B$2:D3508,3,0)</f>
        <v>41097</v>
      </c>
      <c r="F458" s="17">
        <f t="shared" si="7"/>
        <v>41112</v>
      </c>
      <c r="G458" s="17" t="s">
        <v>501</v>
      </c>
      <c r="H458" s="14" t="s">
        <v>517</v>
      </c>
      <c r="I458" s="40" t="str">
        <f>VLOOKUP(B458,SAOM!B$2:E2453,4,0)</f>
        <v>Aceito</v>
      </c>
      <c r="J458" s="14" t="s">
        <v>499</v>
      </c>
      <c r="K458" s="14" t="s">
        <v>501</v>
      </c>
      <c r="L458" s="15" t="s">
        <v>3640</v>
      </c>
      <c r="M458" s="15" t="str">
        <f>VLOOKUP(L458,Coordenadas!A$2:B1710,2,0)</f>
        <v xml:space="preserve"> 18°25'29.13"S</v>
      </c>
      <c r="N458" s="15" t="str">
        <f>VLOOKUP(L458,Coordenadas!A$2:C5453,3,0)</f>
        <v xml:space="preserve"> 42°52'9.77"O</v>
      </c>
      <c r="O458" s="40" t="str">
        <f>VLOOKUP(B458,SAOM!B$2:H1410,7,0)</f>
        <v>SES-PAAS-3570</v>
      </c>
      <c r="P458" s="40">
        <v>4033</v>
      </c>
      <c r="Q458" s="17">
        <f>VLOOKUP(B458,SAOM!B$2:I1410,8,0)</f>
        <v>41122</v>
      </c>
      <c r="R458" s="17" t="e">
        <f>VLOOKUP(B458,AG_Lider!A$1:F1769,6,0)</f>
        <v>#N/A</v>
      </c>
      <c r="S458" s="42" t="str">
        <f>VLOOKUP(B458,SAOM!B$2:J1410,9,0)</f>
        <v>Rafael Araújo Godinho</v>
      </c>
      <c r="T458" s="17" t="str">
        <f>VLOOKUP(B458,SAOM!B$2:K1856,10,0)</f>
        <v>Rua Herculano Ferreira da Mata, 182</v>
      </c>
      <c r="U458" s="42" t="str">
        <f>VLOOKUP(B458,SAOM!B$2:M1183,12,0)</f>
        <v>33 3413-1185</v>
      </c>
      <c r="V458" s="87" t="str">
        <f>VLOOKUP(B458,SAOM!B$2:L1183,11,0)</f>
        <v>39765-000</v>
      </c>
      <c r="W458" s="18"/>
      <c r="X458" s="40" t="str">
        <f>VLOOKUP(B458,SAOM!B$2:N1183,13,0)</f>
        <v>00:20:0E:10:4A:7C</v>
      </c>
      <c r="Y458" s="17">
        <v>41122</v>
      </c>
      <c r="Z458" s="15" t="s">
        <v>5948</v>
      </c>
      <c r="AA458" s="19">
        <v>41122</v>
      </c>
      <c r="AB458" s="35"/>
      <c r="AC458" s="48"/>
      <c r="AD458" s="19" t="str">
        <f>VLOOKUP(B458,SAOM!B$2:Q1484,16,0)</f>
        <v>-</v>
      </c>
      <c r="AE458" s="19" t="s">
        <v>4675</v>
      </c>
      <c r="AF458" s="19"/>
      <c r="AG458" s="145"/>
      <c r="AH458" s="15"/>
      <c r="AI458" s="20" t="s">
        <v>4675</v>
      </c>
    </row>
    <row r="459" spans="1:35" s="20" customFormat="1">
      <c r="A459" s="13">
        <v>3572</v>
      </c>
      <c r="B459" s="38">
        <v>3572</v>
      </c>
      <c r="C459" s="17">
        <v>41052</v>
      </c>
      <c r="D459" s="17">
        <v>41097</v>
      </c>
      <c r="E459" s="17">
        <f>VLOOKUP(B459,SAOM!B$2:D3509,3,0)</f>
        <v>41097</v>
      </c>
      <c r="F459" s="17">
        <f t="shared" si="7"/>
        <v>41112</v>
      </c>
      <c r="G459" s="17" t="s">
        <v>501</v>
      </c>
      <c r="H459" s="14" t="s">
        <v>517</v>
      </c>
      <c r="I459" s="40" t="str">
        <f>VLOOKUP(B459,SAOM!B$2:E2454,4,0)</f>
        <v>Aceito</v>
      </c>
      <c r="J459" s="14" t="s">
        <v>499</v>
      </c>
      <c r="K459" s="14" t="s">
        <v>501</v>
      </c>
      <c r="L459" s="15" t="s">
        <v>3644</v>
      </c>
      <c r="M459" s="15" t="str">
        <f>VLOOKUP(L459,Coordenadas!A$2:B1711,2,0)</f>
        <v xml:space="preserve"> 20°49'46.08"S</v>
      </c>
      <c r="N459" s="15" t="str">
        <f>VLOOKUP(L459,Coordenadas!A$2:C5454,3,0)</f>
        <v xml:space="preserve"> 42° 9'14.93"O</v>
      </c>
      <c r="O459" s="40" t="str">
        <f>VLOOKUP(B459,SAOM!B$2:H1411,7,0)</f>
        <v>SES-PEDA-3572</v>
      </c>
      <c r="P459" s="40">
        <v>4033</v>
      </c>
      <c r="Q459" s="17">
        <f>VLOOKUP(B459,SAOM!B$2:I1411,8,0)</f>
        <v>41065</v>
      </c>
      <c r="R459" s="17" t="e">
        <f>VLOOKUP(B459,AG_Lider!A$1:F1770,6,0)</f>
        <v>#N/A</v>
      </c>
      <c r="S459" s="42" t="str">
        <f>VLOOKUP(B459,SAOM!B$2:J1411,9,0)</f>
        <v>Letícia Muller Miranda</v>
      </c>
      <c r="T459" s="17" t="str">
        <f>VLOOKUP(B459,SAOM!B$2:K1857,10,0)</f>
        <v>Rua Alexandre Fava, n 25</v>
      </c>
      <c r="U459" s="42" t="str">
        <f>VLOOKUP(B459,SAOM!B$2:M1184,12,0)</f>
        <v>32 3748-1012</v>
      </c>
      <c r="V459" s="87" t="str">
        <f>VLOOKUP(B459,SAOM!B$2:L1184,11,0)</f>
        <v>36847-000</v>
      </c>
      <c r="W459" s="18"/>
      <c r="X459" s="40" t="str">
        <f>VLOOKUP(B459,SAOM!B$2:N1184,13,0)</f>
        <v>00:20:0e:10:4a:51</v>
      </c>
      <c r="Y459" s="17">
        <v>41065</v>
      </c>
      <c r="Z459" s="15" t="s">
        <v>2878</v>
      </c>
      <c r="AA459" s="19">
        <v>41066</v>
      </c>
      <c r="AB459" s="35">
        <f>VLOOKUP(B459,[1]VODANET!$B$5:$AB$1019,27,0)</f>
        <v>41143</v>
      </c>
      <c r="AC459" s="48" t="s">
        <v>3909</v>
      </c>
      <c r="AD459" s="19" t="str">
        <f>VLOOKUP(B459,SAOM!B$2:Q1485,16,0)</f>
        <v>-</v>
      </c>
      <c r="AE459" s="19" t="s">
        <v>4675</v>
      </c>
      <c r="AF459" s="19"/>
      <c r="AG459" s="145"/>
      <c r="AH459" s="15" t="s">
        <v>3941</v>
      </c>
      <c r="AI459" s="20" t="s">
        <v>4675</v>
      </c>
    </row>
    <row r="460" spans="1:35" s="20" customFormat="1">
      <c r="A460" s="13">
        <v>3571</v>
      </c>
      <c r="B460" s="38">
        <v>3571</v>
      </c>
      <c r="C460" s="17">
        <v>41052</v>
      </c>
      <c r="D460" s="17">
        <v>41097</v>
      </c>
      <c r="E460" s="17">
        <f>VLOOKUP(B460,SAOM!B$2:D3510,3,0)</f>
        <v>41097</v>
      </c>
      <c r="F460" s="17">
        <f t="shared" si="7"/>
        <v>41112</v>
      </c>
      <c r="G460" s="17" t="s">
        <v>501</v>
      </c>
      <c r="H460" s="14" t="s">
        <v>517</v>
      </c>
      <c r="I460" s="40" t="str">
        <f>VLOOKUP(B460,SAOM!B$2:E2455,4,0)</f>
        <v>Aceito</v>
      </c>
      <c r="J460" s="14" t="s">
        <v>499</v>
      </c>
      <c r="K460" s="14" t="s">
        <v>501</v>
      </c>
      <c r="L460" s="15" t="s">
        <v>3648</v>
      </c>
      <c r="M460" s="15" t="str">
        <f>VLOOKUP(L460,Coordenadas!A$2:B1712,2,0)</f>
        <v xml:space="preserve"> 20°30'45.76"S</v>
      </c>
      <c r="N460" s="15" t="str">
        <f>VLOOKUP(L460,Coordenadas!A$2:C5455,3,0)</f>
        <v xml:space="preserve"> 42°19'34.40"O</v>
      </c>
      <c r="O460" s="40" t="str">
        <f>VLOOKUP(B460,SAOM!B$2:H1412,7,0)</f>
        <v>SES-PETA-3571</v>
      </c>
      <c r="P460" s="40">
        <v>4033</v>
      </c>
      <c r="Q460" s="17">
        <f>VLOOKUP(B460,SAOM!B$2:I1412,8,0)</f>
        <v>41108</v>
      </c>
      <c r="R460" s="17" t="e">
        <f>VLOOKUP(B460,AG_Lider!A$1:F1771,6,0)</f>
        <v>#N/A</v>
      </c>
      <c r="S460" s="42" t="str">
        <f>VLOOKUP(B460,SAOM!B$2:J1412,9,0)</f>
        <v>José Celso Gomes</v>
      </c>
      <c r="T460" s="17" t="str">
        <f>VLOOKUP(B460,SAOM!B$2:K1858,10,0)</f>
        <v>Rua Leopoldino de Almeida, 123</v>
      </c>
      <c r="U460" s="42" t="str">
        <f>VLOOKUP(B460,SAOM!B$2:M1185,12,0)</f>
        <v>31 3872 9102</v>
      </c>
      <c r="V460" s="87" t="str">
        <f>VLOOKUP(B460,SAOM!B$2:L1185,11,0)</f>
        <v>35364-000</v>
      </c>
      <c r="W460" s="18"/>
      <c r="X460" s="40" t="str">
        <f>VLOOKUP(B460,SAOM!B$2:N1185,13,0)</f>
        <v>00:20:0e:10:4c:f6</v>
      </c>
      <c r="Y460" s="17">
        <v>41108</v>
      </c>
      <c r="Z460" s="47" t="s">
        <v>2708</v>
      </c>
      <c r="AA460" s="19">
        <v>41108</v>
      </c>
      <c r="AB460" s="35"/>
      <c r="AC460" s="48"/>
      <c r="AD460" s="19" t="str">
        <f>VLOOKUP(B460,SAOM!B$2:Q1486,16,0)</f>
        <v>-</v>
      </c>
      <c r="AE460" s="19">
        <v>41143</v>
      </c>
      <c r="AF460" s="95">
        <v>41150</v>
      </c>
      <c r="AG460" s="145" t="s">
        <v>7195</v>
      </c>
      <c r="AH460" s="15" t="s">
        <v>5733</v>
      </c>
      <c r="AI460" s="20" t="s">
        <v>4675</v>
      </c>
    </row>
    <row r="461" spans="1:35" s="20" customFormat="1">
      <c r="A461" s="13">
        <v>3573</v>
      </c>
      <c r="B461" s="38">
        <v>3573</v>
      </c>
      <c r="C461" s="17">
        <v>41052</v>
      </c>
      <c r="D461" s="17">
        <v>41097</v>
      </c>
      <c r="E461" s="17">
        <f>VLOOKUP(B461,SAOM!B$2:D3511,3,0)</f>
        <v>41097</v>
      </c>
      <c r="F461" s="17">
        <f t="shared" si="7"/>
        <v>41112</v>
      </c>
      <c r="G461" s="17" t="s">
        <v>501</v>
      </c>
      <c r="H461" s="14" t="s">
        <v>517</v>
      </c>
      <c r="I461" s="40" t="str">
        <f>VLOOKUP(B461,SAOM!B$2:E2456,4,0)</f>
        <v>Aceito</v>
      </c>
      <c r="J461" s="14" t="s">
        <v>499</v>
      </c>
      <c r="K461" s="14" t="s">
        <v>501</v>
      </c>
      <c r="L461" s="15" t="s">
        <v>3652</v>
      </c>
      <c r="M461" s="15" t="str">
        <f>VLOOKUP(L461,Coordenadas!A$2:B1713,2,0)</f>
        <v xml:space="preserve"> 19°13'45.09"S</v>
      </c>
      <c r="N461" s="15" t="str">
        <f>VLOOKUP(L461,Coordenadas!A$2:C5456,3,0)</f>
        <v xml:space="preserve"> 47°27'48.06"O</v>
      </c>
      <c r="O461" s="40" t="str">
        <f>VLOOKUP(B461,SAOM!B$2:H1413,7,0)</f>
        <v>SES-PEIS-3573</v>
      </c>
      <c r="P461" s="40">
        <v>4033</v>
      </c>
      <c r="Q461" s="17">
        <f>VLOOKUP(B461,SAOM!B$2:I1413,8,0)</f>
        <v>41089</v>
      </c>
      <c r="R461" s="17" t="e">
        <f>VLOOKUP(B461,AG_Lider!A$1:F1772,6,0)</f>
        <v>#N/A</v>
      </c>
      <c r="S461" s="42" t="str">
        <f>VLOOKUP(B461,SAOM!B$2:J1413,9,0)</f>
        <v>Josiane Garcia</v>
      </c>
      <c r="T461" s="17" t="str">
        <f>VLOOKUP(B461,SAOM!B$2:K1859,10,0)</f>
        <v>Av. Josefina Ferreira dos Santos, n 108</v>
      </c>
      <c r="U461" s="42" t="str">
        <f>VLOOKUP(B461,SAOM!B$2:M1186,12,0)</f>
        <v>34 3355-2014</v>
      </c>
      <c r="V461" s="87" t="str">
        <f>VLOOKUP(B461,SAOM!B$2:L1186,11,0)</f>
        <v>38178-000</v>
      </c>
      <c r="W461" s="18"/>
      <c r="X461" s="40" t="str">
        <f>VLOOKUP(B461,SAOM!B$2:N1186,13,0)</f>
        <v>00:20:0e:10:51:da</v>
      </c>
      <c r="Y461" s="17">
        <v>41089</v>
      </c>
      <c r="Z461" s="15" t="s">
        <v>2301</v>
      </c>
      <c r="AA461" s="19">
        <v>41089</v>
      </c>
      <c r="AB461" s="35">
        <f>VLOOKUP(B461,[1]VODANET!$B$5:$AB$1019,27,0)</f>
        <v>41143</v>
      </c>
      <c r="AC461" s="48"/>
      <c r="AD461" s="19" t="str">
        <f>VLOOKUP(B461,SAOM!B$2:Q1487,16,0)</f>
        <v>-</v>
      </c>
      <c r="AE461" s="19" t="s">
        <v>4675</v>
      </c>
      <c r="AF461" s="19"/>
      <c r="AG461" s="145"/>
      <c r="AH461" s="15" t="s">
        <v>3901</v>
      </c>
      <c r="AI461" s="20" t="s">
        <v>4675</v>
      </c>
    </row>
    <row r="462" spans="1:35" s="20" customFormat="1" ht="15.75" customHeight="1">
      <c r="A462" s="13">
        <v>3574</v>
      </c>
      <c r="B462" s="38">
        <v>3574</v>
      </c>
      <c r="C462" s="17">
        <v>41052</v>
      </c>
      <c r="D462" s="17">
        <v>41097</v>
      </c>
      <c r="E462" s="17">
        <f>VLOOKUP(B462,SAOM!B$2:D3512,3,0)</f>
        <v>41100</v>
      </c>
      <c r="F462" s="17">
        <f t="shared" si="7"/>
        <v>41112</v>
      </c>
      <c r="G462" s="17">
        <v>41096</v>
      </c>
      <c r="H462" s="14" t="s">
        <v>517</v>
      </c>
      <c r="I462" s="40" t="str">
        <f>VLOOKUP(B462,SAOM!B$2:E2457,4,0)</f>
        <v>Aceito</v>
      </c>
      <c r="J462" s="14" t="s">
        <v>499</v>
      </c>
      <c r="K462" s="14" t="s">
        <v>501</v>
      </c>
      <c r="L462" s="15" t="s">
        <v>3656</v>
      </c>
      <c r="M462" s="15" t="str">
        <f>VLOOKUP(L462,Coordenadas!A$2:B1714,2,0)</f>
        <v xml:space="preserve"> 21°30'2.78"S</v>
      </c>
      <c r="N462" s="15" t="str">
        <f>VLOOKUP(L462,Coordenadas!A$2:C5457,3,0)</f>
        <v xml:space="preserve"> 43°19'35.02"O</v>
      </c>
      <c r="O462" s="40" t="str">
        <f>VLOOKUP(B462,SAOM!B$2:H1414,7,0)</f>
        <v>SES-PIAU-3574</v>
      </c>
      <c r="P462" s="40">
        <v>4033</v>
      </c>
      <c r="Q462" s="17">
        <f>VLOOKUP(B462,SAOM!B$2:I1414,8,0)</f>
        <v>41150</v>
      </c>
      <c r="R462" s="17" t="e">
        <f>VLOOKUP(B462,AG_Lider!A$1:F1773,6,0)</f>
        <v>#N/A</v>
      </c>
      <c r="S462" s="42" t="str">
        <f>VLOOKUP(B462,SAOM!B$2:J1414,9,0)</f>
        <v>Marcela de Castro Lopes</v>
      </c>
      <c r="T462" s="17" t="str">
        <f>VLOOKUP(B462,SAOM!B$2:K1860,10,0)</f>
        <v xml:space="preserve">Praça Moacir Vales Lopes ? Bairro Centro s/n.  </v>
      </c>
      <c r="U462" s="42" t="str">
        <f>VLOOKUP(B462,SAOM!B$2:M1187,12,0)</f>
        <v>32 3254-1335</v>
      </c>
      <c r="V462" s="87" t="str">
        <f>VLOOKUP(B462,SAOM!B$2:L1187,11,0)</f>
        <v>36157-000</v>
      </c>
      <c r="W462" s="18"/>
      <c r="X462" s="40" t="str">
        <f>VLOOKUP(B462,SAOM!B$2:N1187,13,0)</f>
        <v>00:20:0e:10:4a:d1</v>
      </c>
      <c r="Y462" s="17">
        <v>41176</v>
      </c>
      <c r="Z462" s="15" t="s">
        <v>5213</v>
      </c>
      <c r="AA462" s="19">
        <v>41176</v>
      </c>
      <c r="AB462" s="35"/>
      <c r="AC462" s="48" t="s">
        <v>5532</v>
      </c>
      <c r="AD462" s="19" t="str">
        <f>VLOOKUP(B462,SAOM!B$2:Q1488,16,0)</f>
        <v>18/09/2012 10:25:56 	Marcos Gonzaga Milagres 	Alterações realizadas.  	Pendência Ativação Resolvida
17/09/2012 16:23:50 	Hernan Martins Alves 	Mudou de endereço para a Praça Moacir Vales Lopes ? Bairro Centro s/n.   	Pendência Ativação
09/07</v>
      </c>
      <c r="AE462" s="19" t="s">
        <v>4675</v>
      </c>
      <c r="AF462" s="19"/>
      <c r="AG462" s="145"/>
      <c r="AH462" s="15"/>
      <c r="AI462" s="20" t="s">
        <v>4675</v>
      </c>
    </row>
    <row r="463" spans="1:35" s="20" customFormat="1">
      <c r="A463" s="13">
        <v>3577</v>
      </c>
      <c r="B463" s="38">
        <v>3577</v>
      </c>
      <c r="C463" s="17">
        <v>41052</v>
      </c>
      <c r="D463" s="17">
        <v>41097</v>
      </c>
      <c r="E463" s="17">
        <f>VLOOKUP(B463,SAOM!B$2:D3513,3,0)</f>
        <v>41097</v>
      </c>
      <c r="F463" s="17">
        <f t="shared" si="7"/>
        <v>41112</v>
      </c>
      <c r="G463" s="17">
        <v>41096</v>
      </c>
      <c r="H463" s="14" t="s">
        <v>1509</v>
      </c>
      <c r="I463" s="40" t="str">
        <f>VLOOKUP(B463,SAOM!B$2:E2458,4,0)</f>
        <v>Paralisado</v>
      </c>
      <c r="J463" s="14" t="s">
        <v>499</v>
      </c>
      <c r="K463" s="14" t="s">
        <v>501</v>
      </c>
      <c r="L463" s="15" t="s">
        <v>1780</v>
      </c>
      <c r="M463" s="15" t="str">
        <f>VLOOKUP(L463,Coordenadas!A$2:B1715,2,0)</f>
        <v xml:space="preserve"> 18°29'10.37"S</v>
      </c>
      <c r="N463" s="15" t="str">
        <f>VLOOKUP(L463,Coordenadas!A$2:C5458,3,0)</f>
        <v xml:space="preserve"> 47°23'3.83"O</v>
      </c>
      <c r="O463" s="40" t="str">
        <f>VLOOKUP(B463,SAOM!B$2:H1415,7,0)</f>
        <v>-</v>
      </c>
      <c r="P463" s="40">
        <v>4033</v>
      </c>
      <c r="Q463" s="17" t="str">
        <f>VLOOKUP(B463,SAOM!B$2:I1415,8,0)</f>
        <v>-</v>
      </c>
      <c r="R463" s="17" t="e">
        <f>VLOOKUP(B463,AG_Lider!A$1:F1774,6,0)</f>
        <v>#N/A</v>
      </c>
      <c r="S463" s="42" t="str">
        <f>VLOOKUP(B463,SAOM!B$2:J1415,9,0)</f>
        <v>Glauce Oliveira Mendes Mendes Brito</v>
      </c>
      <c r="T463" s="17" t="str">
        <f>VLOOKUP(B463,SAOM!B$2:K1861,10,0)</f>
        <v>Rua Martins Peixoto, n 162</v>
      </c>
      <c r="U463" s="42" t="str">
        <f>VLOOKUP(B463,SAOM!B$2:M1188,12,0)</f>
        <v>32 3465-1418</v>
      </c>
      <c r="V463" s="87" t="str">
        <f>VLOOKUP(B463,SAOM!B$2:L1188,11,0)</f>
        <v>36730-000</v>
      </c>
      <c r="W463" s="18"/>
      <c r="X463" s="40" t="str">
        <f>VLOOKUP(B463,SAOM!B$2:N1188,13,0)</f>
        <v>-</v>
      </c>
      <c r="Y463" s="17"/>
      <c r="Z463" s="15"/>
      <c r="AA463" s="19"/>
      <c r="AB463" s="35"/>
      <c r="AC463" s="48" t="s">
        <v>5889</v>
      </c>
      <c r="AD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E463" s="19" t="s">
        <v>4675</v>
      </c>
      <c r="AF463" s="19"/>
      <c r="AG463" s="145"/>
      <c r="AH463" s="15"/>
      <c r="AI463" s="20" t="s">
        <v>4675</v>
      </c>
    </row>
    <row r="464" spans="1:35" s="20" customFormat="1">
      <c r="A464" s="13">
        <v>3578</v>
      </c>
      <c r="B464" s="38">
        <v>3578</v>
      </c>
      <c r="C464" s="17">
        <v>41052</v>
      </c>
      <c r="D464" s="17">
        <v>41118</v>
      </c>
      <c r="E464" s="17">
        <f>VLOOKUP(B464,SAOM!B$2:D3514,3,0)</f>
        <v>41118</v>
      </c>
      <c r="F464" s="17">
        <f t="shared" si="7"/>
        <v>41133</v>
      </c>
      <c r="G464" s="17">
        <v>41057</v>
      </c>
      <c r="H464" s="14" t="s">
        <v>517</v>
      </c>
      <c r="I464" s="40" t="str">
        <f>VLOOKUP(B464,SAOM!B$2:E2459,4,0)</f>
        <v>Aceito</v>
      </c>
      <c r="J464" s="14" t="s">
        <v>499</v>
      </c>
      <c r="K464" s="14" t="s">
        <v>501</v>
      </c>
      <c r="L464" s="15" t="s">
        <v>3662</v>
      </c>
      <c r="M464" s="15" t="str">
        <f>VLOOKUP(L464,Coordenadas!A$2:B1716,2,0)</f>
        <v xml:space="preserve"> 21°16'9.00"S</v>
      </c>
      <c r="N464" s="15" t="str">
        <f>VLOOKUP(L464,Coordenadas!A$2:C5459,3,0)</f>
        <v xml:space="preserve"> 43° 1'13.68"O</v>
      </c>
      <c r="O464" s="40" t="str">
        <f>VLOOKUP(B464,SAOM!B$2:H1416,7,0)</f>
        <v>SES-PIBA-3578</v>
      </c>
      <c r="P464" s="40">
        <v>4033</v>
      </c>
      <c r="Q464" s="17">
        <f>VLOOKUP(B464,SAOM!B$2:I1416,8,0)</f>
        <v>41129</v>
      </c>
      <c r="R464" s="17" t="e">
        <f>VLOOKUP(B464,AG_Lider!A$1:F1775,6,0)</f>
        <v>#N/A</v>
      </c>
      <c r="S464" s="42" t="str">
        <f>VLOOKUP(B464,SAOM!B$2:J1416,9,0)</f>
        <v>Vanderlei Vidal de Oliveira</v>
      </c>
      <c r="T464" s="17" t="str">
        <f>VLOOKUP(B464,SAOM!B$2:K1862,10,0)</f>
        <v xml:space="preserve">  Rua Maria de Aguiar / SN - João Gonçalves Daneiva</v>
      </c>
      <c r="U464" s="42" t="str">
        <f>VLOOKUP(B464,SAOM!B$2:M1189,12,0)</f>
        <v>32 3573-2292</v>
      </c>
      <c r="V464" s="87" t="str">
        <f>VLOOKUP(B464,SAOM!B$2:L1189,11,0)</f>
        <v>36170-000</v>
      </c>
      <c r="W464" s="18"/>
      <c r="X464" s="40" t="str">
        <f>VLOOKUP(B464,SAOM!B$2:N1189,13,0)</f>
        <v>00:20:0e:10:4c:e4</v>
      </c>
      <c r="Y464" s="17">
        <v>41129</v>
      </c>
      <c r="Z464" s="15" t="s">
        <v>1552</v>
      </c>
      <c r="AA464" s="19">
        <v>41130</v>
      </c>
      <c r="AB464" s="35"/>
      <c r="AC464" s="85" t="s">
        <v>6492</v>
      </c>
      <c r="AD464" s="19" t="str">
        <f>VLOOKUP(B464,SAOM!B$2:Q1490,16,0)</f>
        <v>-</v>
      </c>
      <c r="AE464" s="19" t="s">
        <v>4675</v>
      </c>
      <c r="AF464" s="130"/>
      <c r="AG464" s="150"/>
      <c r="AH464" s="15"/>
      <c r="AI464" s="20" t="s">
        <v>4675</v>
      </c>
    </row>
    <row r="465" spans="1:35" s="20" customFormat="1">
      <c r="A465" s="13">
        <v>3576</v>
      </c>
      <c r="B465" s="38">
        <v>3576</v>
      </c>
      <c r="C465" s="17">
        <v>41052</v>
      </c>
      <c r="D465" s="17">
        <v>41116</v>
      </c>
      <c r="E465" s="17">
        <f>VLOOKUP(B465,SAOM!B$2:D3515,3,0)</f>
        <v>41116</v>
      </c>
      <c r="F465" s="17">
        <f t="shared" si="7"/>
        <v>41131</v>
      </c>
      <c r="G465" s="17" t="s">
        <v>501</v>
      </c>
      <c r="H465" s="14" t="s">
        <v>517</v>
      </c>
      <c r="I465" s="40" t="str">
        <f>VLOOKUP(B465,SAOM!B$2:E2460,4,0)</f>
        <v>Aceito</v>
      </c>
      <c r="J465" s="14" t="s">
        <v>684</v>
      </c>
      <c r="K465" s="14" t="s">
        <v>501</v>
      </c>
      <c r="L465" s="15" t="s">
        <v>3665</v>
      </c>
      <c r="M465" s="15" t="str">
        <f>VLOOKUP(L465,Coordenadas!A$2:B1717,2,0)</f>
        <v xml:space="preserve"> 22°31'41.93"S</v>
      </c>
      <c r="N465" s="15" t="str">
        <f>VLOOKUP(L465,Coordenadas!A$2:C5460,3,0)</f>
        <v xml:space="preserve"> 45°29'48.76"O</v>
      </c>
      <c r="O465" s="40" t="str">
        <f>VLOOKUP(B465,SAOM!B$2:H1417,7,0)</f>
        <v>SES-PICU-3576</v>
      </c>
      <c r="P465" s="40">
        <v>4033</v>
      </c>
      <c r="Q465" s="17">
        <f>VLOOKUP(B465,SAOM!B$2:I1417,8,0)</f>
        <v>41157</v>
      </c>
      <c r="R465" s="17" t="e">
        <f>VLOOKUP(B465,AG_Lider!A$1:F1776,6,0)</f>
        <v>#N/A</v>
      </c>
      <c r="S465" s="42" t="str">
        <f>VLOOKUP(B465,SAOM!B$2:J1417,9,0)</f>
        <v>Sheila Moraes Flauzino Dias</v>
      </c>
      <c r="T465" s="17" t="str">
        <f>VLOOKUP(B465,SAOM!B$2:K1863,10,0)</f>
        <v>Rua Braz Mariana, 48 - Centro</v>
      </c>
      <c r="U465" s="42" t="str">
        <f>VLOOKUP(B465,SAOM!B$2:M1190,12,0)</f>
        <v>35 3643-1534</v>
      </c>
      <c r="V465" s="87" t="str">
        <f>VLOOKUP(B465,SAOM!B$2:L1190,11,0)</f>
        <v>37511-000</v>
      </c>
      <c r="W465" s="18"/>
      <c r="X465" s="40" t="str">
        <f>VLOOKUP(B465,SAOM!B$2:N1190,13,0)</f>
        <v>00:20:0e:10:4a:93</v>
      </c>
      <c r="Y465" s="17">
        <v>41157</v>
      </c>
      <c r="Z465" s="15" t="s">
        <v>4273</v>
      </c>
      <c r="AA465" s="19">
        <v>41157</v>
      </c>
      <c r="AB465" s="35"/>
      <c r="AC465" s="48" t="s">
        <v>7221</v>
      </c>
      <c r="AD465" s="19" t="str">
        <f>VLOOKUP(B465,SAOM!B$2:Q1491,16,0)</f>
        <v>-</v>
      </c>
      <c r="AE465" s="19" t="s">
        <v>4675</v>
      </c>
      <c r="AF465" s="19"/>
      <c r="AG465" s="145"/>
      <c r="AH465" s="15"/>
      <c r="AI465" s="20" t="s">
        <v>4675</v>
      </c>
    </row>
    <row r="466" spans="1:35" s="20" customFormat="1">
      <c r="A466" s="13">
        <v>3625</v>
      </c>
      <c r="B466" s="38">
        <v>3625</v>
      </c>
      <c r="C466" s="17">
        <v>41057</v>
      </c>
      <c r="D466" s="17">
        <v>41102</v>
      </c>
      <c r="E466" s="17">
        <f>VLOOKUP(B466,SAOM!B$2:D3516,3,0)</f>
        <v>41102</v>
      </c>
      <c r="F466" s="17">
        <f t="shared" si="7"/>
        <v>41117</v>
      </c>
      <c r="G466" s="17" t="s">
        <v>501</v>
      </c>
      <c r="H466" s="14" t="s">
        <v>517</v>
      </c>
      <c r="I466" s="40" t="str">
        <f>VLOOKUP(B466,SAOM!B$2:E2461,4,0)</f>
        <v>Aceito</v>
      </c>
      <c r="J466" s="14" t="s">
        <v>499</v>
      </c>
      <c r="K466" s="14" t="s">
        <v>501</v>
      </c>
      <c r="L466" s="15" t="s">
        <v>3713</v>
      </c>
      <c r="M466" s="15" t="str">
        <f>VLOOKUP(L466,Coordenadas!A$2:B1718,2,0)</f>
        <v>21º13'38''S</v>
      </c>
      <c r="N466" s="15" t="str">
        <f>VLOOKUP(L466,Coordenadas!A$2:C5461,3,0)</f>
        <v>43º46'27''O</v>
      </c>
      <c r="O466" s="40" t="str">
        <f>VLOOKUP(B466,SAOM!B$2:H1418,7,0)</f>
        <v>SES-BANA-3625</v>
      </c>
      <c r="P466" s="40">
        <v>4033</v>
      </c>
      <c r="Q466" s="17">
        <f>VLOOKUP(B466,SAOM!B$2:I1418,8,0)</f>
        <v>41093</v>
      </c>
      <c r="R466" s="17" t="e">
        <f>VLOOKUP(B466,AG_Lider!A$1:F1777,6,0)</f>
        <v>#N/A</v>
      </c>
      <c r="S466" s="42" t="str">
        <f>VLOOKUP(B466,SAOM!B$2:J1418,9,0)</f>
        <v>Wivian Cristiane de Arruda</v>
      </c>
      <c r="T466" s="17" t="str">
        <f>VLOOKUP(B466,SAOM!B$2:K1864,10,0)</f>
        <v>Rua Emília Vidigal Soares, 85</v>
      </c>
      <c r="U466" s="42" t="str">
        <f>VLOOKUP(B466,SAOM!B$2:M1191,12,0)</f>
        <v>32 3339-2133</v>
      </c>
      <c r="V466" s="87" t="str">
        <f>VLOOKUP(B466,SAOM!B$2:L1191,11,0)</f>
        <v>36202-522</v>
      </c>
      <c r="W466" s="18"/>
      <c r="X466" s="40" t="str">
        <f>VLOOKUP(B466,SAOM!B$2:N1191,13,0)</f>
        <v>00:20:0E:10:52:AD</v>
      </c>
      <c r="Y466" s="17">
        <v>41093</v>
      </c>
      <c r="Z466" s="47" t="s">
        <v>2708</v>
      </c>
      <c r="AA466" s="19">
        <v>41094</v>
      </c>
      <c r="AB466" s="35"/>
      <c r="AC466" s="48"/>
      <c r="AD466" s="19" t="str">
        <f>VLOOKUP(B466,SAOM!B$2:Q1492,16,0)</f>
        <v>-</v>
      </c>
      <c r="AE466" s="19" t="s">
        <v>4675</v>
      </c>
      <c r="AF466" s="19"/>
      <c r="AG466" s="145"/>
      <c r="AH466" s="15" t="s">
        <v>4795</v>
      </c>
      <c r="AI466" s="20" t="s">
        <v>4675</v>
      </c>
    </row>
    <row r="467" spans="1:35" s="20" customFormat="1">
      <c r="A467" s="13">
        <v>3630</v>
      </c>
      <c r="B467" s="38">
        <v>3630</v>
      </c>
      <c r="C467" s="17">
        <v>41057</v>
      </c>
      <c r="D467" s="17">
        <v>41102</v>
      </c>
      <c r="E467" s="17">
        <f>VLOOKUP(B467,SAOM!B$2:D3517,3,0)</f>
        <v>41102</v>
      </c>
      <c r="F467" s="17">
        <f t="shared" si="7"/>
        <v>41117</v>
      </c>
      <c r="G467" s="17" t="s">
        <v>501</v>
      </c>
      <c r="H467" s="14" t="s">
        <v>517</v>
      </c>
      <c r="I467" s="40" t="str">
        <f>VLOOKUP(B467,SAOM!B$2:E2462,4,0)</f>
        <v>Aceito</v>
      </c>
      <c r="J467" s="14" t="s">
        <v>499</v>
      </c>
      <c r="K467" s="14" t="s">
        <v>501</v>
      </c>
      <c r="L467" s="15" t="s">
        <v>3713</v>
      </c>
      <c r="M467" s="15" t="str">
        <f>VLOOKUP(L467,Coordenadas!A$2:B1719,2,0)</f>
        <v>21º13'38''S</v>
      </c>
      <c r="N467" s="15" t="str">
        <f>VLOOKUP(L467,Coordenadas!A$2:C5462,3,0)</f>
        <v>43º46'27''O</v>
      </c>
      <c r="O467" s="40" t="str">
        <f>VLOOKUP(B467,SAOM!B$2:H1419,7,0)</f>
        <v>SES-BANA-3630</v>
      </c>
      <c r="P467" s="40">
        <v>4033</v>
      </c>
      <c r="Q467" s="17">
        <f>VLOOKUP(B467,SAOM!B$2:I1419,8,0)</f>
        <v>41094</v>
      </c>
      <c r="R467" s="17" t="e">
        <f>VLOOKUP(B467,AG_Lider!A$1:F1778,6,0)</f>
        <v>#N/A</v>
      </c>
      <c r="S467" s="42" t="str">
        <f>VLOOKUP(B467,SAOM!B$2:J1419,9,0)</f>
        <v>Luís Fabiano Gouveia Araújo</v>
      </c>
      <c r="T467" s="17" t="str">
        <f>VLOOKUP(B467,SAOM!B$2:K1865,10,0)</f>
        <v>Rua São Vicente de Paulo, s/n</v>
      </c>
      <c r="U467" s="42" t="str">
        <f>VLOOKUP(B467,SAOM!B$2:M1192,12,0)</f>
        <v>32 3393-7062</v>
      </c>
      <c r="V467" s="87" t="str">
        <f>VLOOKUP(B467,SAOM!B$2:L1192,11,0)</f>
        <v>36200-970</v>
      </c>
      <c r="W467" s="18"/>
      <c r="X467" s="40" t="str">
        <f>VLOOKUP(B467,SAOM!B$2:N1192,13,0)</f>
        <v>00:20:0e:10:51:c8</v>
      </c>
      <c r="Y467" s="17">
        <v>41095</v>
      </c>
      <c r="Z467" s="15" t="s">
        <v>5609</v>
      </c>
      <c r="AA467" s="19">
        <v>41095</v>
      </c>
      <c r="AB467" s="35"/>
      <c r="AC467" s="48"/>
      <c r="AD467" s="19" t="str">
        <f>VLOOKUP(B467,SAOM!B$2:Q1493,16,0)</f>
        <v>-</v>
      </c>
      <c r="AE467" s="19" t="s">
        <v>4675</v>
      </c>
      <c r="AF467" s="19"/>
      <c r="AG467" s="145"/>
      <c r="AH467" s="15" t="s">
        <v>4800</v>
      </c>
      <c r="AI467" s="20" t="s">
        <v>4675</v>
      </c>
    </row>
    <row r="468" spans="1:35" s="20" customFormat="1">
      <c r="A468" s="13">
        <v>3626</v>
      </c>
      <c r="B468" s="38">
        <v>3626</v>
      </c>
      <c r="C468" s="17">
        <v>41057</v>
      </c>
      <c r="D468" s="17">
        <v>41124</v>
      </c>
      <c r="E468" s="17">
        <f>VLOOKUP(B468,SAOM!B$2:D3518,3,0)</f>
        <v>41124</v>
      </c>
      <c r="F468" s="17">
        <f t="shared" si="7"/>
        <v>41139</v>
      </c>
      <c r="G468" s="17">
        <v>41065</v>
      </c>
      <c r="H468" s="14" t="s">
        <v>517</v>
      </c>
      <c r="I468" s="40" t="str">
        <f>VLOOKUP(B468,SAOM!B$2:E2463,4,0)</f>
        <v>Aceito</v>
      </c>
      <c r="J468" s="14" t="s">
        <v>499</v>
      </c>
      <c r="K468" s="14" t="s">
        <v>501</v>
      </c>
      <c r="L468" s="15" t="s">
        <v>3713</v>
      </c>
      <c r="M468" s="15" t="str">
        <f>VLOOKUP(L468,Coordenadas!A$2:B1720,2,0)</f>
        <v>21º13'38''S</v>
      </c>
      <c r="N468" s="15" t="str">
        <f>VLOOKUP(L468,Coordenadas!A$2:C5463,3,0)</f>
        <v>43º46'27''O</v>
      </c>
      <c r="O468" s="40" t="str">
        <f>VLOOKUP(B468,SAOM!B$2:H1420,7,0)</f>
        <v>SES-BANA-3626</v>
      </c>
      <c r="P468" s="40">
        <v>4033</v>
      </c>
      <c r="Q468" s="17">
        <f>VLOOKUP(B468,SAOM!B$2:I1420,8,0)</f>
        <v>41128</v>
      </c>
      <c r="R468" s="17" t="e">
        <f>VLOOKUP(B468,AG_Lider!A$1:F1779,6,0)</f>
        <v>#N/A</v>
      </c>
      <c r="S468" s="42" t="str">
        <f>VLOOKUP(B468,SAOM!B$2:J1420,9,0)</f>
        <v>Carmem Lúcia de Assis Lima Candian</v>
      </c>
      <c r="T468" s="17" t="str">
        <f>VLOOKUP(B468,SAOM!B$2:K1866,10,0)</f>
        <v>Alameda George Bernanos, 423</v>
      </c>
      <c r="U468" s="42" t="str">
        <f>VLOOKUP(B468,SAOM!B$2:M1193,12,0)</f>
        <v>32 3339-2125</v>
      </c>
      <c r="V468" s="87" t="str">
        <f>VLOOKUP(B468,SAOM!B$2:L1193,11,0)</f>
        <v>36205-286</v>
      </c>
      <c r="W468" s="18"/>
      <c r="X468" s="40" t="str">
        <f>VLOOKUP(B468,SAOM!B$2:N1193,13,0)</f>
        <v>00:20:0e:10:4d:00</v>
      </c>
      <c r="Y468" s="17">
        <v>41128</v>
      </c>
      <c r="Z468" s="15" t="s">
        <v>1552</v>
      </c>
      <c r="AA468" s="19">
        <v>41128</v>
      </c>
      <c r="AB468" s="35"/>
      <c r="AC468" s="48" t="s">
        <v>4781</v>
      </c>
      <c r="AD468" s="19" t="str">
        <f>VLOOKUP(B468,SAOM!B$2:Q1494,16,0)</f>
        <v>27/6 - Cliente notificado.</v>
      </c>
      <c r="AE468" s="19" t="s">
        <v>4675</v>
      </c>
      <c r="AF468" s="19"/>
      <c r="AG468" s="145"/>
      <c r="AH468" s="15"/>
      <c r="AI468" s="20" t="s">
        <v>4675</v>
      </c>
    </row>
    <row r="469" spans="1:35" s="20" customFormat="1">
      <c r="A469" s="13">
        <v>3627</v>
      </c>
      <c r="B469" s="38">
        <v>3627</v>
      </c>
      <c r="C469" s="17">
        <v>41057</v>
      </c>
      <c r="D469" s="17">
        <v>41102</v>
      </c>
      <c r="E469" s="17">
        <f>VLOOKUP(B469,SAOM!B$2:D3519,3,0)</f>
        <v>41102</v>
      </c>
      <c r="F469" s="17">
        <f t="shared" si="7"/>
        <v>41117</v>
      </c>
      <c r="G469" s="17" t="s">
        <v>501</v>
      </c>
      <c r="H469" s="14" t="s">
        <v>517</v>
      </c>
      <c r="I469" s="40" t="str">
        <f>VLOOKUP(B469,SAOM!B$2:E2464,4,0)</f>
        <v>Aceito</v>
      </c>
      <c r="J469" s="14" t="s">
        <v>499</v>
      </c>
      <c r="K469" s="14" t="s">
        <v>501</v>
      </c>
      <c r="L469" s="15" t="s">
        <v>3713</v>
      </c>
      <c r="M469" s="15" t="str">
        <f>VLOOKUP(L469,Coordenadas!A$2:B1721,2,0)</f>
        <v>21º13'38''S</v>
      </c>
      <c r="N469" s="15" t="str">
        <f>VLOOKUP(L469,Coordenadas!A$2:C5464,3,0)</f>
        <v>43º46'27''O</v>
      </c>
      <c r="O469" s="40" t="str">
        <f>VLOOKUP(B469,SAOM!B$2:H1421,7,0)</f>
        <v>SES-BANA-3627</v>
      </c>
      <c r="P469" s="40">
        <v>4033</v>
      </c>
      <c r="Q469" s="17">
        <f>VLOOKUP(B469,SAOM!B$2:I1421,8,0)</f>
        <v>41102</v>
      </c>
      <c r="R469" s="17" t="e">
        <f>VLOOKUP(B469,AG_Lider!A$1:F1780,6,0)</f>
        <v>#N/A</v>
      </c>
      <c r="S469" s="42" t="str">
        <f>VLOOKUP(B469,SAOM!B$2:J1421,9,0)</f>
        <v>Valter Adriano Paulino de Campos</v>
      </c>
      <c r="T469" s="17" t="str">
        <f>VLOOKUP(B469,SAOM!B$2:K1867,10,0)</f>
        <v>Rua Dr. Teobaldo Tolendal, 82</v>
      </c>
      <c r="U469" s="42" t="str">
        <f>VLOOKUP(B469,SAOM!B$2:M1194,12,0)</f>
        <v>32 3339-2085</v>
      </c>
      <c r="V469" s="87" t="str">
        <f>VLOOKUP(B469,SAOM!B$2:L1194,11,0)</f>
        <v>36200-010</v>
      </c>
      <c r="W469" s="18"/>
      <c r="X469" s="40" t="str">
        <f>VLOOKUP(B469,SAOM!B$2:N1194,13,0)</f>
        <v>00:20:0e:10:48:d3</v>
      </c>
      <c r="Y469" s="17">
        <v>41100</v>
      </c>
      <c r="Z469" s="15" t="s">
        <v>5609</v>
      </c>
      <c r="AA469" s="19">
        <v>41107</v>
      </c>
      <c r="AB469" s="35"/>
      <c r="AC469" s="48"/>
      <c r="AD469" s="19" t="str">
        <f>VLOOKUP(B469,SAOM!B$2:Q1495,16,0)</f>
        <v>-</v>
      </c>
      <c r="AE469" s="19" t="s">
        <v>4675</v>
      </c>
      <c r="AF469" s="19"/>
      <c r="AG469" s="145"/>
      <c r="AH469" s="15" t="s">
        <v>5554</v>
      </c>
      <c r="AI469" s="20" t="s">
        <v>4675</v>
      </c>
    </row>
    <row r="470" spans="1:35" s="20" customFormat="1">
      <c r="A470" s="13">
        <v>3629</v>
      </c>
      <c r="B470" s="38">
        <v>3629</v>
      </c>
      <c r="C470" s="17">
        <v>41057</v>
      </c>
      <c r="D470" s="17">
        <v>41191</v>
      </c>
      <c r="E470" s="17">
        <f>VLOOKUP(B470,SAOM!B$2:D3520,3,0)</f>
        <v>41191</v>
      </c>
      <c r="F470" s="17">
        <f t="shared" si="7"/>
        <v>41206</v>
      </c>
      <c r="G470" s="17">
        <v>41073</v>
      </c>
      <c r="H470" s="14" t="s">
        <v>7236</v>
      </c>
      <c r="I470" s="40" t="str">
        <f>VLOOKUP(B470,SAOM!B$2:E2465,4,0)</f>
        <v>A agendar</v>
      </c>
      <c r="J470" s="14" t="s">
        <v>499</v>
      </c>
      <c r="K470" s="14" t="s">
        <v>499</v>
      </c>
      <c r="L470" s="15" t="s">
        <v>3713</v>
      </c>
      <c r="M470" s="15" t="str">
        <f>VLOOKUP(L470,Coordenadas!A$2:B1722,2,0)</f>
        <v>21º13'38''S</v>
      </c>
      <c r="N470" s="15" t="str">
        <f>VLOOKUP(L470,Coordenadas!A$2:C5465,3,0)</f>
        <v>43º46'27''O</v>
      </c>
      <c r="O470" s="40" t="str">
        <f>VLOOKUP(B470,SAOM!B$2:H1422,7,0)</f>
        <v>-</v>
      </c>
      <c r="P470" s="40">
        <v>4033</v>
      </c>
      <c r="Q470" s="17" t="str">
        <f>VLOOKUP(B470,SAOM!B$2:I1422,8,0)</f>
        <v>-</v>
      </c>
      <c r="R470" s="17" t="e">
        <f>VLOOKUP(B470,AG_Lider!A$1:F1781,6,0)</f>
        <v>#N/A</v>
      </c>
      <c r="S470" s="42" t="str">
        <f>VLOOKUP(B470,SAOM!B$2:J1422,9,0)</f>
        <v>Domingos Sávio Silva Madeira</v>
      </c>
      <c r="T470" s="17" t="str">
        <f>VLOOKUP(B470,SAOM!B$2:K1868,10,0)</f>
        <v>Rua Principal, s/n</v>
      </c>
      <c r="U470" s="42" t="str">
        <f>VLOOKUP(B470,SAOM!B$2:M1195,12,0)</f>
        <v>32 3393-3023</v>
      </c>
      <c r="V470" s="87" t="str">
        <f>VLOOKUP(B470,SAOM!B$2:L1195,11,0)</f>
        <v>36206-700</v>
      </c>
      <c r="W470" s="18"/>
      <c r="X470" s="40" t="str">
        <f>VLOOKUP(B470,SAOM!B$2:N1195,13,0)</f>
        <v>-</v>
      </c>
      <c r="Y470" s="17"/>
      <c r="Z470" s="15"/>
      <c r="AA470" s="19"/>
      <c r="AB470" s="35"/>
      <c r="AC470" s="48" t="s">
        <v>5368</v>
      </c>
      <c r="AD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E470" s="19" t="s">
        <v>4675</v>
      </c>
      <c r="AF470" s="19"/>
      <c r="AG470" s="145"/>
      <c r="AH470" s="15"/>
      <c r="AI470" s="20" t="s">
        <v>4675</v>
      </c>
    </row>
    <row r="471" spans="1:35" s="20" customFormat="1">
      <c r="A471" s="13">
        <v>3628</v>
      </c>
      <c r="B471" s="38">
        <v>3628</v>
      </c>
      <c r="C471" s="17">
        <v>41057</v>
      </c>
      <c r="D471" s="17">
        <v>41185</v>
      </c>
      <c r="E471" s="17">
        <f>VLOOKUP(B471,SAOM!B$2:D3521,3,0)</f>
        <v>41185</v>
      </c>
      <c r="F471" s="17">
        <f t="shared" si="7"/>
        <v>41200</v>
      </c>
      <c r="G471" s="17">
        <v>41065</v>
      </c>
      <c r="H471" s="14" t="s">
        <v>517</v>
      </c>
      <c r="I471" s="40" t="str">
        <f>VLOOKUP(B471,SAOM!B$2:E2466,4,0)</f>
        <v>Aceito</v>
      </c>
      <c r="J471" s="14" t="s">
        <v>499</v>
      </c>
      <c r="K471" s="14" t="s">
        <v>501</v>
      </c>
      <c r="L471" s="15" t="s">
        <v>3713</v>
      </c>
      <c r="M471" s="15" t="str">
        <f>VLOOKUP(L471,Coordenadas!A$2:B1723,2,0)</f>
        <v>21º13'38''S</v>
      </c>
      <c r="N471" s="15" t="str">
        <f>VLOOKUP(L471,Coordenadas!A$2:C5466,3,0)</f>
        <v>43º46'27''O</v>
      </c>
      <c r="O471" s="40" t="str">
        <f>VLOOKUP(B471,SAOM!B$2:H1423,7,0)</f>
        <v>SES-BANA-3628</v>
      </c>
      <c r="P471" s="40">
        <v>4033</v>
      </c>
      <c r="Q471" s="17">
        <f>VLOOKUP(B471,SAOM!B$2:I1423,8,0)</f>
        <v>41177</v>
      </c>
      <c r="R471" s="17" t="e">
        <f>VLOOKUP(B471,AG_Lider!A$1:F1782,6,0)</f>
        <v>#N/A</v>
      </c>
      <c r="S471" s="42" t="str">
        <f>VLOOKUP(B471,SAOM!B$2:J1423,9,0)</f>
        <v>Raphaela Braga Magalhães</v>
      </c>
      <c r="T471" s="17" t="str">
        <f>VLOOKUP(B471,SAOM!B$2:K1869,10,0)</f>
        <v>Alameda Rocha Lagoa , 3200</v>
      </c>
      <c r="U471" s="42" t="str">
        <f>VLOOKUP(B471,SAOM!B$2:M1196,12,0)</f>
        <v>32 3339--2128</v>
      </c>
      <c r="V471" s="87" t="str">
        <f>VLOOKUP(B471,SAOM!B$2:L1196,11,0)</f>
        <v>36201-142</v>
      </c>
      <c r="W471" s="18"/>
      <c r="X471" s="40" t="str">
        <f>VLOOKUP(B471,SAOM!B$2:N1196,13,0)</f>
        <v>00:20:0E:10:4A:8D</v>
      </c>
      <c r="Y471" s="17">
        <v>41179</v>
      </c>
      <c r="Z471" s="15" t="s">
        <v>6329</v>
      </c>
      <c r="AA471" s="19">
        <v>41179</v>
      </c>
      <c r="AB471" s="35"/>
      <c r="AC471" s="48" t="s">
        <v>3934</v>
      </c>
      <c r="AD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E471" s="19" t="s">
        <v>4675</v>
      </c>
      <c r="AF471" s="19"/>
      <c r="AG471" s="145"/>
      <c r="AH471" s="15"/>
      <c r="AI471" s="20" t="s">
        <v>4675</v>
      </c>
    </row>
    <row r="472" spans="1:35" s="20" customFormat="1">
      <c r="A472" s="13">
        <v>3616</v>
      </c>
      <c r="B472" s="38">
        <v>3616</v>
      </c>
      <c r="C472" s="17">
        <v>41057</v>
      </c>
      <c r="D472" s="17">
        <v>41177</v>
      </c>
      <c r="E472" s="17">
        <f>VLOOKUP(B472,SAOM!B$2:D3522,3,0)</f>
        <v>41177</v>
      </c>
      <c r="F472" s="17">
        <f t="shared" si="7"/>
        <v>41192</v>
      </c>
      <c r="G472" s="17">
        <v>41074</v>
      </c>
      <c r="H472" s="14" t="s">
        <v>517</v>
      </c>
      <c r="I472" s="40" t="str">
        <f>VLOOKUP(B472,SAOM!B$2:E2467,4,0)</f>
        <v>Aceito</v>
      </c>
      <c r="J472" s="14" t="s">
        <v>499</v>
      </c>
      <c r="K472" s="14" t="s">
        <v>501</v>
      </c>
      <c r="L472" s="15" t="s">
        <v>3713</v>
      </c>
      <c r="M472" s="15" t="str">
        <f>VLOOKUP(L472,Coordenadas!A$2:B1724,2,0)</f>
        <v>21º13'38''S</v>
      </c>
      <c r="N472" s="15" t="str">
        <f>VLOOKUP(L472,Coordenadas!A$2:C5467,3,0)</f>
        <v>43º46'27''O</v>
      </c>
      <c r="O472" s="40" t="str">
        <f>VLOOKUP(B472,SAOM!B$2:H1424,7,0)</f>
        <v>SES-BANA-3616</v>
      </c>
      <c r="P472" s="40">
        <v>4033</v>
      </c>
      <c r="Q472" s="17">
        <f>VLOOKUP(B472,SAOM!B$2:I1424,8,0)</f>
        <v>41171</v>
      </c>
      <c r="R472" s="17" t="e">
        <f>VLOOKUP(B472,AG_Lider!A$1:F1783,6,0)</f>
        <v>#N/A</v>
      </c>
      <c r="S472" s="42" t="str">
        <f>VLOOKUP(B472,SAOM!B$2:J1424,9,0)</f>
        <v>Raphaella P. de Moura Nascimento</v>
      </c>
      <c r="T472" s="17" t="str">
        <f>VLOOKUP(B472,SAOM!B$2:K1870,10,0)</f>
        <v>Rua Ito Américo Azevedo, s/n</v>
      </c>
      <c r="U472" s="42" t="str">
        <f>VLOOKUP(B472,SAOM!B$2:M1197,12,0)</f>
        <v>32 9967-7751 / 32 88</v>
      </c>
      <c r="V472" s="87" t="str">
        <f>VLOOKUP(B472,SAOM!B$2:L1197,11,0)</f>
        <v>36205-336</v>
      </c>
      <c r="W472" s="18"/>
      <c r="X472" s="40" t="str">
        <f>VLOOKUP(B472,SAOM!B$2:N1197,13,0)</f>
        <v>00:20:0e:10:4a:dc</v>
      </c>
      <c r="Y472" s="17">
        <v>41176</v>
      </c>
      <c r="Z472" s="15" t="s">
        <v>6329</v>
      </c>
      <c r="AA472" s="19">
        <v>41176</v>
      </c>
      <c r="AB472" s="35"/>
      <c r="AC472" s="48" t="s">
        <v>3963</v>
      </c>
      <c r="AD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E472" s="19" t="s">
        <v>4675</v>
      </c>
      <c r="AF472" s="19"/>
      <c r="AG472" s="145"/>
      <c r="AH472" s="15"/>
      <c r="AI472" s="20" t="s">
        <v>4675</v>
      </c>
    </row>
    <row r="473" spans="1:35" s="84" customFormat="1">
      <c r="A473" s="46">
        <v>3620</v>
      </c>
      <c r="B473" s="38">
        <v>3620</v>
      </c>
      <c r="C473" s="31">
        <v>41057</v>
      </c>
      <c r="D473" s="31">
        <v>41143</v>
      </c>
      <c r="E473" s="17">
        <f>VLOOKUP(B473,SAOM!B$2:D3523,3,0)</f>
        <v>41143</v>
      </c>
      <c r="F473" s="31">
        <f t="shared" si="7"/>
        <v>41158</v>
      </c>
      <c r="G473" s="31">
        <v>41074</v>
      </c>
      <c r="H473" s="73" t="s">
        <v>517</v>
      </c>
      <c r="I473" s="40" t="str">
        <f>VLOOKUP(B473,SAOM!B$2:E2468,4,0)</f>
        <v>Aceito</v>
      </c>
      <c r="J473" s="73" t="s">
        <v>499</v>
      </c>
      <c r="K473" s="73" t="s">
        <v>501</v>
      </c>
      <c r="L473" s="47" t="s">
        <v>3713</v>
      </c>
      <c r="M473" s="15" t="str">
        <f>VLOOKUP(L473,Coordenadas!A$2:B1725,2,0)</f>
        <v>21º13'38''S</v>
      </c>
      <c r="N473" s="15" t="str">
        <f>VLOOKUP(L473,Coordenadas!A$2:C5468,3,0)</f>
        <v>43º46'27''O</v>
      </c>
      <c r="O473" s="38" t="str">
        <f>VLOOKUP(B473,SAOM!B$2:H1425,7,0)</f>
        <v>SES-BANA-3620</v>
      </c>
      <c r="P473" s="38">
        <v>4033</v>
      </c>
      <c r="Q473" s="31" t="str">
        <f>VLOOKUP(B473,SAOM!B$2:I1425,8,0)</f>
        <v>-</v>
      </c>
      <c r="R473" s="31" t="e">
        <f>VLOOKUP(B473,AG_Lider!A$1:F1784,6,0)</f>
        <v>#N/A</v>
      </c>
      <c r="S473" s="80" t="str">
        <f>VLOOKUP(B473,SAOM!B$2:J1425,9,0)</f>
        <v>Letícia Ribeiro Sanglard</v>
      </c>
      <c r="T473" s="31" t="str">
        <f>VLOOKUP(B473,SAOM!B$2:K1871,10,0)</f>
        <v>Rua Antônio Alves de Oliveira, s/n</v>
      </c>
      <c r="U473" s="42" t="str">
        <f>VLOOKUP(B473,SAOM!B$2:M1198,12,0)</f>
        <v>32 3339-2111</v>
      </c>
      <c r="V473" s="87" t="str">
        <f>VLOOKUP(B473,SAOM!B$2:L1198,11,0)</f>
        <v>36200-000</v>
      </c>
      <c r="W473" s="81"/>
      <c r="X473" s="40" t="str">
        <f>VLOOKUP(B473,SAOM!B$2:N1198,13,0)</f>
        <v>00:20:0E:10:4C:F2</v>
      </c>
      <c r="Y473" s="31">
        <v>41114</v>
      </c>
      <c r="Z473" s="47" t="s">
        <v>1596</v>
      </c>
      <c r="AA473" s="82">
        <v>41114</v>
      </c>
      <c r="AB473" s="35"/>
      <c r="AC473" s="70" t="s">
        <v>5897</v>
      </c>
      <c r="AD473" s="19" t="str">
        <f>VLOOKUP(B473,SAOM!B$2:Q1499,16,0)</f>
        <v>Telefone só da sinal de ocupado</v>
      </c>
      <c r="AE473" s="82" t="s">
        <v>4675</v>
      </c>
      <c r="AF473" s="82"/>
      <c r="AG473" s="147"/>
      <c r="AH473" s="47"/>
      <c r="AI473" s="84" t="s">
        <v>4675</v>
      </c>
    </row>
    <row r="474" spans="1:35" s="20" customFormat="1">
      <c r="A474" s="13">
        <v>3619</v>
      </c>
      <c r="B474" s="38">
        <v>3619</v>
      </c>
      <c r="C474" s="17">
        <v>41057</v>
      </c>
      <c r="D474" s="17">
        <v>41102</v>
      </c>
      <c r="E474" s="17">
        <f>VLOOKUP(B474,SAOM!B$2:D3524,3,0)</f>
        <v>41102</v>
      </c>
      <c r="F474" s="17">
        <f t="shared" si="7"/>
        <v>41117</v>
      </c>
      <c r="G474" s="17" t="s">
        <v>501</v>
      </c>
      <c r="H474" s="14" t="s">
        <v>517</v>
      </c>
      <c r="I474" s="40" t="str">
        <f>VLOOKUP(B474,SAOM!B$2:E2469,4,0)</f>
        <v>Aceito</v>
      </c>
      <c r="J474" s="14" t="s">
        <v>499</v>
      </c>
      <c r="K474" s="14" t="s">
        <v>501</v>
      </c>
      <c r="L474" s="15" t="s">
        <v>3713</v>
      </c>
      <c r="M474" s="15" t="str">
        <f>VLOOKUP(L474,Coordenadas!A$2:B1726,2,0)</f>
        <v>21º13'38''S</v>
      </c>
      <c r="N474" s="15" t="str">
        <f>VLOOKUP(L474,Coordenadas!A$2:C5469,3,0)</f>
        <v>43º46'27''O</v>
      </c>
      <c r="O474" s="40" t="str">
        <f>VLOOKUP(B474,SAOM!B$2:H1426,7,0)</f>
        <v>SES-BANA-3619</v>
      </c>
      <c r="P474" s="40">
        <v>4033</v>
      </c>
      <c r="Q474" s="17">
        <f>VLOOKUP(B474,SAOM!B$2:I1426,8,0)</f>
        <v>41093</v>
      </c>
      <c r="R474" s="17" t="e">
        <f>VLOOKUP(B474,AG_Lider!A$1:F1785,6,0)</f>
        <v>#N/A</v>
      </c>
      <c r="S474" s="42" t="str">
        <f>VLOOKUP(B474,SAOM!B$2:J1426,9,0)</f>
        <v>Ana Carolina Franco Nascimento</v>
      </c>
      <c r="T474" s="17" t="str">
        <f>VLOOKUP(B474,SAOM!B$2:K1872,10,0)</f>
        <v>Rua José Sete Pinheiro, s/n</v>
      </c>
      <c r="U474" s="42" t="str">
        <f>VLOOKUP(B474,SAOM!B$2:M1199,12,0)</f>
        <v>32 3339-2139</v>
      </c>
      <c r="V474" s="87" t="str">
        <f>VLOOKUP(B474,SAOM!B$2:L1199,11,0)</f>
        <v>36202-502</v>
      </c>
      <c r="W474" s="18"/>
      <c r="X474" s="40" t="str">
        <f>VLOOKUP(B474,SAOM!B$2:N1199,13,0)</f>
        <v>00:20:0E:10:52:09</v>
      </c>
      <c r="Y474" s="17">
        <v>41094</v>
      </c>
      <c r="Z474" s="47" t="s">
        <v>6318</v>
      </c>
      <c r="AA474" s="19">
        <v>41094</v>
      </c>
      <c r="AB474" s="35"/>
      <c r="AC474" s="48"/>
      <c r="AD474" s="19" t="str">
        <f>VLOOKUP(B474,SAOM!B$2:Q1500,16,0)</f>
        <v>-</v>
      </c>
      <c r="AE474" s="19" t="s">
        <v>4675</v>
      </c>
      <c r="AF474" s="19"/>
      <c r="AG474" s="145"/>
      <c r="AH474" s="15" t="s">
        <v>4277</v>
      </c>
      <c r="AI474" s="20" t="s">
        <v>4675</v>
      </c>
    </row>
    <row r="475" spans="1:35" s="20" customFormat="1">
      <c r="A475" s="13">
        <v>3632</v>
      </c>
      <c r="B475" s="38">
        <v>3632</v>
      </c>
      <c r="C475" s="17">
        <v>41057</v>
      </c>
      <c r="D475" s="17">
        <v>41102</v>
      </c>
      <c r="E475" s="17">
        <f>VLOOKUP(B475,SAOM!B$2:D3525,3,0)</f>
        <v>41103</v>
      </c>
      <c r="F475" s="17">
        <f t="shared" si="7"/>
        <v>41117</v>
      </c>
      <c r="G475" s="17">
        <v>41065</v>
      </c>
      <c r="H475" s="14" t="s">
        <v>517</v>
      </c>
      <c r="I475" s="40" t="str">
        <f>VLOOKUP(B475,SAOM!B$2:E2470,4,0)</f>
        <v>Aceito</v>
      </c>
      <c r="J475" s="14" t="s">
        <v>499</v>
      </c>
      <c r="K475" s="14" t="s">
        <v>501</v>
      </c>
      <c r="L475" s="15" t="s">
        <v>3713</v>
      </c>
      <c r="M475" s="15" t="str">
        <f>VLOOKUP(L475,Coordenadas!A$2:B1727,2,0)</f>
        <v>21º13'38''S</v>
      </c>
      <c r="N475" s="15" t="str">
        <f>VLOOKUP(L475,Coordenadas!A$2:C5470,3,0)</f>
        <v>43º46'27''O</v>
      </c>
      <c r="O475" s="40" t="str">
        <f>VLOOKUP(B475,SAOM!B$2:H1427,7,0)</f>
        <v>SES-BANA-3632</v>
      </c>
      <c r="P475" s="40">
        <v>4033</v>
      </c>
      <c r="Q475" s="17">
        <f>VLOOKUP(B475,SAOM!B$2:I1427,8,0)</f>
        <v>41108</v>
      </c>
      <c r="R475" s="17" t="e">
        <f>VLOOKUP(B475,AG_Lider!A$1:F1786,6,0)</f>
        <v>#N/A</v>
      </c>
      <c r="S475" s="42" t="str">
        <f>VLOOKUP(B475,SAOM!B$2:J1427,9,0)</f>
        <v>Otávio Augusto Ramos Vieira</v>
      </c>
      <c r="T475" s="17" t="str">
        <f>VLOOKUP(B475,SAOM!B$2:K1873,10,0)</f>
        <v>Rua João Simões, s/n</v>
      </c>
      <c r="U475" s="42" t="str">
        <f>VLOOKUP(B475,SAOM!B$2:M1200,12,0)</f>
        <v>32 3339-2124</v>
      </c>
      <c r="V475" s="87" t="str">
        <f>VLOOKUP(B475,SAOM!B$2:L1200,11,0)</f>
        <v>36206-200</v>
      </c>
      <c r="W475" s="18"/>
      <c r="X475" s="40" t="str">
        <f>VLOOKUP(B475,SAOM!B$2:N1200,13,0)</f>
        <v>00:20:0e:10:4f:72</v>
      </c>
      <c r="Y475" s="17">
        <v>41108</v>
      </c>
      <c r="Z475" s="15" t="s">
        <v>5609</v>
      </c>
      <c r="AA475" s="19">
        <v>41108</v>
      </c>
      <c r="AB475" s="35"/>
      <c r="AC475" s="85" t="s">
        <v>3935</v>
      </c>
      <c r="AD475" s="19" t="str">
        <f>VLOOKUP(B475,SAOM!B$2:Q1501,16,0)</f>
        <v>Em contato com o Sr. Otávio Augusto Ramos Vieira 32 3339-2124, endereço se localiza no Distrito de Ponte do Cosme.</v>
      </c>
      <c r="AE475" s="19" t="s">
        <v>4675</v>
      </c>
      <c r="AF475" s="19"/>
      <c r="AG475" s="152"/>
      <c r="AH475" s="15" t="s">
        <v>5773</v>
      </c>
      <c r="AI475" s="20" t="s">
        <v>4675</v>
      </c>
    </row>
    <row r="476" spans="1:35" s="20" customFormat="1">
      <c r="A476" s="13">
        <v>3633</v>
      </c>
      <c r="B476" s="38">
        <v>3633</v>
      </c>
      <c r="C476" s="17">
        <v>41057</v>
      </c>
      <c r="D476" s="17">
        <v>41102</v>
      </c>
      <c r="E476" s="17">
        <f>VLOOKUP(B476,SAOM!B$2:D3526,3,0)</f>
        <v>41103</v>
      </c>
      <c r="F476" s="17">
        <f t="shared" si="7"/>
        <v>41117</v>
      </c>
      <c r="G476" s="17">
        <v>41065</v>
      </c>
      <c r="H476" s="14" t="s">
        <v>517</v>
      </c>
      <c r="I476" s="40" t="str">
        <f>VLOOKUP(B476,SAOM!B$2:E2471,4,0)</f>
        <v>Aceito</v>
      </c>
      <c r="J476" s="14" t="s">
        <v>499</v>
      </c>
      <c r="K476" s="14" t="s">
        <v>501</v>
      </c>
      <c r="L476" s="15" t="s">
        <v>3713</v>
      </c>
      <c r="M476" s="15" t="str">
        <f>VLOOKUP(L476,Coordenadas!A$2:B1728,2,0)</f>
        <v>21º13'38''S</v>
      </c>
      <c r="N476" s="15" t="str">
        <f>VLOOKUP(L476,Coordenadas!A$2:C5471,3,0)</f>
        <v>43º46'27''O</v>
      </c>
      <c r="O476" s="40" t="str">
        <f>VLOOKUP(B476,SAOM!B$2:H1428,7,0)</f>
        <v>SES-BANA-3633</v>
      </c>
      <c r="P476" s="16">
        <v>4033</v>
      </c>
      <c r="Q476" s="17">
        <f>VLOOKUP(B476,SAOM!B$2:I1428,8,0)</f>
        <v>41109</v>
      </c>
      <c r="R476" s="17" t="e">
        <f>VLOOKUP(B476,AG_Lider!A$1:F1787,6,0)</f>
        <v>#N/A</v>
      </c>
      <c r="S476" s="42" t="str">
        <f>VLOOKUP(B476,SAOM!B$2:J1428,9,0)</f>
        <v>Otávio Augusto Ramos Vieira</v>
      </c>
      <c r="T476" s="17" t="str">
        <f>VLOOKUP(B476,SAOM!B$2:K1874,10,0)</f>
        <v>Rua São Sebastião, s/n</v>
      </c>
      <c r="U476" s="42" t="str">
        <f>VLOOKUP(B476,SAOM!B$2:M1201,12,0)</f>
        <v>32 3339-2124</v>
      </c>
      <c r="V476" s="87" t="str">
        <f>VLOOKUP(B476,SAOM!B$2:L1201,11,0)</f>
        <v>36202-310</v>
      </c>
      <c r="W476" s="18"/>
      <c r="X476" s="40" t="str">
        <f>VLOOKUP(B476,SAOM!B$2:N1201,13,0)</f>
        <v>00:20:0e:10:4f:9d</v>
      </c>
      <c r="Y476" s="17">
        <v>41109</v>
      </c>
      <c r="Z476" s="15" t="s">
        <v>5758</v>
      </c>
      <c r="AA476" s="19">
        <v>41109</v>
      </c>
      <c r="AB476" s="35"/>
      <c r="AC476" s="19" t="s">
        <v>3936</v>
      </c>
      <c r="AD476" s="19" t="str">
        <f>VLOOKUP(B476,SAOM!B$2:Q1502,16,0)</f>
        <v>Em contato com o Sr. Otávio Augusto Ramos Vieira 32 3339-2124, endereço se localiza no Distrito de  Santa Luzia.</v>
      </c>
      <c r="AE476" s="19" t="s">
        <v>4675</v>
      </c>
      <c r="AF476" s="19"/>
      <c r="AG476" s="144"/>
      <c r="AH476" s="15" t="s">
        <v>5788</v>
      </c>
      <c r="AI476" s="20" t="s">
        <v>4675</v>
      </c>
    </row>
    <row r="477" spans="1:35" s="20" customFormat="1">
      <c r="A477" s="13">
        <v>3634</v>
      </c>
      <c r="B477" s="38">
        <v>3634</v>
      </c>
      <c r="C477" s="17">
        <v>41057</v>
      </c>
      <c r="D477" s="17">
        <v>41102</v>
      </c>
      <c r="E477" s="17">
        <f>VLOOKUP(B477,SAOM!B$2:D3527,3,0)</f>
        <v>41103</v>
      </c>
      <c r="F477" s="17">
        <f t="shared" si="7"/>
        <v>41117</v>
      </c>
      <c r="G477" s="17">
        <v>41065</v>
      </c>
      <c r="H477" s="14" t="s">
        <v>517</v>
      </c>
      <c r="I477" s="40" t="str">
        <f>VLOOKUP(B477,SAOM!B$2:E2472,4,0)</f>
        <v>Aceito</v>
      </c>
      <c r="J477" s="14" t="s">
        <v>499</v>
      </c>
      <c r="K477" s="14" t="s">
        <v>501</v>
      </c>
      <c r="L477" s="15" t="s">
        <v>3713</v>
      </c>
      <c r="M477" s="15" t="str">
        <f>VLOOKUP(L477,Coordenadas!A$2:B1729,2,0)</f>
        <v>21º13'38''S</v>
      </c>
      <c r="N477" s="15" t="str">
        <f>VLOOKUP(L477,Coordenadas!A$2:C5472,3,0)</f>
        <v>43º46'27''O</v>
      </c>
      <c r="O477" s="40" t="str">
        <f>VLOOKUP(B477,SAOM!B$2:H1429,7,0)</f>
        <v>SES-BANA-3634</v>
      </c>
      <c r="P477" s="40">
        <v>4033</v>
      </c>
      <c r="Q477" s="17">
        <f>VLOOKUP(B477,SAOM!B$2:I1429,8,0)</f>
        <v>41110</v>
      </c>
      <c r="R477" s="17" t="e">
        <f>VLOOKUP(B477,AG_Lider!A$1:F1788,6,0)</f>
        <v>#N/A</v>
      </c>
      <c r="S477" s="42" t="str">
        <f>VLOOKUP(B477,SAOM!B$2:J1429,9,0)</f>
        <v>Otávio Augusto Ramos Vieira</v>
      </c>
      <c r="T477" s="17" t="str">
        <f>VLOOKUP(B477,SAOM!B$2:K1875,10,0)</f>
        <v>Rua Maria das Graças Vidal, s/n</v>
      </c>
      <c r="U477" s="42" t="str">
        <f>VLOOKUP(B477,SAOM!B$2:M1202,12,0)</f>
        <v>32 3339-2124</v>
      </c>
      <c r="V477" s="87" t="str">
        <f>VLOOKUP(B477,SAOM!B$2:L1202,11,0)</f>
        <v>36200-000</v>
      </c>
      <c r="W477" s="18"/>
      <c r="X477" s="40" t="str">
        <f>VLOOKUP(B477,SAOM!B$2:N1202,13,0)</f>
        <v>00:20:0e:10:4f:60</v>
      </c>
      <c r="Y477" s="17">
        <v>41110</v>
      </c>
      <c r="Z477" s="15" t="s">
        <v>5609</v>
      </c>
      <c r="AA477" s="19">
        <v>41110</v>
      </c>
      <c r="AB477" s="35"/>
      <c r="AC477" s="85" t="s">
        <v>3937</v>
      </c>
      <c r="AD477" s="19" t="str">
        <f>VLOOKUP(B477,SAOM!B$2:Q1503,16,0)</f>
        <v>Em contato com o Sr. Otávio Augusto Ramos Vieira 32 3339-2124, endereço se localiza no Distrito de Margarida 30 km de Barbacena .</v>
      </c>
      <c r="AE477" s="19" t="s">
        <v>4675</v>
      </c>
      <c r="AF477" s="19"/>
      <c r="AG477" s="152"/>
      <c r="AH477" s="30" t="s">
        <v>5333</v>
      </c>
      <c r="AI477" s="20" t="s">
        <v>4675</v>
      </c>
    </row>
    <row r="478" spans="1:35" s="20" customFormat="1">
      <c r="A478" s="13">
        <v>3618</v>
      </c>
      <c r="B478" s="38">
        <v>3618</v>
      </c>
      <c r="C478" s="17">
        <v>41057</v>
      </c>
      <c r="D478" s="17">
        <v>41124</v>
      </c>
      <c r="E478" s="17">
        <f>VLOOKUP(B478,SAOM!B$2:D3528,3,0)</f>
        <v>41163</v>
      </c>
      <c r="F478" s="17">
        <f t="shared" si="7"/>
        <v>41139</v>
      </c>
      <c r="G478" s="17">
        <v>41109</v>
      </c>
      <c r="H478" s="14" t="s">
        <v>517</v>
      </c>
      <c r="I478" s="40" t="str">
        <f>VLOOKUP(B478,SAOM!B$2:E2473,4,0)</f>
        <v>Aceito</v>
      </c>
      <c r="J478" s="14" t="s">
        <v>499</v>
      </c>
      <c r="K478" s="14" t="s">
        <v>501</v>
      </c>
      <c r="L478" s="15" t="s">
        <v>3713</v>
      </c>
      <c r="M478" s="15" t="str">
        <f>VLOOKUP(L478,Coordenadas!A$2:B1730,2,0)</f>
        <v>21º13'38''S</v>
      </c>
      <c r="N478" s="15" t="str">
        <f>VLOOKUP(L478,Coordenadas!A$2:C5473,3,0)</f>
        <v>43º46'27''O</v>
      </c>
      <c r="O478" s="40" t="str">
        <f>VLOOKUP(B478,SAOM!B$2:H1430,7,0)</f>
        <v>SES-BANA-3618</v>
      </c>
      <c r="P478" s="40">
        <v>4033</v>
      </c>
      <c r="Q478" s="17">
        <f>VLOOKUP(B478,SAOM!B$2:I1430,8,0)</f>
        <v>41162</v>
      </c>
      <c r="R478" s="17" t="e">
        <f>VLOOKUP(B478,AG_Lider!A$1:F1789,6,0)</f>
        <v>#N/A</v>
      </c>
      <c r="S478" s="42" t="str">
        <f>VLOOKUP(B478,SAOM!B$2:J1430,9,0)</f>
        <v>Thanee Ap. de Almeida Cruz</v>
      </c>
      <c r="T478" s="17" t="str">
        <f>VLOOKUP(B478,SAOM!B$2:K1876,10,0)</f>
        <v>Rua Basílio de Moraes s/n</v>
      </c>
      <c r="U478" s="42" t="str">
        <f>VLOOKUP(B478,SAOM!B$2:M1203,12,0)</f>
        <v>32 3339-2129</v>
      </c>
      <c r="V478" s="87" t="str">
        <f>VLOOKUP(B478,SAOM!B$2:L1203,11,0)</f>
        <v>36205-526</v>
      </c>
      <c r="W478" s="18"/>
      <c r="X478" s="40" t="str">
        <f>VLOOKUP(B478,SAOM!B$2:N1203,13,0)</f>
        <v>00:20:0E:10:4B:00</v>
      </c>
      <c r="Y478" s="17">
        <v>41171</v>
      </c>
      <c r="Z478" s="15" t="s">
        <v>6329</v>
      </c>
      <c r="AA478" s="19">
        <v>41171</v>
      </c>
      <c r="AB478" s="35"/>
      <c r="AC478" s="85" t="s">
        <v>5783</v>
      </c>
      <c r="AD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E478" s="19">
        <v>41184</v>
      </c>
      <c r="AF478" s="19">
        <v>41185</v>
      </c>
      <c r="AG478" s="152" t="s">
        <v>9008</v>
      </c>
      <c r="AH478" s="15"/>
      <c r="AI478" s="20" t="s">
        <v>4675</v>
      </c>
    </row>
    <row r="479" spans="1:35" s="84" customFormat="1">
      <c r="A479" s="46">
        <v>3635</v>
      </c>
      <c r="B479" s="38">
        <v>3635</v>
      </c>
      <c r="C479" s="31">
        <v>41057</v>
      </c>
      <c r="D479" s="31">
        <v>41102</v>
      </c>
      <c r="E479" s="17">
        <f>VLOOKUP(B479,SAOM!B$2:D3529,3,0)</f>
        <v>41145</v>
      </c>
      <c r="F479" s="31">
        <f t="shared" si="7"/>
        <v>41117</v>
      </c>
      <c r="G479" s="31">
        <v>41065</v>
      </c>
      <c r="H479" s="73" t="s">
        <v>517</v>
      </c>
      <c r="I479" s="40" t="str">
        <f>VLOOKUP(B479,SAOM!B$2:E2474,4,0)</f>
        <v>Aceito</v>
      </c>
      <c r="J479" s="73" t="s">
        <v>499</v>
      </c>
      <c r="K479" s="73" t="s">
        <v>501</v>
      </c>
      <c r="L479" s="47" t="s">
        <v>3713</v>
      </c>
      <c r="M479" s="15" t="str">
        <f>VLOOKUP(L479,Coordenadas!A$2:B1731,2,0)</f>
        <v>21º13'38''S</v>
      </c>
      <c r="N479" s="15" t="str">
        <f>VLOOKUP(L479,Coordenadas!A$2:C5474,3,0)</f>
        <v>43º46'27''O</v>
      </c>
      <c r="O479" s="38" t="str">
        <f>VLOOKUP(B479,SAOM!B$2:H1431,7,0)</f>
        <v>SES-BANA-3635</v>
      </c>
      <c r="P479" s="38">
        <v>4033</v>
      </c>
      <c r="Q479" s="31">
        <f>VLOOKUP(B479,SAOM!B$2:I1431,8,0)</f>
        <v>41110</v>
      </c>
      <c r="R479" s="31" t="e">
        <f>VLOOKUP(B479,AG_Lider!A$1:F1790,6,0)</f>
        <v>#N/A</v>
      </c>
      <c r="S479" s="80" t="str">
        <f>VLOOKUP(B479,SAOM!B$2:J1431,9,0)</f>
        <v>Otávio Augusto Ramos Vieira</v>
      </c>
      <c r="T479" s="31" t="str">
        <f>VLOOKUP(B479,SAOM!B$2:K1877,10,0)</f>
        <v>Rua Emília Augusta de Oliveira, s/n</v>
      </c>
      <c r="U479" s="42" t="str">
        <f>VLOOKUP(B479,SAOM!B$2:M1204,12,0)</f>
        <v>32 3339-2124</v>
      </c>
      <c r="V479" s="87" t="str">
        <f>VLOOKUP(B479,SAOM!B$2:L1204,11,0)</f>
        <v>36209-000</v>
      </c>
      <c r="W479" s="81"/>
      <c r="X479" s="40" t="str">
        <f>VLOOKUP(B479,SAOM!B$2:N1204,13,0)</f>
        <v>00:20:0e:10:4f:33</v>
      </c>
      <c r="Y479" s="31">
        <v>41114</v>
      </c>
      <c r="Z479" s="15" t="s">
        <v>5609</v>
      </c>
      <c r="AA479" s="82">
        <v>41114</v>
      </c>
      <c r="AB479" s="35"/>
      <c r="AC479" s="101" t="s">
        <v>5891</v>
      </c>
      <c r="AD479" s="19" t="str">
        <f>VLOOKUP(B479,SAOM!B$2:Q1505,16,0)</f>
        <v>Em contato com o  Sr.Otávio Augusto Ramos Vieira 32 3339-2124, se localiza no Distrito em Padre Brito.</v>
      </c>
      <c r="AE479" s="82" t="s">
        <v>4675</v>
      </c>
      <c r="AF479" s="82"/>
      <c r="AG479" s="153"/>
      <c r="AH479" s="47"/>
      <c r="AI479" s="84" t="s">
        <v>4675</v>
      </c>
    </row>
    <row r="480" spans="1:35" s="20" customFormat="1">
      <c r="A480" s="13">
        <v>3617</v>
      </c>
      <c r="B480" s="38">
        <v>3617</v>
      </c>
      <c r="C480" s="17">
        <v>41057</v>
      </c>
      <c r="D480" s="17">
        <v>41102</v>
      </c>
      <c r="E480" s="17">
        <f>VLOOKUP(B480,SAOM!B$2:D3530,3,0)</f>
        <v>41124</v>
      </c>
      <c r="F480" s="17">
        <f t="shared" si="7"/>
        <v>41117</v>
      </c>
      <c r="G480" s="17">
        <v>41109</v>
      </c>
      <c r="H480" s="14" t="s">
        <v>764</v>
      </c>
      <c r="I480" s="40" t="str">
        <f>VLOOKUP(B480,SAOM!B$2:E2475,4,0)</f>
        <v>Paralisado</v>
      </c>
      <c r="J480" s="14" t="s">
        <v>499</v>
      </c>
      <c r="K480" s="14" t="s">
        <v>501</v>
      </c>
      <c r="L480" s="15" t="s">
        <v>3713</v>
      </c>
      <c r="M480" s="15" t="str">
        <f>VLOOKUP(L480,Coordenadas!A$2:B1732,2,0)</f>
        <v>21º13'38''S</v>
      </c>
      <c r="N480" s="15" t="str">
        <f>VLOOKUP(L480,Coordenadas!A$2:C5475,3,0)</f>
        <v>43º46'27''O</v>
      </c>
      <c r="O480" s="40" t="str">
        <f>VLOOKUP(B480,SAOM!B$2:H1432,7,0)</f>
        <v>-</v>
      </c>
      <c r="P480" s="40">
        <v>4033</v>
      </c>
      <c r="Q480" s="17" t="str">
        <f>VLOOKUP(B480,SAOM!B$2:I1432,8,0)</f>
        <v>-</v>
      </c>
      <c r="R480" s="17" t="e">
        <f>VLOOKUP(B480,AG_Lider!A$1:F1791,6,0)</f>
        <v>#N/A</v>
      </c>
      <c r="S480" s="42" t="str">
        <f>VLOOKUP(B480,SAOM!B$2:J1432,9,0)</f>
        <v>Maria José Lopes da Silva</v>
      </c>
      <c r="T480" s="17" t="str">
        <f>VLOOKUP(B480,SAOM!B$2:K1878,10,0)</f>
        <v>Praça Comendador Tompson Scafuto, s/n</v>
      </c>
      <c r="U480" s="42" t="str">
        <f>VLOOKUP(B480,SAOM!B$2:M1205,12,0)</f>
        <v>32 3339-2127</v>
      </c>
      <c r="V480" s="87" t="str">
        <f>VLOOKUP(B480,SAOM!B$2:L1205,11,0)</f>
        <v>36202-060</v>
      </c>
      <c r="W480" s="18"/>
      <c r="X480" s="40" t="str">
        <f>VLOOKUP(B480,SAOM!B$2:N1205,13,0)</f>
        <v>-</v>
      </c>
      <c r="Y480" s="17"/>
      <c r="Z480" s="15"/>
      <c r="AA480" s="19"/>
      <c r="AB480" s="35"/>
      <c r="AC480" s="85" t="s">
        <v>5784</v>
      </c>
      <c r="AD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E480" s="19" t="s">
        <v>4675</v>
      </c>
      <c r="AF480" s="19"/>
      <c r="AG480" s="152"/>
      <c r="AH480" s="15"/>
      <c r="AI480" s="20" t="s">
        <v>4675</v>
      </c>
    </row>
    <row r="481" spans="1:35" s="84" customFormat="1">
      <c r="A481" s="46">
        <v>3621</v>
      </c>
      <c r="B481" s="38">
        <v>3621</v>
      </c>
      <c r="C481" s="31">
        <v>41057</v>
      </c>
      <c r="D481" s="31">
        <v>41102</v>
      </c>
      <c r="E481" s="17">
        <f>VLOOKUP(B481,SAOM!B$2:D3531,3,0)</f>
        <v>41102</v>
      </c>
      <c r="F481" s="31">
        <f t="shared" si="7"/>
        <v>41117</v>
      </c>
      <c r="G481" s="31" t="s">
        <v>501</v>
      </c>
      <c r="H481" s="73" t="s">
        <v>517</v>
      </c>
      <c r="I481" s="40" t="str">
        <f>VLOOKUP(B481,SAOM!B$2:E2476,4,0)</f>
        <v>Aceito</v>
      </c>
      <c r="J481" s="73" t="s">
        <v>499</v>
      </c>
      <c r="K481" s="73" t="s">
        <v>501</v>
      </c>
      <c r="L481" s="47" t="s">
        <v>3713</v>
      </c>
      <c r="M481" s="15" t="str">
        <f>VLOOKUP(L481,Coordenadas!A$2:B1733,2,0)</f>
        <v>21º13'38''S</v>
      </c>
      <c r="N481" s="15" t="str">
        <f>VLOOKUP(L481,Coordenadas!A$2:C5476,3,0)</f>
        <v>43º46'27''O</v>
      </c>
      <c r="O481" s="38" t="str">
        <f>VLOOKUP(B481,SAOM!B$2:H1433,7,0)</f>
        <v>SES-BANA-3621</v>
      </c>
      <c r="P481" s="38">
        <v>4033</v>
      </c>
      <c r="Q481" s="31">
        <f>VLOOKUP(B481,SAOM!B$2:I1433,8,0)</f>
        <v>41114</v>
      </c>
      <c r="R481" s="31" t="e">
        <f>VLOOKUP(B481,AG_Lider!A$1:F1792,6,0)</f>
        <v>#N/A</v>
      </c>
      <c r="S481" s="80" t="str">
        <f>VLOOKUP(B481,SAOM!B$2:J1433,9,0)</f>
        <v>Anny Vianna</v>
      </c>
      <c r="T481" s="31" t="str">
        <f>VLOOKUP(B481,SAOM!B$2:K1879,10,0)</f>
        <v>Rua Rufino José, s/n</v>
      </c>
      <c r="U481" s="42" t="str">
        <f>VLOOKUP(B481,SAOM!B$2:M1206,12,0)</f>
        <v>32 3330-9106</v>
      </c>
      <c r="V481" s="87" t="str">
        <f>VLOOKUP(B481,SAOM!B$2:L1206,11,0)</f>
        <v>36200-000</v>
      </c>
      <c r="W481" s="81"/>
      <c r="X481" s="40" t="str">
        <f>VLOOKUP(B481,SAOM!B$2:N1206,13,0)</f>
        <v>00:20:0E:10:4D:09</v>
      </c>
      <c r="Y481" s="31">
        <v>41114</v>
      </c>
      <c r="Z481" s="47" t="s">
        <v>5536</v>
      </c>
      <c r="AA481" s="82">
        <v>41115</v>
      </c>
      <c r="AB481" s="35"/>
      <c r="AC481" s="70" t="s">
        <v>5893</v>
      </c>
      <c r="AD481" s="19" t="str">
        <f>VLOOKUP(B481,SAOM!B$2:Q1507,16,0)</f>
        <v>-</v>
      </c>
      <c r="AE481" s="82" t="s">
        <v>4675</v>
      </c>
      <c r="AF481" s="82"/>
      <c r="AG481" s="147"/>
      <c r="AH481" s="47"/>
      <c r="AI481" s="84" t="s">
        <v>4675</v>
      </c>
    </row>
    <row r="482" spans="1:35" s="84" customFormat="1">
      <c r="A482" s="46">
        <v>3622</v>
      </c>
      <c r="B482" s="38">
        <v>3622</v>
      </c>
      <c r="C482" s="31">
        <v>41057</v>
      </c>
      <c r="D482" s="31">
        <v>41102</v>
      </c>
      <c r="E482" s="17">
        <f>VLOOKUP(B482,SAOM!B$2:D3532,3,0)</f>
        <v>41102</v>
      </c>
      <c r="F482" s="31">
        <f t="shared" si="7"/>
        <v>41117</v>
      </c>
      <c r="G482" s="31" t="s">
        <v>501</v>
      </c>
      <c r="H482" s="73" t="s">
        <v>517</v>
      </c>
      <c r="I482" s="40" t="str">
        <f>VLOOKUP(B482,SAOM!B$2:E2477,4,0)</f>
        <v>Aceito</v>
      </c>
      <c r="J482" s="73" t="s">
        <v>499</v>
      </c>
      <c r="K482" s="73" t="s">
        <v>501</v>
      </c>
      <c r="L482" s="47" t="s">
        <v>3713</v>
      </c>
      <c r="M482" s="15" t="str">
        <f>VLOOKUP(L482,Coordenadas!A$2:B1734,2,0)</f>
        <v>21º13'38''S</v>
      </c>
      <c r="N482" s="15" t="str">
        <f>VLOOKUP(L482,Coordenadas!A$2:C5477,3,0)</f>
        <v>43º46'27''O</v>
      </c>
      <c r="O482" s="38" t="str">
        <f>VLOOKUP(B482,SAOM!B$2:H1434,7,0)</f>
        <v>SES-BANA-3622</v>
      </c>
      <c r="P482" s="38">
        <v>4033</v>
      </c>
      <c r="Q482" s="31">
        <f>VLOOKUP(B482,SAOM!B$2:I1434,8,0)</f>
        <v>41100</v>
      </c>
      <c r="R482" s="31" t="e">
        <f>VLOOKUP(B482,AG_Lider!A$1:F1793,6,0)</f>
        <v>#N/A</v>
      </c>
      <c r="S482" s="80" t="str">
        <f>VLOOKUP(B482,SAOM!B$2:J1434,9,0)</f>
        <v>Carolina Lambert de Souza</v>
      </c>
      <c r="T482" s="31" t="str">
        <f>VLOOKUP(B482,SAOM!B$2:K1880,10,0)</f>
        <v>Rua São Francisco de Assis, 63</v>
      </c>
      <c r="U482" s="42" t="str">
        <f>VLOOKUP(B482,SAOM!B$2:M1207,12,0)</f>
        <v>32 3339-2138</v>
      </c>
      <c r="V482" s="87" t="str">
        <f>VLOOKUP(B482,SAOM!B$2:L1207,11,0)</f>
        <v>36204-634</v>
      </c>
      <c r="W482" s="81"/>
      <c r="X482" s="40" t="str">
        <f>VLOOKUP(B482,SAOM!B$2:N1207,13,0)</f>
        <v>00:20:0e:10:51:d0</v>
      </c>
      <c r="Y482" s="31">
        <v>41100</v>
      </c>
      <c r="Z482" s="15" t="s">
        <v>1552</v>
      </c>
      <c r="AA482" s="82">
        <v>41114</v>
      </c>
      <c r="AB482" s="35"/>
      <c r="AC482" s="70" t="s">
        <v>6206</v>
      </c>
      <c r="AD482" s="19" t="str">
        <f>VLOOKUP(B482,SAOM!B$2:Q1508,16,0)</f>
        <v>-</v>
      </c>
      <c r="AE482" s="82" t="s">
        <v>4675</v>
      </c>
      <c r="AF482" s="82"/>
      <c r="AG482" s="147"/>
      <c r="AH482" s="47" t="s">
        <v>5330</v>
      </c>
      <c r="AI482" s="84" t="s">
        <v>4675</v>
      </c>
    </row>
    <row r="483" spans="1:35" s="20" customFormat="1">
      <c r="A483" s="13">
        <v>3631</v>
      </c>
      <c r="B483" s="38">
        <v>3631</v>
      </c>
      <c r="C483" s="17">
        <v>41057</v>
      </c>
      <c r="D483" s="17">
        <v>41102</v>
      </c>
      <c r="E483" s="17">
        <f>VLOOKUP(B483,SAOM!B$2:D3533,3,0)</f>
        <v>41102</v>
      </c>
      <c r="F483" s="17">
        <f t="shared" si="7"/>
        <v>41117</v>
      </c>
      <c r="G483" s="17" t="s">
        <v>501</v>
      </c>
      <c r="H483" s="14" t="s">
        <v>517</v>
      </c>
      <c r="I483" s="40" t="str">
        <f>VLOOKUP(B483,SAOM!B$2:E2478,4,0)</f>
        <v>Aceito</v>
      </c>
      <c r="J483" s="14" t="s">
        <v>499</v>
      </c>
      <c r="K483" s="14" t="s">
        <v>501</v>
      </c>
      <c r="L483" s="15" t="s">
        <v>3713</v>
      </c>
      <c r="M483" s="15" t="str">
        <f>VLOOKUP(L483,Coordenadas!A$2:B1735,2,0)</f>
        <v>21º13'38''S</v>
      </c>
      <c r="N483" s="15" t="str">
        <f>VLOOKUP(L483,Coordenadas!A$2:C5478,3,0)</f>
        <v>43º46'27''O</v>
      </c>
      <c r="O483" s="40" t="str">
        <f>VLOOKUP(B483,SAOM!B$2:H1435,7,0)</f>
        <v>SES-BANA-3631</v>
      </c>
      <c r="P483" s="40">
        <v>4033</v>
      </c>
      <c r="Q483" s="17">
        <f>VLOOKUP(B483,SAOM!B$2:I1435,8,0)</f>
        <v>41110</v>
      </c>
      <c r="R483" s="17" t="e">
        <f>VLOOKUP(B483,AG_Lider!A$1:F1794,6,0)</f>
        <v>#N/A</v>
      </c>
      <c r="S483" s="42" t="str">
        <f>VLOOKUP(B483,SAOM!B$2:J1435,9,0)</f>
        <v>Yamiinnie de Oliveira Alves</v>
      </c>
      <c r="T483" s="17" t="str">
        <f>VLOOKUP(B483,SAOM!B$2:K1881,10,0)</f>
        <v>Rua Manoel, 102</v>
      </c>
      <c r="U483" s="42" t="str">
        <f>VLOOKUP(B483,SAOM!B$2:M1208,12,0)</f>
        <v>32 3393-8026</v>
      </c>
      <c r="V483" s="87" t="str">
        <f>VLOOKUP(B483,SAOM!B$2:L1208,11,0)</f>
        <v>36207-000</v>
      </c>
      <c r="W483" s="18"/>
      <c r="X483" s="40" t="str">
        <f>VLOOKUP(B483,SAOM!B$2:N1208,13,0)</f>
        <v>00:20:0E:10:4F:79</v>
      </c>
      <c r="Y483" s="17">
        <v>41110</v>
      </c>
      <c r="Z483" s="15" t="s">
        <v>5725</v>
      </c>
      <c r="AA483" s="19">
        <v>41110</v>
      </c>
      <c r="AB483" s="35"/>
      <c r="AC483" s="48"/>
      <c r="AD483" s="19" t="str">
        <f>VLOOKUP(B483,SAOM!B$2:Q1509,16,0)</f>
        <v>-</v>
      </c>
      <c r="AE483" s="19" t="s">
        <v>4675</v>
      </c>
      <c r="AF483" s="19"/>
      <c r="AG483" s="145"/>
      <c r="AH483" s="15" t="s">
        <v>5794</v>
      </c>
      <c r="AI483" s="20" t="s">
        <v>4675</v>
      </c>
    </row>
    <row r="484" spans="1:35" s="20" customFormat="1">
      <c r="A484" s="13">
        <v>3623</v>
      </c>
      <c r="B484" s="38">
        <v>3623</v>
      </c>
      <c r="C484" s="17">
        <v>41057</v>
      </c>
      <c r="D484" s="17">
        <v>41102</v>
      </c>
      <c r="E484" s="17">
        <f>VLOOKUP(B484,SAOM!B$2:D3534,3,0)</f>
        <v>41102</v>
      </c>
      <c r="F484" s="17">
        <f t="shared" si="7"/>
        <v>41117</v>
      </c>
      <c r="G484" s="17" t="s">
        <v>501</v>
      </c>
      <c r="H484" s="14" t="s">
        <v>517</v>
      </c>
      <c r="I484" s="40" t="str">
        <f>VLOOKUP(B484,SAOM!B$2:E2479,4,0)</f>
        <v>Aceito</v>
      </c>
      <c r="J484" s="14" t="s">
        <v>499</v>
      </c>
      <c r="K484" s="14" t="s">
        <v>501</v>
      </c>
      <c r="L484" s="15" t="s">
        <v>3713</v>
      </c>
      <c r="M484" s="15" t="str">
        <f>VLOOKUP(L484,Coordenadas!A$2:B1736,2,0)</f>
        <v>21º13'38''S</v>
      </c>
      <c r="N484" s="15" t="str">
        <f>VLOOKUP(L484,Coordenadas!A$2:C5479,3,0)</f>
        <v>43º46'27''O</v>
      </c>
      <c r="O484" s="40" t="str">
        <f>VLOOKUP(B484,SAOM!B$2:H1436,7,0)</f>
        <v>SES-BANA-3623</v>
      </c>
      <c r="P484" s="40">
        <v>4033</v>
      </c>
      <c r="Q484" s="17">
        <f>VLOOKUP(B484,SAOM!B$2:I1436,8,0)</f>
        <v>41110</v>
      </c>
      <c r="R484" s="17" t="e">
        <f>VLOOKUP(B484,AG_Lider!A$1:F1795,6,0)</f>
        <v>#N/A</v>
      </c>
      <c r="S484" s="42" t="str">
        <f>VLOOKUP(B484,SAOM!B$2:J1436,9,0)</f>
        <v>José Maria de Camargos</v>
      </c>
      <c r="T484" s="17" t="str">
        <f>VLOOKUP(B484,SAOM!B$2:K1882,10,0)</f>
        <v>Rua José Paula Coelho, s/n</v>
      </c>
      <c r="U484" s="42" t="str">
        <f>VLOOKUP(B484,SAOM!B$2:M1209,12,0)</f>
        <v>32 3339-2110</v>
      </c>
      <c r="V484" s="87" t="str">
        <f>VLOOKUP(B484,SAOM!B$2:L1209,11,0)</f>
        <v>36202-801</v>
      </c>
      <c r="W484" s="18"/>
      <c r="X484" s="40" t="str">
        <f>VLOOKUP(B484,SAOM!B$2:N1209,13,0)</f>
        <v>00:20:0E:10:4c:37</v>
      </c>
      <c r="Y484" s="17">
        <v>41110</v>
      </c>
      <c r="Z484" s="15" t="s">
        <v>1552</v>
      </c>
      <c r="AA484" s="19">
        <v>41114</v>
      </c>
      <c r="AB484" s="35"/>
      <c r="AC484" s="48" t="s">
        <v>5887</v>
      </c>
      <c r="AD484" s="19" t="str">
        <f>VLOOKUP(B484,SAOM!B$2:Q1510,16,0)</f>
        <v>-</v>
      </c>
      <c r="AE484" s="19" t="s">
        <v>4675</v>
      </c>
      <c r="AF484" s="19"/>
      <c r="AG484" s="145"/>
      <c r="AH484" s="15"/>
      <c r="AI484" s="20" t="s">
        <v>4675</v>
      </c>
    </row>
    <row r="485" spans="1:35" s="20" customFormat="1">
      <c r="A485" s="13">
        <v>3624</v>
      </c>
      <c r="B485" s="38">
        <v>3624</v>
      </c>
      <c r="C485" s="17">
        <v>41057</v>
      </c>
      <c r="D485" s="17">
        <v>41102</v>
      </c>
      <c r="E485" s="17">
        <f>VLOOKUP(B485,SAOM!B$2:D3535,3,0)</f>
        <v>41102</v>
      </c>
      <c r="F485" s="17">
        <f t="shared" si="7"/>
        <v>41117</v>
      </c>
      <c r="G485" s="17" t="s">
        <v>501</v>
      </c>
      <c r="H485" s="14" t="s">
        <v>517</v>
      </c>
      <c r="I485" s="40" t="str">
        <f>VLOOKUP(B485,SAOM!B$2:E2480,4,0)</f>
        <v>Aceito</v>
      </c>
      <c r="J485" s="14" t="s">
        <v>499</v>
      </c>
      <c r="K485" s="14" t="s">
        <v>501</v>
      </c>
      <c r="L485" s="15" t="s">
        <v>3713</v>
      </c>
      <c r="M485" s="15" t="str">
        <f>VLOOKUP(L485,Coordenadas!A$2:B1737,2,0)</f>
        <v>21º13'38''S</v>
      </c>
      <c r="N485" s="15" t="str">
        <f>VLOOKUP(L485,Coordenadas!A$2:C5480,3,0)</f>
        <v>43º46'27''O</v>
      </c>
      <c r="O485" s="40" t="str">
        <f>VLOOKUP(B485,SAOM!B$2:H1437,7,0)</f>
        <v>SES-BANA-3624</v>
      </c>
      <c r="P485" s="40">
        <v>4033</v>
      </c>
      <c r="Q485" s="17">
        <f>VLOOKUP(B485,SAOM!B$2:I1437,8,0)</f>
        <v>41100</v>
      </c>
      <c r="R485" s="17" t="e">
        <f>VLOOKUP(B485,AG_Lider!A$1:F1796,6,0)</f>
        <v>#N/A</v>
      </c>
      <c r="S485" s="42" t="str">
        <f>VLOOKUP(B485,SAOM!B$2:J1437,9,0)</f>
        <v>Débora Cristina da Silva Nery Chaves</v>
      </c>
      <c r="T485" s="17" t="str">
        <f>VLOOKUP(B485,SAOM!B$2:K1883,10,0)</f>
        <v>Praça Fortaleza, s/n</v>
      </c>
      <c r="U485" s="42" t="str">
        <f>VLOOKUP(B485,SAOM!B$2:M1210,12,0)</f>
        <v>32 3339-2130</v>
      </c>
      <c r="V485" s="87" t="str">
        <f>VLOOKUP(B485,SAOM!B$2:L1210,11,0)</f>
        <v>36202-734</v>
      </c>
      <c r="W485" s="18"/>
      <c r="X485" s="40" t="str">
        <f>VLOOKUP(B485,SAOM!B$2:N1210,13,0)</f>
        <v>00:20:0e:10:48:a3</v>
      </c>
      <c r="Y485" s="17">
        <v>41100</v>
      </c>
      <c r="Z485" s="15" t="s">
        <v>5582</v>
      </c>
      <c r="AA485" s="19">
        <v>41151</v>
      </c>
      <c r="AB485" s="35"/>
      <c r="AC485" s="48"/>
      <c r="AD485" s="19" t="str">
        <f>VLOOKUP(B485,SAOM!B$2:Q1511,16,0)</f>
        <v>-</v>
      </c>
      <c r="AE485" s="19" t="s">
        <v>4675</v>
      </c>
      <c r="AF485" s="19"/>
      <c r="AG485" s="145"/>
      <c r="AH485" s="15"/>
      <c r="AI485" s="20" t="s">
        <v>4675</v>
      </c>
    </row>
    <row r="486" spans="1:35" s="20" customFormat="1">
      <c r="A486" s="13">
        <v>3614</v>
      </c>
      <c r="B486" s="38">
        <v>3614</v>
      </c>
      <c r="C486" s="17">
        <v>41057</v>
      </c>
      <c r="D486" s="17">
        <v>41102</v>
      </c>
      <c r="E486" s="17">
        <f>VLOOKUP(B486,SAOM!B$2:D3536,3,0)</f>
        <v>41102</v>
      </c>
      <c r="F486" s="17">
        <f t="shared" si="7"/>
        <v>41117</v>
      </c>
      <c r="G486" s="17" t="s">
        <v>501</v>
      </c>
      <c r="H486" s="14" t="s">
        <v>517</v>
      </c>
      <c r="I486" s="40" t="str">
        <f>VLOOKUP(B486,SAOM!B$2:E2481,4,0)</f>
        <v>Aceito</v>
      </c>
      <c r="J486" s="14" t="s">
        <v>499</v>
      </c>
      <c r="K486" s="14" t="s">
        <v>501</v>
      </c>
      <c r="L486" s="15" t="s">
        <v>3713</v>
      </c>
      <c r="M486" s="15" t="str">
        <f>VLOOKUP(L486,Coordenadas!A$2:B1738,2,0)</f>
        <v>21º13'38''S</v>
      </c>
      <c r="N486" s="15" t="str">
        <f>VLOOKUP(L486,Coordenadas!A$2:C5481,3,0)</f>
        <v>43º46'27''O</v>
      </c>
      <c r="O486" s="40" t="str">
        <f>VLOOKUP(B486,SAOM!B$2:H1438,7,0)</f>
        <v>SES-BANA-3614</v>
      </c>
      <c r="P486" s="40">
        <v>4033</v>
      </c>
      <c r="Q486" s="17">
        <f>VLOOKUP(B486,SAOM!B$2:I1438,8,0)</f>
        <v>41102</v>
      </c>
      <c r="R486" s="17" t="e">
        <f>VLOOKUP(B486,AG_Lider!A$1:F1797,6,0)</f>
        <v>#N/A</v>
      </c>
      <c r="S486" s="42" t="str">
        <f>VLOOKUP(B486,SAOM!B$2:J1438,9,0)</f>
        <v>Gelsa Mara Martins Pimenta</v>
      </c>
      <c r="T486" s="17" t="str">
        <f>VLOOKUP(B486,SAOM!B$2:K1884,10,0)</f>
        <v>Praça Cônego Nelson de Souza, s/n</v>
      </c>
      <c r="U486" s="42" t="str">
        <f>VLOOKUP(B486,SAOM!B$2:M1211,12,0)</f>
        <v>32 3339-2112</v>
      </c>
      <c r="V486" s="87" t="str">
        <f>VLOOKUP(B486,SAOM!B$2:L1211,11,0)</f>
        <v>36204-076</v>
      </c>
      <c r="W486" s="18"/>
      <c r="X486" s="40" t="str">
        <f>VLOOKUP(B486,SAOM!B$2:N1211,13,0)</f>
        <v>00:20:0e:10:48:dd</v>
      </c>
      <c r="Y486" s="17">
        <v>41102</v>
      </c>
      <c r="Z486" s="15" t="s">
        <v>1956</v>
      </c>
      <c r="AA486" s="19">
        <v>41102</v>
      </c>
      <c r="AB486" s="35"/>
      <c r="AC486" s="48"/>
      <c r="AD486" s="19" t="str">
        <f>VLOOKUP(B486,SAOM!B$2:Q1512,16,0)</f>
        <v>-</v>
      </c>
      <c r="AE486" s="19">
        <v>41124</v>
      </c>
      <c r="AF486" s="19">
        <v>41130</v>
      </c>
      <c r="AG486" s="145" t="s">
        <v>6645</v>
      </c>
      <c r="AH486" s="15"/>
      <c r="AI486" s="20" t="s">
        <v>4675</v>
      </c>
    </row>
    <row r="487" spans="1:35" s="84" customFormat="1">
      <c r="A487" s="46">
        <v>3613</v>
      </c>
      <c r="B487" s="38">
        <v>3613</v>
      </c>
      <c r="C487" s="31">
        <v>41057</v>
      </c>
      <c r="D487" s="31">
        <v>41102</v>
      </c>
      <c r="E487" s="17">
        <f>VLOOKUP(B487,SAOM!B$2:D3537,3,0)</f>
        <v>41102</v>
      </c>
      <c r="F487" s="31">
        <f t="shared" si="7"/>
        <v>41117</v>
      </c>
      <c r="G487" s="31">
        <v>41088</v>
      </c>
      <c r="H487" s="73" t="s">
        <v>517</v>
      </c>
      <c r="I487" s="40" t="str">
        <f>VLOOKUP(B487,SAOM!B$2:E2482,4,0)</f>
        <v>Aceito</v>
      </c>
      <c r="J487" s="73" t="s">
        <v>499</v>
      </c>
      <c r="K487" s="73" t="s">
        <v>501</v>
      </c>
      <c r="L487" s="47" t="s">
        <v>3713</v>
      </c>
      <c r="M487" s="15" t="str">
        <f>VLOOKUP(L487,Coordenadas!A$2:B1739,2,0)</f>
        <v>21º13'38''S</v>
      </c>
      <c r="N487" s="15" t="str">
        <f>VLOOKUP(L487,Coordenadas!A$2:C5482,3,0)</f>
        <v>43º46'27''O</v>
      </c>
      <c r="O487" s="38" t="str">
        <f>VLOOKUP(B487,SAOM!B$2:H1439,7,0)</f>
        <v>SES-BANA-3613</v>
      </c>
      <c r="P487" s="38">
        <v>4033</v>
      </c>
      <c r="Q487" s="31">
        <f>VLOOKUP(B487,SAOM!B$2:I1439,8,0)</f>
        <v>41122</v>
      </c>
      <c r="R487" s="31" t="e">
        <f>VLOOKUP(B487,AG_Lider!A$1:F1798,6,0)</f>
        <v>#N/A</v>
      </c>
      <c r="S487" s="80" t="str">
        <f>VLOOKUP(B487,SAOM!B$2:J1439,9,0)</f>
        <v>Marcos Iran Dias</v>
      </c>
      <c r="T487" s="31" t="str">
        <f>VLOOKUP(B487,SAOM!B$2:K1885,10,0)</f>
        <v>Rua Tenente Aloir Amaral Nogueira, 200</v>
      </c>
      <c r="U487" s="42" t="str">
        <f>VLOOKUP(B487,SAOM!B$2:M1212,12,0)</f>
        <v>32 3339-2113</v>
      </c>
      <c r="V487" s="87" t="str">
        <f>VLOOKUP(B487,SAOM!B$2:L1212,11,0)</f>
        <v>36202-508</v>
      </c>
      <c r="W487" s="81"/>
      <c r="X487" s="40" t="str">
        <f>VLOOKUP(B487,SAOM!B$2:N1212,13,0)</f>
        <v>00:20:0E:10:4F:3c</v>
      </c>
      <c r="Y487" s="31">
        <v>41122</v>
      </c>
      <c r="Z487" s="47" t="s">
        <v>6372</v>
      </c>
      <c r="AA487" s="82">
        <v>41134</v>
      </c>
      <c r="AB487" s="35"/>
      <c r="AC487" s="70" t="s">
        <v>6326</v>
      </c>
      <c r="AD487" s="19" t="str">
        <f>VLOOKUP(B487,SAOM!B$2:Q1513,16,0)</f>
        <v>-</v>
      </c>
      <c r="AE487" s="82" t="s">
        <v>4675</v>
      </c>
      <c r="AF487" s="82"/>
      <c r="AG487" s="147"/>
      <c r="AH487" s="47"/>
      <c r="AI487" s="84" t="s">
        <v>4675</v>
      </c>
    </row>
    <row r="488" spans="1:35" s="20" customFormat="1">
      <c r="A488" s="13">
        <v>3612</v>
      </c>
      <c r="B488" s="38">
        <v>3612</v>
      </c>
      <c r="C488" s="17">
        <v>41057</v>
      </c>
      <c r="D488" s="17">
        <v>41102</v>
      </c>
      <c r="E488" s="17">
        <f>VLOOKUP(B488,SAOM!B$2:D3538,3,0)</f>
        <v>41102</v>
      </c>
      <c r="F488" s="17">
        <f t="shared" si="7"/>
        <v>41117</v>
      </c>
      <c r="G488" s="17" t="s">
        <v>501</v>
      </c>
      <c r="H488" s="14" t="s">
        <v>517</v>
      </c>
      <c r="I488" s="40" t="str">
        <f>VLOOKUP(B488,SAOM!B$2:E2483,4,0)</f>
        <v>Aceito</v>
      </c>
      <c r="J488" s="14" t="s">
        <v>499</v>
      </c>
      <c r="K488" s="14" t="s">
        <v>501</v>
      </c>
      <c r="L488" s="15" t="s">
        <v>3713</v>
      </c>
      <c r="M488" s="15" t="str">
        <f>VLOOKUP(L488,Coordenadas!A$2:B1740,2,0)</f>
        <v>21º13'38''S</v>
      </c>
      <c r="N488" s="15" t="str">
        <f>VLOOKUP(L488,Coordenadas!A$2:C5483,3,0)</f>
        <v>43º46'27''O</v>
      </c>
      <c r="O488" s="40" t="str">
        <f>VLOOKUP(B488,SAOM!B$2:H1440,7,0)</f>
        <v>SES-BANA-3612</v>
      </c>
      <c r="P488" s="40">
        <v>4033</v>
      </c>
      <c r="Q488" s="17">
        <f>VLOOKUP(B488,SAOM!B$2:I1440,8,0)</f>
        <v>41099</v>
      </c>
      <c r="R488" s="17" t="e">
        <f>VLOOKUP(B488,AG_Lider!A$1:F1799,6,0)</f>
        <v>#N/A</v>
      </c>
      <c r="S488" s="42" t="str">
        <f>VLOOKUP(B488,SAOM!B$2:J1440,9,0)</f>
        <v>Danila Batista Dutra Camara</v>
      </c>
      <c r="T488" s="17" t="str">
        <f>VLOOKUP(B488,SAOM!B$2:K1886,10,0)</f>
        <v>Rua João Batista Cantarutti, s/n</v>
      </c>
      <c r="U488" s="42" t="str">
        <f>VLOOKUP(B488,SAOM!B$2:M1213,12,0)</f>
        <v>32- 3339-2131</v>
      </c>
      <c r="V488" s="87" t="str">
        <f>VLOOKUP(B488,SAOM!B$2:L1213,11,0)</f>
        <v>36200-680</v>
      </c>
      <c r="W488" s="18"/>
      <c r="X488" s="40" t="str">
        <f>VLOOKUP(B488,SAOM!B$2:N1213,13,0)</f>
        <v>00:20:0e:10:49:d1</v>
      </c>
      <c r="Y488" s="17">
        <v>41099</v>
      </c>
      <c r="Z488" s="15" t="s">
        <v>5536</v>
      </c>
      <c r="AA488" s="19">
        <v>41099</v>
      </c>
      <c r="AB488" s="35"/>
      <c r="AC488" s="48"/>
      <c r="AD488" s="19" t="str">
        <f>VLOOKUP(B488,SAOM!B$2:Q1514,16,0)</f>
        <v>-</v>
      </c>
      <c r="AE488" s="19" t="s">
        <v>4675</v>
      </c>
      <c r="AF488" s="19"/>
      <c r="AG488" s="145"/>
      <c r="AH488" s="20" t="s">
        <v>5534</v>
      </c>
      <c r="AI488" s="20" t="s">
        <v>4675</v>
      </c>
    </row>
    <row r="489" spans="1:35" s="20" customFormat="1">
      <c r="A489" s="13">
        <v>3593</v>
      </c>
      <c r="B489" s="38">
        <v>3593</v>
      </c>
      <c r="C489" s="17">
        <v>41057</v>
      </c>
      <c r="D489" s="17">
        <v>41117</v>
      </c>
      <c r="E489" s="17">
        <f>VLOOKUP(B489,SAOM!B$2:D3539,3,0)</f>
        <v>41117</v>
      </c>
      <c r="F489" s="17">
        <f t="shared" si="7"/>
        <v>41132</v>
      </c>
      <c r="G489" s="17" t="s">
        <v>501</v>
      </c>
      <c r="H489" s="14" t="s">
        <v>517</v>
      </c>
      <c r="I489" s="40" t="str">
        <f>VLOOKUP(B489,SAOM!B$2:E2484,4,0)</f>
        <v>Aceito</v>
      </c>
      <c r="J489" s="14" t="s">
        <v>499</v>
      </c>
      <c r="K489" s="14" t="s">
        <v>501</v>
      </c>
      <c r="L489" s="15" t="s">
        <v>3772</v>
      </c>
      <c r="M489" s="15" t="str">
        <f>VLOOKUP(L489,Coordenadas!A$2:B1741,2,0)</f>
        <v>18º0'23''S</v>
      </c>
      <c r="N489" s="15" t="str">
        <f>VLOOKUP(L489,Coordenadas!A$2:C5484,3,0)</f>
        <v>43º23'42''O</v>
      </c>
      <c r="O489" s="40" t="str">
        <f>VLOOKUP(B489,SAOM!B$2:H1441,7,0)</f>
        <v>SES-SATO-3593</v>
      </c>
      <c r="P489" s="40">
        <v>4033</v>
      </c>
      <c r="Q489" s="17">
        <f>VLOOKUP(B489,SAOM!B$2:I1441,8,0)</f>
        <v>41134</v>
      </c>
      <c r="R489" s="17" t="e">
        <f>VLOOKUP(B489,AG_Lider!A$1:F1800,6,0)</f>
        <v>#N/A</v>
      </c>
      <c r="S489" s="42" t="str">
        <f>VLOOKUP(B489,SAOM!B$2:J1441,9,0)</f>
        <v>Luana Lopes Ferreira</v>
      </c>
      <c r="T489" s="17" t="str">
        <f>VLOOKUP(B489,SAOM!B$2:K1887,10,0)</f>
        <v>Rua Peixe Vivo, s/n</v>
      </c>
      <c r="U489" s="42" t="str">
        <f>VLOOKUP(B489,SAOM!B$2:M1214,12,0)</f>
        <v>38 3546-1220</v>
      </c>
      <c r="V489" s="87" t="str">
        <f>VLOOKUP(B489,SAOM!B$2:L1214,11,0)</f>
        <v>39185-000</v>
      </c>
      <c r="W489" s="18"/>
      <c r="X489" s="40" t="str">
        <f>VLOOKUP(B489,SAOM!B$2:N1214,13,0)</f>
        <v>00:20:0E:10:4A:FA</v>
      </c>
      <c r="Y489" s="17">
        <v>41134</v>
      </c>
      <c r="Z489" s="15" t="s">
        <v>6869</v>
      </c>
      <c r="AA489" s="19">
        <v>41134</v>
      </c>
      <c r="AB489" s="35"/>
      <c r="AC489" s="48" t="s">
        <v>4788</v>
      </c>
      <c r="AD489" s="19" t="str">
        <f>VLOOKUP(B489,SAOM!B$2:Q1515,16,0)</f>
        <v xml:space="preserve">28/06/2012 14:47:37 	Marcos Gonzaga Milagres 	Endereço e contato confirmados </v>
      </c>
      <c r="AE489" s="19" t="s">
        <v>4675</v>
      </c>
      <c r="AF489" s="19"/>
      <c r="AG489" s="145"/>
      <c r="AH489" s="15"/>
      <c r="AI489" s="20" t="s">
        <v>4675</v>
      </c>
    </row>
    <row r="490" spans="1:35" s="20" customFormat="1">
      <c r="A490" s="13">
        <v>3594</v>
      </c>
      <c r="B490" s="38">
        <v>3594</v>
      </c>
      <c r="C490" s="17">
        <v>41057</v>
      </c>
      <c r="D490" s="17">
        <v>41117</v>
      </c>
      <c r="E490" s="17">
        <f>VLOOKUP(B490,SAOM!B$2:D3540,3,0)</f>
        <v>41117</v>
      </c>
      <c r="F490" s="17">
        <f t="shared" si="7"/>
        <v>41132</v>
      </c>
      <c r="G490" s="17">
        <v>41073</v>
      </c>
      <c r="H490" s="14" t="s">
        <v>752</v>
      </c>
      <c r="I490" s="40" t="str">
        <f>VLOOKUP(B490,SAOM!B$2:E2485,4,0)</f>
        <v>Agendado</v>
      </c>
      <c r="J490" s="14" t="s">
        <v>684</v>
      </c>
      <c r="K490" s="14" t="s">
        <v>684</v>
      </c>
      <c r="L490" s="15" t="s">
        <v>3776</v>
      </c>
      <c r="M490" s="15" t="str">
        <f>VLOOKUP(L490,Coordenadas!A$2:B1742,2,0)</f>
        <v>18º18'9''S</v>
      </c>
      <c r="N490" s="15" t="str">
        <f>VLOOKUP(L490,Coordenadas!A$2:C5485,3,0)</f>
        <v>42º9'14''O</v>
      </c>
      <c r="O490" s="40" t="str">
        <f>VLOOKUP(B490,SAOM!B$2:H1442,7,0)</f>
        <v>-</v>
      </c>
      <c r="P490" s="40">
        <v>4033</v>
      </c>
      <c r="Q490" s="17">
        <f>VLOOKUP(B490,SAOM!B$2:I1442,8,0)</f>
        <v>41138</v>
      </c>
      <c r="R490" s="17" t="e">
        <f>VLOOKUP(B490,AG_Lider!A$1:F1801,6,0)</f>
        <v>#N/A</v>
      </c>
      <c r="S490" s="42" t="str">
        <f>VLOOKUP(B490,SAOM!B$2:J1442,9,0)</f>
        <v>Waldinelio Godinho Cordeiro</v>
      </c>
      <c r="T490" s="17" t="str">
        <f>VLOOKUP(B490,SAOM!B$2:K1888,10,0)</f>
        <v>Rua Senhora Aparecida, 43</v>
      </c>
      <c r="U490" s="42" t="str">
        <f>VLOOKUP(B490,SAOM!B$2:M1215,12,0)</f>
        <v xml:space="preserve">(33)3293-1195/1187 </v>
      </c>
      <c r="V490" s="87" t="str">
        <f>VLOOKUP(B490,SAOM!B$2:L1215,11,0)</f>
        <v>39785-000</v>
      </c>
      <c r="W490" s="18"/>
      <c r="X490" s="40" t="str">
        <f>VLOOKUP(B490,SAOM!B$2:N1215,13,0)</f>
        <v>-</v>
      </c>
      <c r="Y490" s="17"/>
      <c r="Z490" s="15"/>
      <c r="AA490" s="19"/>
      <c r="AB490" s="35"/>
      <c r="AC490" s="48" t="s">
        <v>7225</v>
      </c>
      <c r="AD490" s="19" t="str">
        <f>VLOOKUP(B490,SAOM!B$2:Q1516,16,0)</f>
        <v xml:space="preserve">28/06/2012 14:49:38 	Marcos Gonzaga Milagres 	Correção realizada </v>
      </c>
      <c r="AE490" s="19" t="s">
        <v>4675</v>
      </c>
      <c r="AF490" s="19"/>
      <c r="AG490" s="145"/>
      <c r="AH490" s="15"/>
      <c r="AI490" s="20" t="s">
        <v>4675</v>
      </c>
    </row>
    <row r="491" spans="1:35" s="20" customFormat="1">
      <c r="A491" s="13">
        <v>3595</v>
      </c>
      <c r="B491" s="38">
        <v>3595</v>
      </c>
      <c r="C491" s="17">
        <v>41057</v>
      </c>
      <c r="D491" s="17">
        <v>41102</v>
      </c>
      <c r="E491" s="17">
        <f>VLOOKUP(B491,SAOM!B$2:D3541,3,0)</f>
        <v>41102</v>
      </c>
      <c r="F491" s="17">
        <f t="shared" si="7"/>
        <v>41117</v>
      </c>
      <c r="G491" s="17" t="s">
        <v>501</v>
      </c>
      <c r="H491" s="14" t="s">
        <v>517</v>
      </c>
      <c r="I491" s="40" t="str">
        <f>VLOOKUP(B491,SAOM!B$2:E2486,4,0)</f>
        <v>Aceito</v>
      </c>
      <c r="J491" s="14" t="s">
        <v>684</v>
      </c>
      <c r="K491" s="14" t="s">
        <v>501</v>
      </c>
      <c r="L491" s="15" t="s">
        <v>3779</v>
      </c>
      <c r="M491" s="15" t="str">
        <f>VLOOKUP(L491,Coordenadas!A$2:B1743,2,0)</f>
        <v>19º42'30''S</v>
      </c>
      <c r="N491" s="15" t="str">
        <f>VLOOKUP(L491,Coordenadas!A$2:C5486,3,0)</f>
        <v>44º33'35''O</v>
      </c>
      <c r="O491" s="40" t="str">
        <f>VLOOKUP(B491,SAOM!B$2:H1443,7,0)</f>
        <v>SES-SAHA-3595</v>
      </c>
      <c r="P491" s="40">
        <v>4033</v>
      </c>
      <c r="Q491" s="17">
        <f>VLOOKUP(B491,SAOM!B$2:I1443,8,0)</f>
        <v>41094</v>
      </c>
      <c r="R491" s="17" t="e">
        <f>VLOOKUP(B491,AG_Lider!A$1:F1802,6,0)</f>
        <v>#N/A</v>
      </c>
      <c r="S491" s="42" t="str">
        <f>VLOOKUP(B491,SAOM!B$2:J1443,9,0)</f>
        <v>Cristiane Mara Silva</v>
      </c>
      <c r="T491" s="17" t="str">
        <f>VLOOKUP(B491,SAOM!B$2:K1889,10,0)</f>
        <v>Av. José Augusto de Moraes, 09</v>
      </c>
      <c r="U491" s="42" t="str">
        <f>VLOOKUP(B491,SAOM!B$2:M1216,12,0)</f>
        <v>37 3275-1046</v>
      </c>
      <c r="V491" s="87" t="str">
        <f>VLOOKUP(B491,SAOM!B$2:L1216,11,0)</f>
        <v>35694-000</v>
      </c>
      <c r="W491" s="18"/>
      <c r="X491" s="40" t="str">
        <f>VLOOKUP(B491,SAOM!B$2:N1216,13,0)</f>
        <v>00:20:0E:10:4A:48</v>
      </c>
      <c r="Y491" s="17">
        <v>41093</v>
      </c>
      <c r="Z491" s="15" t="s">
        <v>4275</v>
      </c>
      <c r="AA491" s="19">
        <v>41094</v>
      </c>
      <c r="AB491" s="35"/>
      <c r="AC491" s="48"/>
      <c r="AD491" s="19" t="str">
        <f>VLOOKUP(B491,SAOM!B$2:Q1517,16,0)</f>
        <v>-</v>
      </c>
      <c r="AE491" s="19" t="s">
        <v>4675</v>
      </c>
      <c r="AF491" s="19"/>
      <c r="AG491" s="145"/>
      <c r="AH491" s="15" t="s">
        <v>4799</v>
      </c>
      <c r="AI491" s="20" t="s">
        <v>4675</v>
      </c>
    </row>
    <row r="492" spans="1:35" s="20" customFormat="1">
      <c r="A492" s="13">
        <v>3596</v>
      </c>
      <c r="B492" s="38">
        <v>3596</v>
      </c>
      <c r="C492" s="17">
        <v>41057</v>
      </c>
      <c r="D492" s="17">
        <v>41117</v>
      </c>
      <c r="E492" s="17">
        <f>VLOOKUP(B492,SAOM!B$2:D3542,3,0)</f>
        <v>41117</v>
      </c>
      <c r="F492" s="17">
        <f t="shared" si="7"/>
        <v>41132</v>
      </c>
      <c r="G492" s="17">
        <v>41073</v>
      </c>
      <c r="H492" s="14" t="s">
        <v>517</v>
      </c>
      <c r="I492" s="40" t="str">
        <f>VLOOKUP(B492,SAOM!B$2:E2487,4,0)</f>
        <v>Aceito</v>
      </c>
      <c r="J492" s="14" t="s">
        <v>499</v>
      </c>
      <c r="K492" s="14" t="s">
        <v>501</v>
      </c>
      <c r="L492" s="15" t="s">
        <v>3783</v>
      </c>
      <c r="M492" s="15" t="str">
        <f>VLOOKUP(L492,Coordenadas!A$2:B1744,2,0)</f>
        <v>22º19'53''S</v>
      </c>
      <c r="N492" s="15" t="str">
        <f>VLOOKUP(L492,Coordenadas!A$2:C5487,3,0)</f>
        <v>45º31'42''O</v>
      </c>
      <c r="O492" s="40" t="str">
        <f>VLOOKUP(B492,SAOM!B$2:H1444,7,0)</f>
        <v>SES-SARE-3596</v>
      </c>
      <c r="P492" s="40">
        <v>4033</v>
      </c>
      <c r="Q492" s="17">
        <f>VLOOKUP(B492,SAOM!B$2:I1444,8,0)</f>
        <v>41131</v>
      </c>
      <c r="R492" s="17" t="e">
        <f>VLOOKUP(B492,AG_Lider!A$1:F1803,6,0)</f>
        <v>#N/A</v>
      </c>
      <c r="S492" s="42" t="str">
        <f>VLOOKUP(B492,SAOM!B$2:J1444,9,0)</f>
        <v>Derivaldo Tadeu da Costa</v>
      </c>
      <c r="T492" s="17" t="str">
        <f>VLOOKUP(B492,SAOM!B$2:K1890,10,0)</f>
        <v xml:space="preserve">RUA CAETANO PIRES, 115 - EM FRENTE À DROGARIA SÃO JOSÉ </v>
      </c>
      <c r="U492" s="42" t="str">
        <f>VLOOKUP(B492,SAOM!B$2:M1217,12,0)</f>
        <v>35 3645-1580</v>
      </c>
      <c r="V492" s="87" t="str">
        <f>VLOOKUP(B492,SAOM!B$2:L1217,11,0)</f>
        <v>37510-000</v>
      </c>
      <c r="W492" s="18"/>
      <c r="X492" s="40" t="str">
        <f>VLOOKUP(B492,SAOM!B$2:N1217,13,0)</f>
        <v>00:20:0E:10:4A:8B</v>
      </c>
      <c r="Y492" s="17">
        <v>41130</v>
      </c>
      <c r="Z492" s="15" t="s">
        <v>1966</v>
      </c>
      <c r="AA492" s="19">
        <v>41131</v>
      </c>
      <c r="AB492" s="35"/>
      <c r="AC492" s="48" t="s">
        <v>4787</v>
      </c>
      <c r="AD492" s="19" t="str">
        <f>VLOOKUP(B492,SAOM!B$2:Q1518,16,0)</f>
        <v xml:space="preserve">28/06/2012 14:51:14 	Marcos Gonzaga Milagres 	Correção realizada </v>
      </c>
      <c r="AE492" s="19" t="s">
        <v>4675</v>
      </c>
      <c r="AF492" s="19"/>
      <c r="AG492" s="145"/>
      <c r="AH492" s="15"/>
      <c r="AI492" s="20" t="s">
        <v>4675</v>
      </c>
    </row>
    <row r="493" spans="1:35" s="20" customFormat="1">
      <c r="A493" s="13">
        <v>3597</v>
      </c>
      <c r="B493" s="38">
        <v>3597</v>
      </c>
      <c r="C493" s="17">
        <v>41057</v>
      </c>
      <c r="D493" s="17">
        <v>41117</v>
      </c>
      <c r="E493" s="17">
        <f>VLOOKUP(B493,SAOM!B$2:D3543,3,0)</f>
        <v>41117</v>
      </c>
      <c r="F493" s="17">
        <f t="shared" si="7"/>
        <v>41132</v>
      </c>
      <c r="G493" s="17">
        <v>41073</v>
      </c>
      <c r="H493" s="14" t="s">
        <v>517</v>
      </c>
      <c r="I493" s="40" t="str">
        <f>VLOOKUP(B493,SAOM!B$2:E2488,4,0)</f>
        <v>Aceito</v>
      </c>
      <c r="J493" s="14" t="s">
        <v>684</v>
      </c>
      <c r="K493" s="14" t="s">
        <v>501</v>
      </c>
      <c r="L493" s="15" t="s">
        <v>3786</v>
      </c>
      <c r="M493" s="15" t="str">
        <f>VLOOKUP(L493,Coordenadas!A$2:B1745,2,0)</f>
        <v>20º10'12''S</v>
      </c>
      <c r="N493" s="15" t="str">
        <f>VLOOKUP(L493,Coordenadas!A$2:C5488,3,0)</f>
        <v>42º31'29''O</v>
      </c>
      <c r="O493" s="40" t="str">
        <f>VLOOKUP(B493,SAOM!B$2:H1445,7,0)</f>
        <v>SES-SAOS-3597</v>
      </c>
      <c r="P493" s="40">
        <v>4033</v>
      </c>
      <c r="Q493" s="17">
        <f>VLOOKUP(B493,SAOM!B$2:I1445,8,0)</f>
        <v>41138</v>
      </c>
      <c r="R493" s="17" t="e">
        <f>VLOOKUP(B493,AG_Lider!A$1:F1804,6,0)</f>
        <v>#N/A</v>
      </c>
      <c r="S493" s="42" t="str">
        <f>VLOOKUP(B493,SAOM!B$2:J1445,9,0)</f>
        <v>Cinthia Caldas Rios</v>
      </c>
      <c r="T493" s="17" t="str">
        <f>VLOOKUP(B493,SAOM!B$2:K1891,10,0)</f>
        <v>PRAÇA ARMANDO RIOS, 16 - CENTRO</v>
      </c>
      <c r="U493" s="42" t="str">
        <f>VLOOKUP(B493,SAOM!B$2:M1218,12,0)</f>
        <v xml:space="preserve">(33)3352-1785/1403 </v>
      </c>
      <c r="V493" s="87" t="str">
        <f>VLOOKUP(B493,SAOM!B$2:L1218,11,0)</f>
        <v>35360-000</v>
      </c>
      <c r="W493" s="18"/>
      <c r="X493" s="40" t="str">
        <f>VLOOKUP(B493,SAOM!B$2:N1218,13,0)</f>
        <v>00:20:0E:10:4F:68</v>
      </c>
      <c r="Y493" s="17">
        <v>41163</v>
      </c>
      <c r="Z493" s="15" t="s">
        <v>4273</v>
      </c>
      <c r="AA493" s="19">
        <v>41163</v>
      </c>
      <c r="AB493" s="35"/>
      <c r="AC493" s="48" t="s">
        <v>7226</v>
      </c>
      <c r="AD493" s="19" t="str">
        <f>VLOOKUP(B493,SAOM!B$2:Q1519,16,0)</f>
        <v xml:space="preserve">28/06/2012 - Endereço corrigido. </v>
      </c>
      <c r="AE493" s="19" t="s">
        <v>4675</v>
      </c>
      <c r="AF493" s="19"/>
      <c r="AG493" s="145"/>
      <c r="AH493" s="15"/>
      <c r="AI493" s="20" t="s">
        <v>4675</v>
      </c>
    </row>
    <row r="494" spans="1:35" s="20" customFormat="1">
      <c r="A494" s="13">
        <v>3598</v>
      </c>
      <c r="B494" s="38">
        <v>3598</v>
      </c>
      <c r="C494" s="17">
        <v>41057</v>
      </c>
      <c r="D494" s="17">
        <v>41102</v>
      </c>
      <c r="E494" s="17">
        <f>VLOOKUP(B494,SAOM!B$2:D3544,3,0)</f>
        <v>41102</v>
      </c>
      <c r="F494" s="17">
        <f t="shared" si="7"/>
        <v>41117</v>
      </c>
      <c r="G494" s="17" t="s">
        <v>501</v>
      </c>
      <c r="H494" s="14" t="s">
        <v>517</v>
      </c>
      <c r="I494" s="40" t="str">
        <f>VLOOKUP(B494,SAOM!B$2:E2489,4,0)</f>
        <v>Aceito</v>
      </c>
      <c r="J494" s="14" t="s">
        <v>684</v>
      </c>
      <c r="K494" s="14" t="s">
        <v>501</v>
      </c>
      <c r="L494" s="15" t="s">
        <v>3788</v>
      </c>
      <c r="M494" s="15" t="str">
        <f>VLOOKUP(L494,Coordenadas!A$2:B1746,2,0)</f>
        <v>19º17'2''S</v>
      </c>
      <c r="N494" s="15" t="str">
        <f>VLOOKUP(L494,Coordenadas!A$2:C5489,3,0)</f>
        <v>43º10'0''O</v>
      </c>
      <c r="O494" s="40" t="str">
        <f>VLOOKUP(B494,SAOM!B$2:H1446,7,0)</f>
        <v>SES-SATO-3598</v>
      </c>
      <c r="P494" s="40">
        <v>4033</v>
      </c>
      <c r="Q494" s="17">
        <f>VLOOKUP(B494,SAOM!B$2:I1446,8,0)</f>
        <v>41093</v>
      </c>
      <c r="R494" s="17" t="e">
        <f>VLOOKUP(B494,AG_Lider!A$1:F1805,6,0)</f>
        <v>#N/A</v>
      </c>
      <c r="S494" s="42" t="str">
        <f>VLOOKUP(B494,SAOM!B$2:J1446,9,0)</f>
        <v>Maria Aparecida Moraes Almeida</v>
      </c>
      <c r="T494" s="17" t="str">
        <f>VLOOKUP(B494,SAOM!B$2:K1892,10,0)</f>
        <v>Rua Bonfim, 135</v>
      </c>
      <c r="U494" s="42" t="str">
        <f>VLOOKUP(B494,SAOM!B$2:M1219,12,0)</f>
        <v>31 3867-5205</v>
      </c>
      <c r="V494" s="87" t="str">
        <f>VLOOKUP(B494,SAOM!B$2:L1219,11,0)</f>
        <v>35815-000</v>
      </c>
      <c r="W494" s="18"/>
      <c r="X494" s="40" t="str">
        <f>VLOOKUP(B494,SAOM!B$2:N1219,13,0)</f>
        <v>00:20:0e:10:52:10</v>
      </c>
      <c r="Y494" s="17">
        <v>41093</v>
      </c>
      <c r="Z494" s="15" t="s">
        <v>4273</v>
      </c>
      <c r="AA494" s="19">
        <v>41093</v>
      </c>
      <c r="AB494" s="35"/>
      <c r="AC494" s="48"/>
      <c r="AD494" s="19" t="str">
        <f>VLOOKUP(B494,SAOM!B$2:Q1520,16,0)</f>
        <v>-</v>
      </c>
      <c r="AE494" s="19" t="s">
        <v>4675</v>
      </c>
      <c r="AF494" s="19"/>
      <c r="AG494" s="145"/>
      <c r="AH494" s="15" t="s">
        <v>3901</v>
      </c>
      <c r="AI494" s="20" t="s">
        <v>4675</v>
      </c>
    </row>
    <row r="495" spans="1:35" s="84" customFormat="1">
      <c r="A495" s="46">
        <v>3599</v>
      </c>
      <c r="B495" s="38">
        <v>3599</v>
      </c>
      <c r="C495" s="31">
        <v>41057</v>
      </c>
      <c r="D495" s="31">
        <v>41102</v>
      </c>
      <c r="E495" s="17">
        <f>VLOOKUP(B495,SAOM!B$2:D3545,3,0)</f>
        <v>41102</v>
      </c>
      <c r="F495" s="31">
        <f t="shared" si="7"/>
        <v>41117</v>
      </c>
      <c r="G495" s="31" t="s">
        <v>501</v>
      </c>
      <c r="H495" s="73" t="s">
        <v>517</v>
      </c>
      <c r="I495" s="40" t="str">
        <f>VLOOKUP(B495,SAOM!B$2:E2490,4,0)</f>
        <v>Aceito</v>
      </c>
      <c r="J495" s="73" t="s">
        <v>684</v>
      </c>
      <c r="K495" s="73" t="s">
        <v>501</v>
      </c>
      <c r="L495" s="47" t="s">
        <v>3791</v>
      </c>
      <c r="M495" s="15" t="str">
        <f>VLOOKUP(L495,Coordenadas!A$2:B1747,2,0)</f>
        <v>20º1'17''S</v>
      </c>
      <c r="N495" s="15" t="str">
        <f>VLOOKUP(L495,Coordenadas!A$2:C5490,3,0)</f>
        <v>44º8'49''O</v>
      </c>
      <c r="O495" s="38" t="str">
        <f>VLOOKUP(B495,SAOM!B$2:H1447,7,0)</f>
        <v>SES-SADO-3599</v>
      </c>
      <c r="P495" s="38">
        <v>4033</v>
      </c>
      <c r="Q495" s="31">
        <f>VLOOKUP(B495,SAOM!B$2:I1447,8,0)</f>
        <v>41096</v>
      </c>
      <c r="R495" s="31" t="e">
        <f>VLOOKUP(B495,AG_Lider!A$1:F1806,6,0)</f>
        <v>#N/A</v>
      </c>
      <c r="S495" s="80" t="str">
        <f>VLOOKUP(B495,SAOM!B$2:J1447,9,0)</f>
        <v>Fábio</v>
      </c>
      <c r="T495" s="31" t="str">
        <f>VLOOKUP(B495,SAOM!B$2:K1893,10,0)</f>
        <v>Rua Santa Rosa de Lima, 78 - Centro</v>
      </c>
      <c r="U495" s="42" t="str">
        <f>VLOOKUP(B495,SAOM!B$2:M1220,12,0)</f>
        <v>31 3577-7790 / 7550</v>
      </c>
      <c r="V495" s="87" t="str">
        <f>VLOOKUP(B495,SAOM!B$2:L1220,11,0)</f>
        <v>32450-000</v>
      </c>
      <c r="W495" s="81"/>
      <c r="X495" s="40" t="str">
        <f>VLOOKUP(B495,SAOM!B$2:N1220,13,0)</f>
        <v>00:20:0e:10:49:e4</v>
      </c>
      <c r="Y495" s="31">
        <v>41096</v>
      </c>
      <c r="Z495" s="47" t="s">
        <v>4275</v>
      </c>
      <c r="AA495" s="82">
        <v>41103</v>
      </c>
      <c r="AB495" s="35"/>
      <c r="AC495" s="70" t="s">
        <v>5371</v>
      </c>
      <c r="AD495" s="19" t="str">
        <f>VLOOKUP(B495,SAOM!B$2:Q1521,16,0)</f>
        <v>-</v>
      </c>
      <c r="AE495" s="19" t="s">
        <v>4675</v>
      </c>
      <c r="AF495" s="19"/>
      <c r="AG495" s="147"/>
      <c r="AH495" s="47" t="s">
        <v>5330</v>
      </c>
      <c r="AI495" s="84" t="s">
        <v>4675</v>
      </c>
    </row>
    <row r="496" spans="1:35" s="20" customFormat="1" ht="15" customHeight="1">
      <c r="A496" s="13">
        <v>3600</v>
      </c>
      <c r="B496" s="38">
        <v>3600</v>
      </c>
      <c r="C496" s="17">
        <v>41057</v>
      </c>
      <c r="D496" s="17">
        <v>41117</v>
      </c>
      <c r="E496" s="17">
        <f>VLOOKUP(B496,SAOM!B$2:D3546,3,0)</f>
        <v>41117</v>
      </c>
      <c r="F496" s="17">
        <f t="shared" si="7"/>
        <v>41132</v>
      </c>
      <c r="G496" s="17">
        <v>41073</v>
      </c>
      <c r="H496" s="14" t="s">
        <v>517</v>
      </c>
      <c r="I496" s="40" t="str">
        <f>VLOOKUP(B496,SAOM!B$2:E2491,4,0)</f>
        <v>Aceito</v>
      </c>
      <c r="J496" s="14" t="s">
        <v>684</v>
      </c>
      <c r="K496" s="14" t="s">
        <v>501</v>
      </c>
      <c r="L496" s="15" t="s">
        <v>3792</v>
      </c>
      <c r="M496" s="15" t="str">
        <f>VLOOKUP(L496,Coordenadas!A$2:B1748,2,0)</f>
        <v>22º1'46''S</v>
      </c>
      <c r="N496" s="15" t="str">
        <f>VLOOKUP(L496,Coordenadas!A$2:C5491,3,0)</f>
        <v>45º50'6''O</v>
      </c>
      <c r="O496" s="40" t="str">
        <f>VLOOKUP(B496,SAOM!B$2:H1448,7,0)</f>
        <v>SES-SIIS-3600</v>
      </c>
      <c r="P496" s="40">
        <v>4033</v>
      </c>
      <c r="Q496" s="17">
        <f>VLOOKUP(B496,SAOM!B$2:I1448,8,0)</f>
        <v>41138</v>
      </c>
      <c r="R496" s="17" t="e">
        <f>VLOOKUP(B496,AG_Lider!A$1:F1807,6,0)</f>
        <v>#N/A</v>
      </c>
      <c r="S496" s="42" t="str">
        <f>VLOOKUP(B496,SAOM!B$2:J1448,9,0)</f>
        <v>Maricélia Gianini Nerif</v>
      </c>
      <c r="T496" s="17" t="str">
        <f>VLOOKUP(B496,SAOM!B$2:K1894,10,0)</f>
        <v xml:space="preserve">	RUA VICENTE BENEDITO NOGUEIRA, S/N - CENTRO</v>
      </c>
      <c r="U496" s="42" t="str">
        <f>VLOOKUP(B496,SAOM!B$2:M1221,12,0)</f>
        <v>35 3451-1442</v>
      </c>
      <c r="V496" s="87" t="str">
        <f>VLOOKUP(B496,SAOM!B$2:L1221,11,0)</f>
        <v>37560-000</v>
      </c>
      <c r="W496" s="18"/>
      <c r="X496" s="40" t="str">
        <f>VLOOKUP(B496,SAOM!B$2:N1221,13,0)</f>
        <v>00:20:0e:10:4a:a6</v>
      </c>
      <c r="Y496" s="17">
        <v>41156</v>
      </c>
      <c r="Z496" s="15" t="s">
        <v>4273</v>
      </c>
      <c r="AA496" s="19">
        <v>41157</v>
      </c>
      <c r="AB496" s="35"/>
      <c r="AC496" s="48" t="s">
        <v>7222</v>
      </c>
      <c r="AD496" s="19" t="str">
        <f>VLOOKUP(B496,SAOM!B$2:Q1522,16,0)</f>
        <v xml:space="preserve">28/06/2012 15:08:27 	Marcos Gonzaga Milagres 	Endereço corrigido. </v>
      </c>
      <c r="AE496" s="19" t="s">
        <v>4675</v>
      </c>
      <c r="AF496" s="19"/>
      <c r="AG496" s="145"/>
      <c r="AH496" s="15" t="s">
        <v>5328</v>
      </c>
      <c r="AI496" s="20" t="s">
        <v>4675</v>
      </c>
    </row>
    <row r="497" spans="1:35" s="20" customFormat="1" ht="15" customHeight="1">
      <c r="A497" s="13">
        <v>3601</v>
      </c>
      <c r="B497" s="38">
        <v>3601</v>
      </c>
      <c r="C497" s="17">
        <v>41057</v>
      </c>
      <c r="D497" s="17">
        <v>41117</v>
      </c>
      <c r="E497" s="17">
        <f>VLOOKUP(B497,SAOM!B$2:D3547,3,0)</f>
        <v>41117</v>
      </c>
      <c r="F497" s="17">
        <f t="shared" si="7"/>
        <v>41132</v>
      </c>
      <c r="G497" s="17">
        <v>41129</v>
      </c>
      <c r="H497" s="14" t="s">
        <v>764</v>
      </c>
      <c r="I497" s="40" t="str">
        <f>VLOOKUP(B497,SAOM!B$2:E2492,4,0)</f>
        <v>Paralisado</v>
      </c>
      <c r="J497" s="14" t="s">
        <v>499</v>
      </c>
      <c r="K497" s="14" t="s">
        <v>501</v>
      </c>
      <c r="L497" s="15" t="s">
        <v>3795</v>
      </c>
      <c r="M497" s="15" t="str">
        <f>VLOOKUP(L497,Coordenadas!A$2:B1749,2,0)</f>
        <v>19º45'46''S</v>
      </c>
      <c r="N497" s="15" t="str">
        <f>VLOOKUP(L497,Coordenadas!A$2:C5492,3,0)</f>
        <v>41º36'47''O</v>
      </c>
      <c r="O497" s="40" t="str">
        <f>VLOOKUP(B497,SAOM!B$2:H1449,7,0)</f>
        <v>-</v>
      </c>
      <c r="P497" s="40">
        <v>4033</v>
      </c>
      <c r="Q497" s="17">
        <f>VLOOKUP(B497,SAOM!B$2:I1449,8,0)</f>
        <v>41149</v>
      </c>
      <c r="R497" s="17" t="e">
        <f>VLOOKUP(B497,AG_Lider!A$1:F1808,6,0)</f>
        <v>#N/A</v>
      </c>
      <c r="S497" s="42" t="str">
        <f>VLOOKUP(B497,SAOM!B$2:J1449,9,0)</f>
        <v>Alex Portugal Correa</v>
      </c>
      <c r="T497" s="17" t="str">
        <f>VLOOKUP(B497,SAOM!B$2:K1895,10,0)</f>
        <v>Rua Gabriel Rodrigues , 11</v>
      </c>
      <c r="U497" s="42" t="str">
        <f>VLOOKUP(B497,SAOM!B$2:M1222,12,0)</f>
        <v>(33)3314-8122/8002</v>
      </c>
      <c r="V497" s="87" t="str">
        <f>VLOOKUP(B497,SAOM!B$2:L1222,11,0)</f>
        <v>36953-000</v>
      </c>
      <c r="W497" s="18"/>
      <c r="X497" s="40" t="str">
        <f>VLOOKUP(B497,SAOM!B$2:N1222,13,0)</f>
        <v>-</v>
      </c>
      <c r="Y497" s="17"/>
      <c r="Z497" s="15"/>
      <c r="AA497" s="19"/>
      <c r="AB497" s="35"/>
      <c r="AC497" s="48" t="s">
        <v>6490</v>
      </c>
      <c r="AD497" s="19" t="str">
        <f>VLOOKUP(B497,SAOM!B$2:Q1523,16,0)</f>
        <v xml:space="preserve">10/8 - Local em reforma.
28/06/2012 15:09:14 	Marcos Gonzaga Milagres 	Correção do telefone de contato </v>
      </c>
      <c r="AE497" s="19" t="s">
        <v>4675</v>
      </c>
      <c r="AF497" s="19"/>
      <c r="AG497" s="145"/>
      <c r="AH497" s="15" t="s">
        <v>5379</v>
      </c>
      <c r="AI497" s="20" t="s">
        <v>4675</v>
      </c>
    </row>
    <row r="498" spans="1:35" s="20" customFormat="1">
      <c r="A498" s="13">
        <v>3602</v>
      </c>
      <c r="B498" s="38">
        <v>3602</v>
      </c>
      <c r="C498" s="17">
        <v>41057</v>
      </c>
      <c r="D498" s="17">
        <v>41102</v>
      </c>
      <c r="E498" s="17">
        <f>VLOOKUP(B498,SAOM!B$2:D3548,3,0)</f>
        <v>41102</v>
      </c>
      <c r="F498" s="17">
        <f t="shared" si="7"/>
        <v>41117</v>
      </c>
      <c r="G498" s="17">
        <v>41103</v>
      </c>
      <c r="H498" s="14" t="s">
        <v>764</v>
      </c>
      <c r="I498" s="40" t="str">
        <f>VLOOKUP(B498,SAOM!B$2:E2493,4,0)</f>
        <v>Paralisado</v>
      </c>
      <c r="J498" s="14" t="s">
        <v>684</v>
      </c>
      <c r="K498" s="14" t="s">
        <v>506</v>
      </c>
      <c r="L498" s="15" t="s">
        <v>3798</v>
      </c>
      <c r="M498" s="15" t="str">
        <f>VLOOKUP(L498,Coordenadas!A$2:B1750,2,0)</f>
        <v>19º39'48''S</v>
      </c>
      <c r="N498" s="15" t="str">
        <f>VLOOKUP(L498,Coordenadas!A$2:C5493,3,0)</f>
        <v>43º41'28''O</v>
      </c>
      <c r="O498" s="40" t="str">
        <f>VLOOKUP(B498,SAOM!B$2:H1450,7,0)</f>
        <v>SES-TAAS-3602</v>
      </c>
      <c r="P498" s="40">
        <v>4033</v>
      </c>
      <c r="Q498" s="17">
        <f>VLOOKUP(B498,SAOM!B$2:I1450,8,0)</f>
        <v>41100</v>
      </c>
      <c r="R498" s="17" t="e">
        <f>VLOOKUP(B498,AG_Lider!A$1:F1809,6,0)</f>
        <v>#N/A</v>
      </c>
      <c r="S498" s="42" t="str">
        <f>VLOOKUP(B498,SAOM!B$2:J1450,9,0)</f>
        <v>Célio Marcolino da Fonseca</v>
      </c>
      <c r="T498" s="17" t="str">
        <f>VLOOKUP(B498,SAOM!B$2:K1896,10,0)</f>
        <v>Rua Ezequiel Perdigão, 400</v>
      </c>
      <c r="U498" s="42" t="str">
        <f>VLOOKUP(B498,SAOM!B$2:M1223,12,0)</f>
        <v>31 3684-1226</v>
      </c>
      <c r="V498" s="87" t="str">
        <f>VLOOKUP(B498,SAOM!B$2:L1223,11,0)</f>
        <v>33980-000</v>
      </c>
      <c r="W498" s="18"/>
      <c r="X498" s="40" t="str">
        <f>VLOOKUP(B498,SAOM!B$2:N1223,13,0)</f>
        <v>-</v>
      </c>
      <c r="Y498" s="17"/>
      <c r="Z498" s="15"/>
      <c r="AA498" s="19"/>
      <c r="AB498" s="35"/>
      <c r="AC498" s="48" t="s">
        <v>5562</v>
      </c>
      <c r="AD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E498" s="19" t="s">
        <v>4675</v>
      </c>
      <c r="AF498" s="19"/>
      <c r="AG498" s="145"/>
      <c r="AH498" s="15"/>
      <c r="AI498" s="20" t="s">
        <v>4675</v>
      </c>
    </row>
    <row r="499" spans="1:35" s="84" customFormat="1">
      <c r="A499" s="46">
        <v>3603</v>
      </c>
      <c r="B499" s="38">
        <v>3603</v>
      </c>
      <c r="C499" s="31">
        <v>41057</v>
      </c>
      <c r="D499" s="31">
        <v>41117</v>
      </c>
      <c r="E499" s="31">
        <f>VLOOKUP(B499,SAOM!B$2:D3549,3,0)</f>
        <v>41117</v>
      </c>
      <c r="F499" s="31">
        <f t="shared" si="7"/>
        <v>41132</v>
      </c>
      <c r="G499" s="31">
        <v>41073</v>
      </c>
      <c r="H499" s="73" t="s">
        <v>517</v>
      </c>
      <c r="I499" s="38" t="str">
        <f>VLOOKUP(B499,SAOM!B$2:E2494,4,0)</f>
        <v>Aceito</v>
      </c>
      <c r="J499" s="73" t="s">
        <v>684</v>
      </c>
      <c r="K499" s="73" t="s">
        <v>501</v>
      </c>
      <c r="L499" s="47" t="s">
        <v>3802</v>
      </c>
      <c r="M499" s="15" t="str">
        <f>VLOOKUP(L499,Coordenadas!A$2:B1751,2,0)</f>
        <v>19º16'47''S</v>
      </c>
      <c r="N499" s="15" t="str">
        <f>VLOOKUP(L499,Coordenadas!A$2:C5494,3,0)</f>
        <v>42º0'19''O</v>
      </c>
      <c r="O499" s="38" t="str">
        <f>VLOOKUP(B499,SAOM!B$2:H1451,7,0)</f>
        <v>SES-TAIM-3603</v>
      </c>
      <c r="P499" s="38">
        <v>4033</v>
      </c>
      <c r="Q499" s="31">
        <f>VLOOKUP(B499,SAOM!B$2:I1451,8,0)</f>
        <v>41164</v>
      </c>
      <c r="R499" s="31" t="e">
        <f>VLOOKUP(B499,AG_Lider!A$1:F1810,6,0)</f>
        <v>#N/A</v>
      </c>
      <c r="S499" s="80" t="str">
        <f>VLOOKUP(B499,SAOM!B$2:J1451,9,0)</f>
        <v>Shirley Ambrósio Vieira Fialho</v>
      </c>
      <c r="T499" s="31" t="str">
        <f>VLOOKUP(B499,SAOM!B$2:K1897,10,0)</f>
        <v>Rua Plautino Soares, 110</v>
      </c>
      <c r="U499" s="80" t="str">
        <f>VLOOKUP(B499,SAOM!B$2:M1224,12,0)</f>
        <v>(33)3233-1356/1539</v>
      </c>
      <c r="V499" s="209" t="str">
        <f>VLOOKUP(B499,SAOM!B$2:L1224,11,0)</f>
        <v>35140-000</v>
      </c>
      <c r="W499" s="81"/>
      <c r="X499" s="38" t="str">
        <f>VLOOKUP(B499,SAOM!B$2:N1224,13,0)</f>
        <v>00:20:0e:10:4f:b9</v>
      </c>
      <c r="Y499" s="31">
        <v>41164</v>
      </c>
      <c r="Z499" s="47" t="s">
        <v>5718</v>
      </c>
      <c r="AA499" s="82">
        <v>41165</v>
      </c>
      <c r="AB499" s="83"/>
      <c r="AC499" s="70" t="s">
        <v>4789</v>
      </c>
      <c r="AD499" s="82" t="str">
        <f>VLOOKUP(B499,SAOM!B$2:Q1525,16,0)</f>
        <v xml:space="preserve">28/06/2012 15:09:54 	Marcos Gonzaga Milagres 	Cooreção de telefone de contato 
13/06/2012 14:40:21 	Verônica Bruna Barroso 	Telefone só da sinal de ocupado </v>
      </c>
      <c r="AE499" s="82" t="s">
        <v>4675</v>
      </c>
      <c r="AF499" s="82"/>
      <c r="AG499" s="147"/>
      <c r="AH499" s="47"/>
      <c r="AI499" s="84" t="s">
        <v>4675</v>
      </c>
    </row>
    <row r="500" spans="1:35" s="20" customFormat="1">
      <c r="A500" s="13">
        <v>3604</v>
      </c>
      <c r="B500" s="38">
        <v>3604</v>
      </c>
      <c r="C500" s="17">
        <v>41057</v>
      </c>
      <c r="D500" s="17">
        <v>41102</v>
      </c>
      <c r="E500" s="17">
        <f>VLOOKUP(B500,SAOM!B$2:D3550,3,0)</f>
        <v>41102</v>
      </c>
      <c r="F500" s="17">
        <f t="shared" si="7"/>
        <v>41117</v>
      </c>
      <c r="G500" s="17" t="s">
        <v>501</v>
      </c>
      <c r="H500" s="14" t="s">
        <v>517</v>
      </c>
      <c r="I500" s="40" t="str">
        <f>VLOOKUP(B500,SAOM!B$2:E2495,4,0)</f>
        <v>Aceito</v>
      </c>
      <c r="J500" s="14" t="s">
        <v>499</v>
      </c>
      <c r="K500" s="14" t="s">
        <v>499</v>
      </c>
      <c r="L500" s="15" t="s">
        <v>3805</v>
      </c>
      <c r="M500" s="15" t="str">
        <f>VLOOKUP(L500,Coordenadas!A$2:B1752,2,0)</f>
        <v>21º51'13''S</v>
      </c>
      <c r="N500" s="15" t="str">
        <f>VLOOKUP(L500,Coordenadas!A$2:C5495,3,0)</f>
        <v>45º46'50''O</v>
      </c>
      <c r="O500" s="40" t="str">
        <f>VLOOKUP(B500,SAOM!B$2:H1452,7,0)</f>
        <v>SES-TUIA-3604</v>
      </c>
      <c r="P500" s="40">
        <v>4033</v>
      </c>
      <c r="Q500" s="17">
        <f>VLOOKUP(B500,SAOM!B$2:I1452,8,0)</f>
        <v>41093</v>
      </c>
      <c r="R500" s="17" t="e">
        <f>VLOOKUP(B500,AG_Lider!A$1:F1811,6,0)</f>
        <v>#N/A</v>
      </c>
      <c r="S500" s="42" t="str">
        <f>VLOOKUP(B500,SAOM!B$2:J1452,9,0)</f>
        <v>Aline Neves Paiva</v>
      </c>
      <c r="T500" s="17" t="str">
        <f>VLOOKUP(B500,SAOM!B$2:K1898,10,0)</f>
        <v>Rua Fernando Teodoro Martins, 85</v>
      </c>
      <c r="U500" s="42" t="str">
        <f>VLOOKUP(B500,SAOM!B$2:M1225,12,0)</f>
        <v>35 3242-1133</v>
      </c>
      <c r="V500" s="87" t="str">
        <f>VLOOKUP(B500,SAOM!B$2:L1225,11,0)</f>
        <v>37496-000</v>
      </c>
      <c r="W500" s="18"/>
      <c r="X500" s="40" t="str">
        <f>VLOOKUP(B500,SAOM!B$2:N1225,13,0)</f>
        <v>00:20:0E:10:52:70</v>
      </c>
      <c r="Y500" s="17">
        <v>41093</v>
      </c>
      <c r="Z500" s="15" t="s">
        <v>1956</v>
      </c>
      <c r="AA500" s="19">
        <v>41093</v>
      </c>
      <c r="AB500" s="35"/>
      <c r="AC500" s="48"/>
      <c r="AD500" s="19" t="str">
        <f>VLOOKUP(B500,SAOM!B$2:Q1526,16,0)</f>
        <v>-</v>
      </c>
      <c r="AE500" s="19" t="s">
        <v>4675</v>
      </c>
      <c r="AF500" s="19"/>
      <c r="AG500" s="145"/>
      <c r="AH500" s="15" t="s">
        <v>4798</v>
      </c>
      <c r="AI500" s="20" t="s">
        <v>4675</v>
      </c>
    </row>
    <row r="501" spans="1:35" s="20" customFormat="1" ht="15" customHeight="1">
      <c r="A501" s="13">
        <v>3581</v>
      </c>
      <c r="B501" s="38">
        <v>3581</v>
      </c>
      <c r="C501" s="17">
        <v>41057</v>
      </c>
      <c r="D501" s="17">
        <v>41102</v>
      </c>
      <c r="E501" s="17">
        <f>VLOOKUP(B501,SAOM!B$2:D3551,3,0)</f>
        <v>41102</v>
      </c>
      <c r="F501" s="17">
        <f t="shared" si="7"/>
        <v>41117</v>
      </c>
      <c r="G501" s="17" t="s">
        <v>501</v>
      </c>
      <c r="H501" s="14" t="s">
        <v>517</v>
      </c>
      <c r="I501" s="40" t="str">
        <f>VLOOKUP(B501,SAOM!B$2:E2496,4,0)</f>
        <v>Aceito</v>
      </c>
      <c r="J501" s="14" t="s">
        <v>499</v>
      </c>
      <c r="K501" s="14" t="s">
        <v>501</v>
      </c>
      <c r="L501" s="15" t="s">
        <v>3809</v>
      </c>
      <c r="M501" s="15" t="str">
        <f>VLOOKUP(L501,Coordenadas!A$2:B1753,2,0)</f>
        <v>18º24'57''S</v>
      </c>
      <c r="N501" s="15" t="str">
        <f>VLOOKUP(L501,Coordenadas!A$2:C5496,3,0)</f>
        <v>46º25'17''O</v>
      </c>
      <c r="O501" s="40" t="str">
        <f>VLOOKUP(B501,SAOM!B$2:H1453,7,0)</f>
        <v>SES-PRIO-3581</v>
      </c>
      <c r="P501" s="40">
        <v>4033</v>
      </c>
      <c r="Q501" s="17">
        <f>VLOOKUP(B501,SAOM!B$2:I1453,8,0)</f>
        <v>41135</v>
      </c>
      <c r="R501" s="17" t="e">
        <f>VLOOKUP(B501,AG_Lider!A$1:F1812,6,0)</f>
        <v>#N/A</v>
      </c>
      <c r="S501" s="42" t="str">
        <f>VLOOKUP(B501,SAOM!B$2:J1453,9,0)</f>
        <v>na Paula Queiroz</v>
      </c>
      <c r="T501" s="17" t="str">
        <f>VLOOKUP(B501,SAOM!B$2:K1899,10,0)</f>
        <v>Praça José Batista Marra, 375</v>
      </c>
      <c r="U501" s="42" t="str">
        <f>VLOOKUP(B501,SAOM!B$2:M1226,12,0)</f>
        <v>34 3811-2070</v>
      </c>
      <c r="V501" s="87" t="str">
        <f>VLOOKUP(B501,SAOM!B$2:L1226,11,0)</f>
        <v>38750-000</v>
      </c>
      <c r="W501" s="18"/>
      <c r="X501" s="40" t="str">
        <f>VLOOKUP(B501,SAOM!B$2:N1226,13,0)</f>
        <v>00:20:0E:10:4A:B9</v>
      </c>
      <c r="Y501" s="17">
        <v>41135</v>
      </c>
      <c r="Z501" s="15" t="s">
        <v>5536</v>
      </c>
      <c r="AA501" s="19">
        <v>41135</v>
      </c>
      <c r="AB501" s="35"/>
      <c r="AC501" s="48" t="s">
        <v>4791</v>
      </c>
      <c r="AD501" s="19" t="str">
        <f>VLOOKUP(B501,SAOM!B$2:Q1527,16,0)</f>
        <v>-</v>
      </c>
      <c r="AE501" s="19" t="s">
        <v>4675</v>
      </c>
      <c r="AF501" s="19"/>
      <c r="AG501" s="145"/>
      <c r="AH501" s="15" t="s">
        <v>4796</v>
      </c>
      <c r="AI501" s="20" t="s">
        <v>4675</v>
      </c>
    </row>
    <row r="502" spans="1:35" s="20" customFormat="1" ht="15" customHeight="1">
      <c r="A502" s="13">
        <v>3583</v>
      </c>
      <c r="B502" s="38">
        <v>3583</v>
      </c>
      <c r="C502" s="17">
        <v>41057</v>
      </c>
      <c r="D502" s="17">
        <v>41102</v>
      </c>
      <c r="E502" s="17">
        <f>VLOOKUP(B502,SAOM!B$2:D3552,3,0)</f>
        <v>41102</v>
      </c>
      <c r="F502" s="17">
        <f t="shared" si="7"/>
        <v>41117</v>
      </c>
      <c r="G502" s="17" t="s">
        <v>501</v>
      </c>
      <c r="H502" s="14" t="s">
        <v>517</v>
      </c>
      <c r="I502" s="40" t="str">
        <f>VLOOKUP(B502,SAOM!B$2:E2497,4,0)</f>
        <v>Aceito</v>
      </c>
      <c r="J502" s="14" t="s">
        <v>499</v>
      </c>
      <c r="K502" s="14" t="s">
        <v>501</v>
      </c>
      <c r="L502" s="15" t="s">
        <v>3812</v>
      </c>
      <c r="M502" s="15" t="str">
        <f>VLOOKUP(L502,Coordenadas!A$2:B1754,2,0)</f>
        <v>20º14'49''S</v>
      </c>
      <c r="N502" s="15" t="str">
        <f>VLOOKUP(L502,Coordenadas!A$2:C5497,3,0)</f>
        <v>41º58'55''O</v>
      </c>
      <c r="O502" s="40" t="str">
        <f>VLOOKUP(B502,SAOM!B$2:H1454,7,0)</f>
        <v>SES-RETO-3583</v>
      </c>
      <c r="P502" s="40">
        <v>4033</v>
      </c>
      <c r="Q502" s="17">
        <f>VLOOKUP(B502,SAOM!B$2:I1454,8,0)</f>
        <v>41110</v>
      </c>
      <c r="R502" s="17" t="e">
        <f>VLOOKUP(B502,AG_Lider!A$1:F1813,6,0)</f>
        <v>#N/A</v>
      </c>
      <c r="S502" s="42" t="str">
        <f>VLOOKUP(B502,SAOM!B$2:J1454,9,0)</f>
        <v>Marisia Muniz Alves de Aguiar</v>
      </c>
      <c r="T502" s="17" t="str">
        <f>VLOOKUP(B502,SAOM!B$2:K1900,10,0)</f>
        <v>Pedro Claudio Conrado, s/n</v>
      </c>
      <c r="U502" s="42" t="str">
        <f>VLOOKUP(B502,SAOM!B$2:M1227,12,0)</f>
        <v>33 3378-4133</v>
      </c>
      <c r="V502" s="87" t="str">
        <f>VLOOKUP(B502,SAOM!B$2:L1227,11,0)</f>
        <v>36920-000</v>
      </c>
      <c r="W502" s="18"/>
      <c r="X502" s="40" t="str">
        <f>VLOOKUP(B502,SAOM!B$2:N1227,13,0)</f>
        <v>00:20:0e:10:4f:73</v>
      </c>
      <c r="Y502" s="17">
        <v>41110</v>
      </c>
      <c r="Z502" s="47" t="s">
        <v>2708</v>
      </c>
      <c r="AA502" s="19">
        <v>41110</v>
      </c>
      <c r="AB502" s="35"/>
      <c r="AC502" s="48"/>
      <c r="AD502" s="19" t="str">
        <f>VLOOKUP(B502,SAOM!B$2:Q1528,16,0)</f>
        <v>-</v>
      </c>
      <c r="AE502" s="19" t="s">
        <v>4675</v>
      </c>
      <c r="AF502" s="19"/>
      <c r="AG502" s="145"/>
      <c r="AH502" s="15" t="s">
        <v>4797</v>
      </c>
      <c r="AI502" s="20" t="s">
        <v>4675</v>
      </c>
    </row>
    <row r="503" spans="1:35" s="20" customFormat="1">
      <c r="A503" s="13">
        <v>3584</v>
      </c>
      <c r="B503" s="38">
        <v>3584</v>
      </c>
      <c r="C503" s="17">
        <v>41057</v>
      </c>
      <c r="D503" s="17">
        <v>41102</v>
      </c>
      <c r="E503" s="17">
        <f>VLOOKUP(B503,SAOM!B$2:D3553,3,0)</f>
        <v>41102</v>
      </c>
      <c r="F503" s="17">
        <f t="shared" si="7"/>
        <v>41117</v>
      </c>
      <c r="G503" s="17" t="s">
        <v>501</v>
      </c>
      <c r="H503" s="14" t="s">
        <v>517</v>
      </c>
      <c r="I503" s="40" t="str">
        <f>VLOOKUP(B503,SAOM!B$2:E2498,4,0)</f>
        <v>Aceito</v>
      </c>
      <c r="J503" s="14" t="s">
        <v>684</v>
      </c>
      <c r="K503" s="14" t="s">
        <v>501</v>
      </c>
      <c r="L503" s="15" t="s">
        <v>3816</v>
      </c>
      <c r="M503" s="15" t="str">
        <f>VLOOKUP(L503,Coordenadas!A$2:B1755,2,0)</f>
        <v>20º15'11''S</v>
      </c>
      <c r="N503" s="15" t="str">
        <f>VLOOKUP(L503,Coordenadas!A$2:C5498,3,0)</f>
        <v>42º53'40''O</v>
      </c>
      <c r="O503" s="40" t="str">
        <f>VLOOKUP(B503,SAOM!B$2:H1455,7,0)</f>
        <v>SES-RICE-3584</v>
      </c>
      <c r="P503" s="40">
        <v>4033</v>
      </c>
      <c r="Q503" s="17">
        <f>VLOOKUP(B503,SAOM!B$2:I1455,8,0)</f>
        <v>41101</v>
      </c>
      <c r="R503" s="17" t="e">
        <f>VLOOKUP(B503,AG_Lider!A$1:F1814,6,0)</f>
        <v>#N/A</v>
      </c>
      <c r="S503" s="42" t="str">
        <f>VLOOKUP(B503,SAOM!B$2:J1455,9,0)</f>
        <v>Antônio Aureo</v>
      </c>
      <c r="T503" s="17" t="str">
        <f>VLOOKUP(B503,SAOM!B$2:K1901,10,0)</f>
        <v>Rua Coronel João José, 58</v>
      </c>
      <c r="U503" s="42" t="str">
        <f>VLOOKUP(B503,SAOM!B$2:M1228,12,0)</f>
        <v>31 3883-5288</v>
      </c>
      <c r="V503" s="87" t="str">
        <f>VLOOKUP(B503,SAOM!B$2:L1228,11,0)</f>
        <v>35442-000</v>
      </c>
      <c r="W503" s="18"/>
      <c r="X503" s="40" t="str">
        <f>VLOOKUP(B503,SAOM!B$2:N1228,13,0)</f>
        <v>00:20:0e:10:51:e2</v>
      </c>
      <c r="Y503" s="17">
        <v>41100</v>
      </c>
      <c r="Z503" s="15" t="s">
        <v>4275</v>
      </c>
      <c r="AA503" s="19">
        <v>41103</v>
      </c>
      <c r="AB503" s="35"/>
      <c r="AC503" s="48" t="s">
        <v>5556</v>
      </c>
      <c r="AD503" s="19" t="str">
        <f>VLOOKUP(B503,SAOM!B$2:Q1529,16,0)</f>
        <v>-</v>
      </c>
      <c r="AE503" s="19" t="s">
        <v>4675</v>
      </c>
      <c r="AF503" s="19"/>
      <c r="AG503" s="145"/>
      <c r="AH503" s="97" t="s">
        <v>4624</v>
      </c>
      <c r="AI503" s="20" t="s">
        <v>4675</v>
      </c>
    </row>
    <row r="504" spans="1:35" s="84" customFormat="1" ht="15" customHeight="1">
      <c r="A504" s="46">
        <v>3585</v>
      </c>
      <c r="B504" s="38">
        <v>3585</v>
      </c>
      <c r="C504" s="31">
        <v>41057</v>
      </c>
      <c r="D504" s="31">
        <v>41102</v>
      </c>
      <c r="E504" s="17">
        <f>VLOOKUP(B504,SAOM!B$2:D3554,3,0)</f>
        <v>41110</v>
      </c>
      <c r="F504" s="31">
        <f t="shared" si="7"/>
        <v>41117</v>
      </c>
      <c r="G504" s="31">
        <v>41145</v>
      </c>
      <c r="H504" s="73" t="s">
        <v>764</v>
      </c>
      <c r="I504" s="40" t="str">
        <f>VLOOKUP(B504,SAOM!B$2:E2499,4,0)</f>
        <v>Agendado</v>
      </c>
      <c r="J504" s="73" t="s">
        <v>499</v>
      </c>
      <c r="K504" s="73" t="s">
        <v>499</v>
      </c>
      <c r="L504" s="47" t="s">
        <v>3818</v>
      </c>
      <c r="M504" s="15" t="str">
        <f>VLOOKUP(L504,Coordenadas!A$2:B1756,2,0)</f>
        <v>22º47'60''S</v>
      </c>
      <c r="N504" s="15" t="str">
        <f>VLOOKUP(L504,Coordenadas!A$2:C5499,3,0)</f>
        <v>45º46'0''O</v>
      </c>
      <c r="O504" s="38" t="str">
        <f>VLOOKUP(B504,SAOM!B$2:H1456,7,0)</f>
        <v>SES-RITO-3585</v>
      </c>
      <c r="P504" s="38">
        <v>4033</v>
      </c>
      <c r="Q504" s="31" t="str">
        <f>VLOOKUP(B504,SAOM!B$2:I1456,8,0)</f>
        <v>-</v>
      </c>
      <c r="R504" s="31" t="e">
        <f>VLOOKUP(B504,AG_Lider!A$1:F1815,6,0)</f>
        <v>#N/A</v>
      </c>
      <c r="S504" s="80" t="str">
        <f>VLOOKUP(B504,SAOM!B$2:J1456,9,0)</f>
        <v>Elvira Cristina Figueiredo</v>
      </c>
      <c r="T504" s="31" t="str">
        <f>VLOOKUP(B504,SAOM!B$2:K1902,10,0)</f>
        <v xml:space="preserve"> 	RUA COMENDADOR THEREZIANO, N° 70, Ao lado do psf em reforma. - Centro</v>
      </c>
      <c r="U504" s="42" t="str">
        <f>VLOOKUP(B504,SAOM!B$2:M1229,12,0)</f>
        <v xml:space="preserve">(32)3283-3875  / 32 </v>
      </c>
      <c r="V504" s="87" t="str">
        <f>VLOOKUP(B504,SAOM!B$2:L1229,11,0)</f>
        <v>36130-000</v>
      </c>
      <c r="W504" s="81"/>
      <c r="X504" s="40" t="str">
        <f>VLOOKUP(B504,SAOM!B$2:N1229,13,0)</f>
        <v>-</v>
      </c>
      <c r="Y504" s="31"/>
      <c r="Z504" s="47"/>
      <c r="AA504" s="82"/>
      <c r="AB504" s="35"/>
      <c r="AC504" s="70" t="s">
        <v>6662</v>
      </c>
      <c r="AD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E504" s="82" t="s">
        <v>4675</v>
      </c>
      <c r="AF504" s="82"/>
      <c r="AG504" s="147"/>
      <c r="AH504" s="132" t="s">
        <v>4624</v>
      </c>
      <c r="AI504" s="84" t="s">
        <v>4675</v>
      </c>
    </row>
    <row r="505" spans="1:35" s="20" customFormat="1">
      <c r="A505" s="13">
        <v>3586</v>
      </c>
      <c r="B505" s="38">
        <v>3586</v>
      </c>
      <c r="C505" s="17">
        <v>41057</v>
      </c>
      <c r="D505" s="17">
        <v>41117</v>
      </c>
      <c r="E505" s="17">
        <f>VLOOKUP(B505,SAOM!B$2:D3555,3,0)</f>
        <v>41117</v>
      </c>
      <c r="F505" s="17">
        <f t="shared" si="7"/>
        <v>41132</v>
      </c>
      <c r="G505" s="17">
        <v>41073</v>
      </c>
      <c r="H505" s="14" t="s">
        <v>517</v>
      </c>
      <c r="I505" s="40" t="str">
        <f>VLOOKUP(B505,SAOM!B$2:E2500,4,0)</f>
        <v>Aceito</v>
      </c>
      <c r="J505" s="14" t="s">
        <v>499</v>
      </c>
      <c r="K505" s="14" t="s">
        <v>501</v>
      </c>
      <c r="L505" s="15" t="s">
        <v>3820</v>
      </c>
      <c r="M505" s="15" t="str">
        <f>VLOOKUP(L505,Coordenadas!A$2:B1757,2,0)</f>
        <v>19º51'30''S</v>
      </c>
      <c r="N505" s="15" t="str">
        <f>VLOOKUP(L505,Coordenadas!A$2:C5500,3,0)</f>
        <v>47º27'9''O</v>
      </c>
      <c r="O505" s="40" t="str">
        <f>VLOOKUP(B505,SAOM!B$2:H1457,7,0)</f>
        <v>SES-SATO-3586</v>
      </c>
      <c r="P505" s="40">
        <v>4033</v>
      </c>
      <c r="Q505" s="17">
        <f>VLOOKUP(B505,SAOM!B$2:I1457,8,0)</f>
        <v>41130</v>
      </c>
      <c r="R505" s="17" t="e">
        <f>VLOOKUP(B505,AG_Lider!A$1:F1816,6,0)</f>
        <v>#N/A</v>
      </c>
      <c r="S505" s="42" t="str">
        <f>VLOOKUP(B505,SAOM!B$2:J1457,9,0)</f>
        <v>Marcel Morengui Sinicio</v>
      </c>
      <c r="T505" s="17" t="str">
        <f>VLOOKUP(B505,SAOM!B$2:K1903,10,0)</f>
        <v>RUA MAURÍCIO BONATI, 10 - Centro</v>
      </c>
      <c r="U505" s="42" t="str">
        <f>VLOOKUP(B505,SAOM!B$2:M1230,12,0)</f>
        <v>34 3351 3739</v>
      </c>
      <c r="V505" s="87" t="str">
        <f>VLOOKUP(B505,SAOM!B$2:L1230,11,0)</f>
        <v>38190-000</v>
      </c>
      <c r="W505" s="18"/>
      <c r="X505" s="40" t="str">
        <f>VLOOKUP(B505,SAOM!B$2:N1230,13,0)</f>
        <v>00:20:0e:10:4f:84</v>
      </c>
      <c r="Y505" s="17">
        <v>41130</v>
      </c>
      <c r="Z505" s="15" t="s">
        <v>5536</v>
      </c>
      <c r="AA505" s="19">
        <v>41131</v>
      </c>
      <c r="AB505" s="35"/>
      <c r="AC505" s="48" t="s">
        <v>4786</v>
      </c>
      <c r="AD505" s="19" t="str">
        <f>VLOOKUP(B505,SAOM!B$2:Q1531,16,0)</f>
        <v>28/6 - Endereço corrigido.</v>
      </c>
      <c r="AE505" s="19" t="s">
        <v>4675</v>
      </c>
      <c r="AF505" s="19"/>
      <c r="AG505" s="145"/>
      <c r="AH505" s="15"/>
      <c r="AI505" s="20" t="s">
        <v>4675</v>
      </c>
    </row>
    <row r="506" spans="1:35" s="20" customFormat="1">
      <c r="A506" s="13">
        <v>3592</v>
      </c>
      <c r="B506" s="38">
        <v>3592</v>
      </c>
      <c r="C506" s="17">
        <v>41058</v>
      </c>
      <c r="D506" s="17">
        <v>41103</v>
      </c>
      <c r="E506" s="17">
        <f>VLOOKUP(B506,SAOM!B$2:D3556,3,0)</f>
        <v>41103</v>
      </c>
      <c r="F506" s="17">
        <f t="shared" si="7"/>
        <v>41118</v>
      </c>
      <c r="G506" s="17" t="s">
        <v>501</v>
      </c>
      <c r="H506" s="14" t="s">
        <v>517</v>
      </c>
      <c r="I506" s="40" t="str">
        <f>VLOOKUP(B506,SAOM!B$2:E2501,4,0)</f>
        <v>Aceito</v>
      </c>
      <c r="J506" s="14" t="s">
        <v>499</v>
      </c>
      <c r="K506" s="14" t="s">
        <v>501</v>
      </c>
      <c r="L506" s="15" t="s">
        <v>3823</v>
      </c>
      <c r="M506" s="15" t="str">
        <f>VLOOKUP(L506,Coordenadas!A$2:B1758,2,0)</f>
        <v>20º55'7''S</v>
      </c>
      <c r="N506" s="15" t="str">
        <f>VLOOKUP(L506,Coordenadas!A$2:C5501,3,0)</f>
        <v>42º49'37''O</v>
      </c>
      <c r="O506" s="40" t="str">
        <f>VLOOKUP(B506,SAOM!B$2:H1458,7,0)</f>
        <v>SES-SADO-3592</v>
      </c>
      <c r="P506" s="40">
        <v>4033</v>
      </c>
      <c r="Q506" s="17">
        <f>VLOOKUP(B506,SAOM!B$2:I1458,8,0)</f>
        <v>41087</v>
      </c>
      <c r="R506" s="17" t="e">
        <f>VLOOKUP(B506,AG_Lider!A$1:F1817,6,0)</f>
        <v>#N/A</v>
      </c>
      <c r="S506" s="42" t="str">
        <f>VLOOKUP(B506,SAOM!B$2:J1458,9,0)</f>
        <v>Maria Nazaré Lacerda</v>
      </c>
      <c r="T506" s="17" t="str">
        <f>VLOOKUP(B506,SAOM!B$2:K1904,10,0)</f>
        <v>Rua 21 de Abril, 19 -Fundos</v>
      </c>
      <c r="U506" s="42" t="str">
        <f>VLOOKUP(B506,SAOM!B$2:M1231,12,0)</f>
        <v>32 3556-1165</v>
      </c>
      <c r="V506" s="87" t="str">
        <f>VLOOKUP(B506,SAOM!B$2:L1231,11,0)</f>
        <v>36530-000</v>
      </c>
      <c r="W506" s="18"/>
      <c r="X506" s="40" t="str">
        <f>VLOOKUP(B506,SAOM!B$2:N1231,13,0)</f>
        <v>00:20:0e:10:51:f1</v>
      </c>
      <c r="Y506" s="17">
        <v>41087</v>
      </c>
      <c r="Z506" s="15" t="s">
        <v>1956</v>
      </c>
      <c r="AA506" s="19">
        <v>41087</v>
      </c>
      <c r="AB506" s="35">
        <f>VLOOKUP(B506,[1]VODANET!$B$5:$AB$1019,27,0)</f>
        <v>41143</v>
      </c>
      <c r="AC506" s="48"/>
      <c r="AD506" s="19" t="str">
        <f>VLOOKUP(B506,SAOM!B$2:Q1532,16,0)</f>
        <v>-</v>
      </c>
      <c r="AE506" s="19" t="s">
        <v>4675</v>
      </c>
      <c r="AF506" s="19"/>
      <c r="AG506" s="145"/>
      <c r="AH506" s="15" t="s">
        <v>4584</v>
      </c>
      <c r="AI506" s="20" t="s">
        <v>4675</v>
      </c>
    </row>
    <row r="507" spans="1:35" s="20" customFormat="1">
      <c r="A507" s="13">
        <v>3591</v>
      </c>
      <c r="B507" s="38">
        <v>3591</v>
      </c>
      <c r="C507" s="17">
        <v>41058</v>
      </c>
      <c r="D507" s="17">
        <v>41103</v>
      </c>
      <c r="E507" s="17">
        <f>VLOOKUP(B507,SAOM!B$2:D3557,3,0)</f>
        <v>41103</v>
      </c>
      <c r="F507" s="17">
        <f t="shared" si="7"/>
        <v>41118</v>
      </c>
      <c r="G507" s="17" t="s">
        <v>501</v>
      </c>
      <c r="H507" s="14" t="s">
        <v>517</v>
      </c>
      <c r="I507" s="40" t="str">
        <f>VLOOKUP(B507,SAOM!B$2:E2502,4,0)</f>
        <v>Aceito</v>
      </c>
      <c r="J507" s="14" t="s">
        <v>499</v>
      </c>
      <c r="K507" s="14" t="s">
        <v>501</v>
      </c>
      <c r="L507" s="15" t="s">
        <v>3827</v>
      </c>
      <c r="M507" s="15" t="str">
        <f>VLOOKUP(L507,Coordenadas!A$2:B1759,2,0)</f>
        <v>15º20'21''S</v>
      </c>
      <c r="N507" s="15" t="str">
        <f>VLOOKUP(L507,Coordenadas!A$2:C5502,3,0)</f>
        <v>42º37'25''O</v>
      </c>
      <c r="O507" s="40" t="str">
        <f>VLOOKUP(B507,SAOM!B$2:H1459,7,0)</f>
        <v>SES-SARO-3591</v>
      </c>
      <c r="P507" s="40">
        <v>4033</v>
      </c>
      <c r="Q507" s="17">
        <f>VLOOKUP(B507,SAOM!B$2:I1459,8,0)</f>
        <v>41087</v>
      </c>
      <c r="R507" s="17" t="e">
        <f>VLOOKUP(B507,AG_Lider!A$1:F1818,6,0)</f>
        <v>#N/A</v>
      </c>
      <c r="S507" s="42" t="str">
        <f>VLOOKUP(B507,SAOM!B$2:J1459,9,0)</f>
        <v>Paula Adriana Souza</v>
      </c>
      <c r="T507" s="17" t="str">
        <f>VLOOKUP(B507,SAOM!B$2:K1905,10,0)</f>
        <v>Praça Nazário Antunes, 28</v>
      </c>
      <c r="U507" s="42" t="str">
        <f>VLOOKUP(B507,SAOM!B$2:M1232,12,0)</f>
        <v>38 3824-8193</v>
      </c>
      <c r="V507" s="87" t="str">
        <f>VLOOKUP(B507,SAOM!B$2:L1232,11,0)</f>
        <v>39538-000</v>
      </c>
      <c r="W507" s="18"/>
      <c r="X507" s="40" t="str">
        <f>VLOOKUP(B507,SAOM!B$2:N1232,13,0)</f>
        <v>00:20:0e:10:4c:9b</v>
      </c>
      <c r="Y507" s="17">
        <v>41087</v>
      </c>
      <c r="Z507" s="15" t="s">
        <v>4615</v>
      </c>
      <c r="AA507" s="19">
        <v>41087</v>
      </c>
      <c r="AB507" s="35">
        <f>VLOOKUP(B507,[1]VODANET!$B$5:$AB$1019,27,0)</f>
        <v>41143</v>
      </c>
      <c r="AC507" s="48"/>
      <c r="AD507" s="19" t="str">
        <f>VLOOKUP(B507,SAOM!B$2:Q1533,16,0)</f>
        <v>-</v>
      </c>
      <c r="AE507" s="19" t="s">
        <v>4675</v>
      </c>
      <c r="AF507" s="19"/>
      <c r="AG507" s="145"/>
      <c r="AH507" s="15" t="s">
        <v>4617</v>
      </c>
      <c r="AI507" s="20" t="s">
        <v>4675</v>
      </c>
    </row>
    <row r="508" spans="1:35" s="20" customFormat="1">
      <c r="A508" s="13">
        <v>3589</v>
      </c>
      <c r="B508" s="38">
        <v>3589</v>
      </c>
      <c r="C508" s="17">
        <v>41058</v>
      </c>
      <c r="D508" s="17">
        <v>41103</v>
      </c>
      <c r="E508" s="17">
        <f>VLOOKUP(B508,SAOM!B$2:D3558,3,0)</f>
        <v>41103</v>
      </c>
      <c r="F508" s="17">
        <f t="shared" si="7"/>
        <v>41118</v>
      </c>
      <c r="G508" s="17" t="s">
        <v>501</v>
      </c>
      <c r="H508" s="14" t="s">
        <v>517</v>
      </c>
      <c r="I508" s="40" t="str">
        <f>VLOOKUP(B508,SAOM!B$2:E2503,4,0)</f>
        <v>Aceito</v>
      </c>
      <c r="J508" s="14" t="s">
        <v>684</v>
      </c>
      <c r="K508" s="14" t="s">
        <v>501</v>
      </c>
      <c r="L508" s="15" t="s">
        <v>3831</v>
      </c>
      <c r="M508" s="15" t="str">
        <f>VLOOKUP(L508,Coordenadas!A$2:B1760,2,0)</f>
        <v>19º27'1''S</v>
      </c>
      <c r="N508" s="15" t="str">
        <f>VLOOKUP(L508,Coordenadas!A$2:C5503,3,0)</f>
        <v>43º6'0''O</v>
      </c>
      <c r="O508" s="40" t="str">
        <f>VLOOKUP(B508,SAOM!B$2:H1460,7,0)</f>
        <v>SES-SARA-3589</v>
      </c>
      <c r="P508" s="40">
        <v>4033</v>
      </c>
      <c r="Q508" s="17">
        <f>VLOOKUP(B508,SAOM!B$2:I1460,8,0)</f>
        <v>41092</v>
      </c>
      <c r="R508" s="17" t="e">
        <f>VLOOKUP(B508,AG_Lider!A$1:F1819,6,0)</f>
        <v>#N/A</v>
      </c>
      <c r="S508" s="42" t="str">
        <f>VLOOKUP(B508,SAOM!B$2:J1460,9,0)</f>
        <v>Evangeline Silveira Lage Lott</v>
      </c>
      <c r="T508" s="17" t="str">
        <f>VLOOKUP(B508,SAOM!B$2:K1906,10,0)</f>
        <v>Avenida José Mariano Pires, 209</v>
      </c>
      <c r="U508" s="42" t="str">
        <f>VLOOKUP(B508,SAOM!B$2:M1233,12,0)</f>
        <v>31 3838-1340</v>
      </c>
      <c r="V508" s="87" t="str">
        <f>VLOOKUP(B508,SAOM!B$2:L1233,11,0)</f>
        <v>35910-000</v>
      </c>
      <c r="W508" s="18"/>
      <c r="X508" s="40" t="str">
        <f>VLOOKUP(B508,SAOM!B$2:N1233,13,0)</f>
        <v>00:20:0e:10:52:b6</v>
      </c>
      <c r="Y508" s="17">
        <v>41092</v>
      </c>
      <c r="Z508" s="15" t="s">
        <v>4275</v>
      </c>
      <c r="AA508" s="19">
        <v>41092</v>
      </c>
      <c r="AB508" s="35"/>
      <c r="AC508" s="48"/>
      <c r="AD508" s="19" t="str">
        <f>VLOOKUP(B508,SAOM!B$2:Q1534,16,0)</f>
        <v>-</v>
      </c>
      <c r="AE508" s="19" t="s">
        <v>4675</v>
      </c>
      <c r="AF508" s="19"/>
      <c r="AG508" s="145"/>
      <c r="AH508" s="15" t="s">
        <v>4777</v>
      </c>
      <c r="AI508" s="20" t="s">
        <v>4675</v>
      </c>
    </row>
    <row r="509" spans="1:35" s="84" customFormat="1">
      <c r="A509" s="46">
        <v>3689</v>
      </c>
      <c r="B509" s="38">
        <v>3689</v>
      </c>
      <c r="C509" s="31">
        <v>41071</v>
      </c>
      <c r="D509" s="31">
        <v>41116</v>
      </c>
      <c r="E509" s="17">
        <f>VLOOKUP(B509,SAOM!B$2:D3559,3,0)</f>
        <v>41116</v>
      </c>
      <c r="F509" s="31">
        <f t="shared" si="7"/>
        <v>41131</v>
      </c>
      <c r="G509" s="31" t="s">
        <v>501</v>
      </c>
      <c r="H509" s="73" t="s">
        <v>517</v>
      </c>
      <c r="I509" s="40" t="str">
        <f>VLOOKUP(B509,SAOM!B$2:E2504,4,0)</f>
        <v>Aceito</v>
      </c>
      <c r="J509" s="73" t="s">
        <v>499</v>
      </c>
      <c r="K509" s="73" t="s">
        <v>501</v>
      </c>
      <c r="L509" s="47" t="s">
        <v>175</v>
      </c>
      <c r="M509" s="15" t="str">
        <f>VLOOKUP(L509,Coordenadas!A$2:B1761,2,0)</f>
        <v xml:space="preserve"> 17°51'13.38"S</v>
      </c>
      <c r="N509" s="15" t="str">
        <f>VLOOKUP(L509,Coordenadas!A$2:C5504,3,0)</f>
        <v xml:space="preserve"> 41°30'54.30"O</v>
      </c>
      <c r="O509" s="38" t="str">
        <f>VLOOKUP(B509,SAOM!B$2:H1481,7,0)</f>
        <v>SES-TENI-3689</v>
      </c>
      <c r="P509" s="38">
        <v>4033</v>
      </c>
      <c r="Q509" s="31">
        <f>VLOOKUP(B509,SAOM!B$2:I1481,8,0)</f>
        <v>41101</v>
      </c>
      <c r="R509" s="31" t="e">
        <f>VLOOKUP(B509,AG_Lider!A$1:F1840,6,0)</f>
        <v>#N/A</v>
      </c>
      <c r="S509" s="80" t="str">
        <f>VLOOKUP(B509,SAOM!B$2:J1481,9,0)</f>
        <v>Michelle Elke</v>
      </c>
      <c r="T509" s="31" t="str">
        <f>VLOOKUP(B509,SAOM!B$2:K1927,10,0)</f>
        <v>Rua Joaquim Martins da Silva , n35 - Bairro Matinha</v>
      </c>
      <c r="U509" s="42" t="str">
        <f>VLOOKUP(B509,SAOM!B$2:M1234,12,0)</f>
        <v>(33) 3523-5334</v>
      </c>
      <c r="V509" s="87">
        <f>VLOOKUP(B509,SAOM!B$2:L1234,11,0)</f>
        <v>39800000</v>
      </c>
      <c r="W509" s="81"/>
      <c r="X509" s="40" t="str">
        <f>VLOOKUP(B509,SAOM!B$2:N1234,13,0)</f>
        <v>00:20:0e:10:52:ce</v>
      </c>
      <c r="Y509" s="31">
        <v>41101</v>
      </c>
      <c r="Z509" s="47" t="s">
        <v>5552</v>
      </c>
      <c r="AA509" s="82">
        <v>41137</v>
      </c>
      <c r="AB509" s="35"/>
      <c r="AC509" s="70" t="s">
        <v>5619</v>
      </c>
      <c r="AD509" s="19" t="str">
        <f>VLOOKUP(B509,SAOM!B$2:Q1535,16,0)</f>
        <v xml:space="preserve">Cnes: 2211173 
PSF Matinha </v>
      </c>
      <c r="AE509" s="82" t="s">
        <v>4675</v>
      </c>
      <c r="AF509" s="82"/>
      <c r="AG509" s="147"/>
      <c r="AH509" s="132" t="s">
        <v>4776</v>
      </c>
      <c r="AI509" s="84" t="s">
        <v>4675</v>
      </c>
    </row>
    <row r="510" spans="1:35" s="20" customFormat="1">
      <c r="A510" s="13">
        <v>3611</v>
      </c>
      <c r="B510" s="38">
        <v>3611</v>
      </c>
      <c r="C510" s="17">
        <v>41057</v>
      </c>
      <c r="D510" s="17">
        <v>41143</v>
      </c>
      <c r="E510" s="17">
        <f>VLOOKUP(B510,SAOM!B$2:D3560,3,0)</f>
        <v>41143</v>
      </c>
      <c r="F510" s="17">
        <f t="shared" si="7"/>
        <v>41158</v>
      </c>
      <c r="G510" s="17" t="s">
        <v>501</v>
      </c>
      <c r="H510" s="14" t="s">
        <v>517</v>
      </c>
      <c r="I510" s="40" t="str">
        <f>VLOOKUP(B510,SAOM!B$2:E2505,4,0)</f>
        <v>Aceito</v>
      </c>
      <c r="J510" s="14" t="s">
        <v>499</v>
      </c>
      <c r="K510" s="14" t="s">
        <v>501</v>
      </c>
      <c r="L510" s="15" t="s">
        <v>3713</v>
      </c>
      <c r="M510" s="15" t="str">
        <f>VLOOKUP(L510,Coordenadas!A$2:B1762,2,0)</f>
        <v>21º13'38''S</v>
      </c>
      <c r="N510" s="15" t="str">
        <f>VLOOKUP(L510,Coordenadas!A$2:C5505,3,0)</f>
        <v>43º46'27''O</v>
      </c>
      <c r="O510" s="40" t="str">
        <f>VLOOKUP(B510,SAOM!B$2:H1462,7,0)</f>
        <v>SES-BANA-3611</v>
      </c>
      <c r="P510" s="40">
        <v>4033</v>
      </c>
      <c r="Q510" s="17">
        <f>VLOOKUP(B510,SAOM!B$2:I1462,8,0)</f>
        <v>41109</v>
      </c>
      <c r="R510" s="17" t="e">
        <f>VLOOKUP(B510,AG_Lider!A$1:F1821,6,0)</f>
        <v>#N/A</v>
      </c>
      <c r="S510" s="42" t="str">
        <f>VLOOKUP(B510,SAOM!B$2:J1462,9,0)</f>
        <v>Fernanda Fernandes Vieira // Valnete de Olive</v>
      </c>
      <c r="T510" s="17" t="str">
        <f>VLOOKUP(B510,SAOM!B$2:K1908,10,0)</f>
        <v>Rua José Francisco Paes, 320</v>
      </c>
      <c r="U510" s="42" t="str">
        <f>VLOOKUP(B510,SAOM!B$2:M1235,12,0)</f>
        <v>32 3333-4121</v>
      </c>
      <c r="V510" s="87" t="str">
        <f>VLOOKUP(B510,SAOM!B$2:L1235,11,0)</f>
        <v>36205-276</v>
      </c>
      <c r="W510" s="18"/>
      <c r="X510" s="40" t="str">
        <f>VLOOKUP(B510,SAOM!B$2:N1235,13,0)</f>
        <v>00:20:0e:10:4b:1c</v>
      </c>
      <c r="Y510" s="17">
        <v>41109</v>
      </c>
      <c r="Z510" s="15" t="s">
        <v>1552</v>
      </c>
      <c r="AA510" s="19">
        <v>41117</v>
      </c>
      <c r="AB510" s="35"/>
      <c r="AC510" s="48" t="s">
        <v>5898</v>
      </c>
      <c r="AD510" s="19" t="str">
        <f>VLOOKUP(B510,SAOM!B$2:Q1536,16,0)</f>
        <v>Não autorizou</v>
      </c>
      <c r="AE510" s="19" t="s">
        <v>4675</v>
      </c>
      <c r="AF510" s="19"/>
      <c r="AG510" s="145"/>
      <c r="AH510" s="15"/>
      <c r="AI510" s="20" t="s">
        <v>4675</v>
      </c>
    </row>
    <row r="511" spans="1:35" s="20" customFormat="1">
      <c r="A511" s="13">
        <v>3582</v>
      </c>
      <c r="B511" s="38">
        <v>3582</v>
      </c>
      <c r="C511" s="17">
        <v>41057</v>
      </c>
      <c r="D511" s="17">
        <v>41102</v>
      </c>
      <c r="E511" s="17">
        <f>VLOOKUP(B511,SAOM!B$2:D3561,3,0)</f>
        <v>41102</v>
      </c>
      <c r="F511" s="17">
        <f t="shared" si="7"/>
        <v>41117</v>
      </c>
      <c r="G511" s="17" t="s">
        <v>501</v>
      </c>
      <c r="H511" s="14" t="s">
        <v>517</v>
      </c>
      <c r="I511" s="40" t="str">
        <f>VLOOKUP(B511,SAOM!B$2:E2506,4,0)</f>
        <v>Aceito</v>
      </c>
      <c r="J511" s="14" t="s">
        <v>499</v>
      </c>
      <c r="K511" s="14" t="s">
        <v>499</v>
      </c>
      <c r="L511" s="15" t="s">
        <v>3921</v>
      </c>
      <c r="M511" s="15" t="str">
        <f>VLOOKUP(L511,Coordenadas!A$2:B1763,2,0)</f>
        <v xml:space="preserve"> 20°44'7.62"S</v>
      </c>
      <c r="N511" s="15" t="str">
        <f>VLOOKUP(L511,Coordenadas!A$2:C5506,3,0)</f>
        <v xml:space="preserve"> 43°52'36.08"O</v>
      </c>
      <c r="O511" s="40" t="str">
        <f>VLOOKUP(B511,SAOM!B$2:H1463,7,0)</f>
        <v>SES-QUTA-3582</v>
      </c>
      <c r="P511" s="40">
        <v>4033</v>
      </c>
      <c r="Q511" s="17">
        <f>VLOOKUP(B511,SAOM!B$2:I1463,8,0)</f>
        <v>41108</v>
      </c>
      <c r="R511" s="17" t="e">
        <f>VLOOKUP(B511,AG_Lider!A$1:F1822,6,0)</f>
        <v>#N/A</v>
      </c>
      <c r="S511" s="42" t="str">
        <f>VLOOKUP(B511,SAOM!B$2:J1463,9,0)</f>
        <v>Daniela Gandra de Carvalho</v>
      </c>
      <c r="T511" s="17" t="str">
        <f>VLOOKUP(B511,SAOM!B$2:K1909,10,0)</f>
        <v>Rua Professor Eloy Lacerda, 141 - Centro</v>
      </c>
      <c r="U511" s="42" t="str">
        <f>VLOOKUP(B511,SAOM!B$2:M1236,12,0)</f>
        <v>31 3722-1210</v>
      </c>
      <c r="V511" s="87" t="str">
        <f>VLOOKUP(B511,SAOM!B$2:L1236,11,0)</f>
        <v>36424-000</v>
      </c>
      <c r="W511" s="18"/>
      <c r="X511" s="40" t="str">
        <f>VLOOKUP(B511,SAOM!B$2:N1236,13,0)</f>
        <v>00:20:0e:10:4f:2c</v>
      </c>
      <c r="Y511" s="17">
        <v>41107</v>
      </c>
      <c r="Z511" s="15" t="s">
        <v>5758</v>
      </c>
      <c r="AA511" s="19">
        <v>41109</v>
      </c>
      <c r="AB511" s="35"/>
      <c r="AC511" s="48"/>
      <c r="AD511" s="19" t="str">
        <f>VLOOKUP(B511,SAOM!B$2:Q1537,16,0)</f>
        <v>-</v>
      </c>
      <c r="AE511" s="19" t="s">
        <v>4675</v>
      </c>
      <c r="AF511" s="19"/>
      <c r="AG511" s="145"/>
      <c r="AH511" s="15" t="s">
        <v>5727</v>
      </c>
      <c r="AI511" s="20" t="s">
        <v>4675</v>
      </c>
    </row>
    <row r="512" spans="1:35" s="20" customFormat="1">
      <c r="A512" s="13">
        <v>3641</v>
      </c>
      <c r="B512" s="38">
        <v>3641</v>
      </c>
      <c r="C512" s="17">
        <v>41060</v>
      </c>
      <c r="D512" s="17">
        <v>41105</v>
      </c>
      <c r="E512" s="17">
        <f>VLOOKUP(B512,SAOM!B$2:D3562,3,0)</f>
        <v>41105</v>
      </c>
      <c r="F512" s="17">
        <f t="shared" si="7"/>
        <v>41120</v>
      </c>
      <c r="G512" s="17" t="s">
        <v>501</v>
      </c>
      <c r="H512" s="14" t="s">
        <v>517</v>
      </c>
      <c r="I512" s="40" t="str">
        <f>VLOOKUP(B512,SAOM!B$2:E2507,4,0)</f>
        <v>Aceito</v>
      </c>
      <c r="J512" s="14" t="s">
        <v>499</v>
      </c>
      <c r="K512" s="14" t="s">
        <v>501</v>
      </c>
      <c r="L512" s="15" t="s">
        <v>168</v>
      </c>
      <c r="M512" s="15" t="str">
        <f>VLOOKUP(L512,Coordenadas!A$2:B1764,2,0)</f>
        <v xml:space="preserve"> 15°29'20.97"S</v>
      </c>
      <c r="N512" s="15" t="str">
        <f>VLOOKUP(L512,Coordenadas!A$2:C5507,3,0)</f>
        <v xml:space="preserve"> 44°21'23.44"O</v>
      </c>
      <c r="O512" s="40" t="str">
        <f>VLOOKUP(B512,SAOM!B$2:H1464,7,0)</f>
        <v>SES-JAIA-3641</v>
      </c>
      <c r="P512" s="40">
        <v>4033</v>
      </c>
      <c r="Q512" s="17">
        <f>VLOOKUP(B512,SAOM!B$2:I1464,8,0)</f>
        <v>41136</v>
      </c>
      <c r="R512" s="17" t="e">
        <f>VLOOKUP(B512,AG_Lider!A$1:F1823,6,0)</f>
        <v>#N/A</v>
      </c>
      <c r="S512" s="42" t="str">
        <f>VLOOKUP(B512,SAOM!B$2:J1464,9,0)</f>
        <v>Fernando</v>
      </c>
      <c r="T512" s="17" t="str">
        <f>VLOOKUP(B512,SAOM!B$2:K1910,10,0)</f>
        <v xml:space="preserve">Avenida Marechal Deodoro da FOnseca, 546 - Almoxarifado </v>
      </c>
      <c r="U512" s="42" t="str">
        <f>VLOOKUP(B512,SAOM!B$2:M1237,12,0)</f>
        <v>(38)3629-4300</v>
      </c>
      <c r="V512" s="87" t="str">
        <f>VLOOKUP(B512,SAOM!B$2:L1237,11,0)</f>
        <v xml:space="preserve">	39480-000</v>
      </c>
      <c r="W512" s="18"/>
      <c r="X512" s="40" t="str">
        <f>VLOOKUP(B512,SAOM!B$2:N1237,13,0)</f>
        <v>00:20:0e:10:4c:5b</v>
      </c>
      <c r="Y512" s="17">
        <v>41136</v>
      </c>
      <c r="Z512" s="15" t="s">
        <v>6329</v>
      </c>
      <c r="AA512" s="19">
        <v>41137</v>
      </c>
      <c r="AB512" s="35"/>
      <c r="AC512" s="48"/>
      <c r="AD512" s="19" t="str">
        <f>VLOOKUP(B512,SAOM!B$2:Q1538,16,0)</f>
        <v>-</v>
      </c>
      <c r="AE512" s="19" t="s">
        <v>4675</v>
      </c>
      <c r="AF512" s="19"/>
      <c r="AG512" s="145"/>
      <c r="AH512" s="15"/>
      <c r="AI512" s="20" t="s">
        <v>4675</v>
      </c>
    </row>
    <row r="513" spans="1:35" s="20" customFormat="1">
      <c r="A513" s="13">
        <v>3560</v>
      </c>
      <c r="B513" s="38">
        <v>3560</v>
      </c>
      <c r="C513" s="17">
        <v>41060</v>
      </c>
      <c r="D513" s="17">
        <v>41105</v>
      </c>
      <c r="E513" s="17">
        <f>VLOOKUP(B513,SAOM!B$2:D3563,3,0)</f>
        <v>41105</v>
      </c>
      <c r="F513" s="17">
        <f t="shared" si="7"/>
        <v>41120</v>
      </c>
      <c r="G513" s="17" t="s">
        <v>501</v>
      </c>
      <c r="H513" s="14" t="s">
        <v>517</v>
      </c>
      <c r="I513" s="40" t="str">
        <f>VLOOKUP(B513,SAOM!B$2:E2508,4,0)</f>
        <v>Aceito</v>
      </c>
      <c r="J513" s="14" t="s">
        <v>499</v>
      </c>
      <c r="K513" s="14" t="s">
        <v>501</v>
      </c>
      <c r="L513" s="15" t="s">
        <v>1905</v>
      </c>
      <c r="M513" s="15" t="str">
        <f>VLOOKUP(L513,Coordenadas!A$2:B1765,2,0)</f>
        <v xml:space="preserve"> 15°48'14.11"S</v>
      </c>
      <c r="N513" s="15" t="str">
        <f>VLOOKUP(L513,Coordenadas!A$2:C5508,3,0)</f>
        <v xml:space="preserve"> 43°19'2.50"O</v>
      </c>
      <c r="O513" s="40" t="str">
        <f>VLOOKUP(B513,SAOM!B$2:H1465,7,0)</f>
        <v>SES-JABA-3560</v>
      </c>
      <c r="P513" s="40">
        <v>4033</v>
      </c>
      <c r="Q513" s="17">
        <f>VLOOKUP(B513,SAOM!B$2:I1465,8,0)</f>
        <v>41135</v>
      </c>
      <c r="R513" s="17" t="e">
        <f>VLOOKUP(B513,AG_Lider!A$1:F1824,6,0)</f>
        <v>#N/A</v>
      </c>
      <c r="S513" s="42" t="str">
        <f>VLOOKUP(B513,SAOM!B$2:J1465,9,0)</f>
        <v>Saulo/Daniel</v>
      </c>
      <c r="T513" s="17" t="str">
        <f>VLOOKUP(B513,SAOM!B$2:K1911,10,0)</f>
        <v xml:space="preserve">	Rua São João da Ponte, 409 - Escritorio Microrregional  - Centro</v>
      </c>
      <c r="U513" s="42" t="str">
        <f>VLOOKUP(B513,SAOM!B$2:M1238,12,0)</f>
        <v>(38) 3821-5745</v>
      </c>
      <c r="V513" s="87" t="str">
        <f>VLOOKUP(B513,SAOM!B$2:L1238,11,0)</f>
        <v>39440-000</v>
      </c>
      <c r="W513" s="18"/>
      <c r="X513" s="40" t="str">
        <f>VLOOKUP(B513,SAOM!B$2:N1238,13,0)</f>
        <v>00:20:0E:10:4C:E5</v>
      </c>
      <c r="Y513" s="17">
        <v>41135</v>
      </c>
      <c r="Z513" s="15" t="s">
        <v>6329</v>
      </c>
      <c r="AA513" s="19">
        <v>41135</v>
      </c>
      <c r="AB513" s="35"/>
      <c r="AC513" s="48"/>
      <c r="AD513" s="19" t="str">
        <f>VLOOKUP(B513,SAOM!B$2:Q1539,16,0)</f>
        <v>-</v>
      </c>
      <c r="AE513" s="19" t="s">
        <v>4675</v>
      </c>
      <c r="AF513" s="19"/>
      <c r="AG513" s="145"/>
      <c r="AH513" s="15"/>
      <c r="AI513" s="20" t="s">
        <v>4675</v>
      </c>
    </row>
    <row r="514" spans="1:35" s="20" customFormat="1">
      <c r="A514" s="13">
        <v>3767</v>
      </c>
      <c r="B514" s="38">
        <v>3767</v>
      </c>
      <c r="C514" s="17">
        <v>41073</v>
      </c>
      <c r="D514" s="17">
        <v>41118</v>
      </c>
      <c r="E514" s="17">
        <f>VLOOKUP(B514,SAOM!B$2:D3564,3,0)</f>
        <v>41118</v>
      </c>
      <c r="F514" s="17">
        <f t="shared" si="7"/>
        <v>41133</v>
      </c>
      <c r="G514" s="17" t="s">
        <v>501</v>
      </c>
      <c r="H514" s="14" t="s">
        <v>517</v>
      </c>
      <c r="I514" s="40" t="str">
        <f>VLOOKUP(B514,SAOM!B$2:E2509,4,0)</f>
        <v>Aceito</v>
      </c>
      <c r="J514" s="14" t="s">
        <v>684</v>
      </c>
      <c r="K514" s="14" t="s">
        <v>501</v>
      </c>
      <c r="L514" s="15" t="s">
        <v>3976</v>
      </c>
      <c r="M514" s="15" t="str">
        <f>VLOOKUP(L514,Coordenadas!A$2:B1766,2,0)</f>
        <v xml:space="preserve"> 19°48'33.58"S</v>
      </c>
      <c r="N514" s="15" t="str">
        <f>VLOOKUP(L514,Coordenadas!A$2:C5509,3,0)</f>
        <v xml:space="preserve"> 43°10'25.87"O</v>
      </c>
      <c r="O514" s="40" t="str">
        <f>VLOOKUP(B514,SAOM!B$2:H1466,7,0)</f>
        <v>SES-JODE-3767</v>
      </c>
      <c r="P514" s="40">
        <v>4033</v>
      </c>
      <c r="Q514" s="17">
        <f>VLOOKUP(B514,SAOM!B$2:I1466,8,0)</f>
        <v>41102</v>
      </c>
      <c r="R514" s="17" t="e">
        <f>VLOOKUP(B514,AG_Lider!A$1:F1825,6,0)</f>
        <v>#N/A</v>
      </c>
      <c r="S514" s="42" t="str">
        <f>VLOOKUP(B514,SAOM!B$2:J1466,9,0)</f>
        <v>Simaia Leal Cota Rodrigues</v>
      </c>
      <c r="T514" s="17" t="str">
        <f>VLOOKUP(B514,SAOM!B$2:K1912,10,0)</f>
        <v>Rua Nova York , 597 -Bairro Novo Cruzeiro</v>
      </c>
      <c r="U514" s="42" t="str">
        <f>VLOOKUP(B514,SAOM!B$2:M1239,12,0)</f>
        <v>(31) 3852-4804</v>
      </c>
      <c r="V514" s="87">
        <f>VLOOKUP(B514,SAOM!B$2:L1239,11,0)</f>
        <v>35930112</v>
      </c>
      <c r="W514" s="18"/>
      <c r="X514" s="40" t="str">
        <f>VLOOKUP(B514,SAOM!B$2:N1239,13,0)</f>
        <v>00:20:0e:10:48:52</v>
      </c>
      <c r="Y514" s="17">
        <v>41102</v>
      </c>
      <c r="Z514" s="15" t="s">
        <v>4273</v>
      </c>
      <c r="AA514" s="19">
        <v>41103</v>
      </c>
      <c r="AB514" s="35"/>
      <c r="AC514" s="48"/>
      <c r="AD514" s="19" t="str">
        <f>VLOOKUP(B514,SAOM!B$2:Q1540,16,0)</f>
        <v xml:space="preserve">Cnes: 2221780 
Centro de Saúde Novo Cruzeiro </v>
      </c>
      <c r="AE514" s="19" t="s">
        <v>4675</v>
      </c>
      <c r="AF514" s="19"/>
      <c r="AG514" s="145"/>
      <c r="AH514" s="15"/>
      <c r="AI514" s="20" t="s">
        <v>4675</v>
      </c>
    </row>
    <row r="515" spans="1:35" s="20" customFormat="1">
      <c r="A515" s="13">
        <v>3766</v>
      </c>
      <c r="B515" s="38">
        <v>3766</v>
      </c>
      <c r="C515" s="17">
        <v>41073</v>
      </c>
      <c r="D515" s="17">
        <v>41118</v>
      </c>
      <c r="E515" s="17">
        <f>VLOOKUP(B515,SAOM!B$2:D3565,3,0)</f>
        <v>41118</v>
      </c>
      <c r="F515" s="17">
        <f t="shared" si="7"/>
        <v>41133</v>
      </c>
      <c r="G515" s="17" t="s">
        <v>501</v>
      </c>
      <c r="H515" s="14" t="s">
        <v>517</v>
      </c>
      <c r="I515" s="40" t="str">
        <f>VLOOKUP(B515,SAOM!B$2:E2510,4,0)</f>
        <v>Aceito</v>
      </c>
      <c r="J515" s="14" t="s">
        <v>684</v>
      </c>
      <c r="K515" s="14" t="s">
        <v>501</v>
      </c>
      <c r="L515" s="15" t="s">
        <v>3976</v>
      </c>
      <c r="M515" s="15" t="str">
        <f>VLOOKUP(L515,Coordenadas!A$2:B1767,2,0)</f>
        <v xml:space="preserve"> 19°48'33.58"S</v>
      </c>
      <c r="N515" s="15" t="str">
        <f>VLOOKUP(L515,Coordenadas!A$2:C5510,3,0)</f>
        <v xml:space="preserve"> 43°10'25.87"O</v>
      </c>
      <c r="O515" s="40" t="str">
        <f>VLOOKUP(B515,SAOM!B$2:H1467,7,0)</f>
        <v>SES-JODE-3766</v>
      </c>
      <c r="P515" s="40">
        <v>4033</v>
      </c>
      <c r="Q515" s="17">
        <f>VLOOKUP(B515,SAOM!B$2:I1467,8,0)</f>
        <v>41108</v>
      </c>
      <c r="R515" s="17" t="e">
        <f>VLOOKUP(B515,AG_Lider!A$1:F1826,6,0)</f>
        <v>#N/A</v>
      </c>
      <c r="S515" s="42" t="str">
        <f>VLOOKUP(B515,SAOM!B$2:J1467,9,0)</f>
        <v>Andrea Aparecida dos Reis</v>
      </c>
      <c r="T515" s="17" t="str">
        <f>VLOOKUP(B515,SAOM!B$2:K1913,10,0)</f>
        <v>Rua Um , n220 - Bairro Nova Esperança</v>
      </c>
      <c r="U515" s="42" t="str">
        <f>VLOOKUP(B515,SAOM!B$2:M1240,12,0)</f>
        <v>(31) 3852-2699</v>
      </c>
      <c r="V515" s="87">
        <f>VLOOKUP(B515,SAOM!B$2:L1240,11,0)</f>
        <v>35930160</v>
      </c>
      <c r="W515" s="18"/>
      <c r="X515" s="40" t="str">
        <f>VLOOKUP(B515,SAOM!B$2:N1240,13,0)</f>
        <v>00:20:0E:10:51:BF</v>
      </c>
      <c r="Y515" s="17">
        <v>41108</v>
      </c>
      <c r="Z515" s="15" t="s">
        <v>5718</v>
      </c>
      <c r="AA515" s="19">
        <v>41109</v>
      </c>
      <c r="AB515" s="35"/>
      <c r="AC515" s="48"/>
      <c r="AD515" s="19" t="str">
        <f>VLOOKUP(B515,SAOM!B$2:Q1541,16,0)</f>
        <v xml:space="preserve">Cnes: 2171619 
Centro de Saúde Nova Esperança </v>
      </c>
      <c r="AE515" s="19" t="s">
        <v>4675</v>
      </c>
      <c r="AF515" s="19"/>
      <c r="AG515" s="145"/>
      <c r="AH515" s="15" t="s">
        <v>5774</v>
      </c>
      <c r="AI515" s="20" t="s">
        <v>4675</v>
      </c>
    </row>
    <row r="516" spans="1:35" s="20" customFormat="1">
      <c r="A516" s="13">
        <v>3763</v>
      </c>
      <c r="B516" s="38">
        <v>3763</v>
      </c>
      <c r="C516" s="17">
        <v>41073</v>
      </c>
      <c r="D516" s="17">
        <v>41118</v>
      </c>
      <c r="E516" s="17">
        <f>VLOOKUP(B516,SAOM!B$2:D3566,3,0)</f>
        <v>41118</v>
      </c>
      <c r="F516" s="17">
        <f t="shared" si="7"/>
        <v>41133</v>
      </c>
      <c r="G516" s="17" t="s">
        <v>501</v>
      </c>
      <c r="H516" s="14" t="s">
        <v>517</v>
      </c>
      <c r="I516" s="40" t="str">
        <f>VLOOKUP(B516,SAOM!B$2:E2511,4,0)</f>
        <v>Aceito</v>
      </c>
      <c r="J516" s="14" t="s">
        <v>684</v>
      </c>
      <c r="K516" s="14" t="s">
        <v>501</v>
      </c>
      <c r="L516" s="15" t="s">
        <v>3976</v>
      </c>
      <c r="M516" s="15" t="str">
        <f>VLOOKUP(L516,Coordenadas!A$2:B1768,2,0)</f>
        <v xml:space="preserve"> 19°48'33.58"S</v>
      </c>
      <c r="N516" s="15" t="str">
        <f>VLOOKUP(L516,Coordenadas!A$2:C5511,3,0)</f>
        <v xml:space="preserve"> 43°10'25.87"O</v>
      </c>
      <c r="O516" s="40" t="str">
        <f>VLOOKUP(B516,SAOM!B$2:H1468,7,0)</f>
        <v>SES-JODE-3763</v>
      </c>
      <c r="P516" s="40">
        <v>4033</v>
      </c>
      <c r="Q516" s="17">
        <f>VLOOKUP(B516,SAOM!B$2:I1468,8,0)</f>
        <v>41103</v>
      </c>
      <c r="R516" s="17" t="e">
        <f>VLOOKUP(B516,AG_Lider!A$1:F1827,6,0)</f>
        <v>#N/A</v>
      </c>
      <c r="S516" s="42" t="str">
        <f>VLOOKUP(B516,SAOM!B$2:J1468,9,0)</f>
        <v>Alyne Ferreira dos Santos</v>
      </c>
      <c r="T516" s="17" t="str">
        <f>VLOOKUP(B516,SAOM!B$2:K1914,10,0)</f>
        <v>Rua Wilson de Souza , s/n - Bairro Laranjeiras</v>
      </c>
      <c r="U516" s="42" t="str">
        <f>VLOOKUP(B516,SAOM!B$2:M1241,12,0)</f>
        <v>(31) 3852-0175</v>
      </c>
      <c r="V516" s="87" t="str">
        <f>VLOOKUP(B516,SAOM!B$2:L1241,11,0)</f>
        <v>35930-390</v>
      </c>
      <c r="W516" s="18"/>
      <c r="X516" s="40" t="str">
        <f>VLOOKUP(B516,SAOM!B$2:N1241,13,0)</f>
        <v>00:20:0e:10:48:75</v>
      </c>
      <c r="Y516" s="17">
        <v>41103</v>
      </c>
      <c r="Z516" s="15" t="s">
        <v>4273</v>
      </c>
      <c r="AA516" s="19">
        <v>41103</v>
      </c>
      <c r="AB516" s="35"/>
      <c r="AC516" s="48"/>
      <c r="AD516" s="19" t="str">
        <f>VLOOKUP(B516,SAOM!B$2:Q1542,16,0)</f>
        <v xml:space="preserve">Cnes:2199262 
Centro de Saúde Laranjeiras </v>
      </c>
      <c r="AE516" s="19" t="s">
        <v>4675</v>
      </c>
      <c r="AF516" s="19"/>
      <c r="AG516" s="145"/>
      <c r="AH516" s="15" t="s">
        <v>5563</v>
      </c>
      <c r="AI516" s="20" t="s">
        <v>4675</v>
      </c>
    </row>
    <row r="517" spans="1:35" s="20" customFormat="1">
      <c r="A517" s="13">
        <v>3764</v>
      </c>
      <c r="B517" s="38">
        <v>3764</v>
      </c>
      <c r="C517" s="17">
        <v>41073</v>
      </c>
      <c r="D517" s="17">
        <v>41200</v>
      </c>
      <c r="E517" s="17">
        <f>VLOOKUP(B517,SAOM!B$2:D3567,3,0)</f>
        <v>41187</v>
      </c>
      <c r="F517" s="17">
        <f t="shared" ref="F517:F580" si="8">D517+15</f>
        <v>41215</v>
      </c>
      <c r="G517" s="17">
        <v>41079</v>
      </c>
      <c r="H517" s="14" t="s">
        <v>7236</v>
      </c>
      <c r="I517" s="40" t="str">
        <f>VLOOKUP(B517,SAOM!B$2:E2512,4,0)</f>
        <v>A agendar</v>
      </c>
      <c r="J517" s="14" t="s">
        <v>499</v>
      </c>
      <c r="K517" s="14" t="s">
        <v>506</v>
      </c>
      <c r="L517" s="15" t="s">
        <v>1780</v>
      </c>
      <c r="M517" s="15" t="str">
        <f>VLOOKUP(L517,Coordenadas!A$2:B1769,2,0)</f>
        <v xml:space="preserve"> 18°29'10.37"S</v>
      </c>
      <c r="N517" s="15" t="str">
        <f>VLOOKUP(L517,Coordenadas!A$2:C5512,3,0)</f>
        <v xml:space="preserve"> 47°23'3.83"O</v>
      </c>
      <c r="O517" s="40" t="str">
        <f>VLOOKUP(B517,SAOM!B$2:H1469,7,0)</f>
        <v>-</v>
      </c>
      <c r="P517" s="40">
        <v>4033</v>
      </c>
      <c r="Q517" s="17" t="str">
        <f>VLOOKUP(B517,SAOM!B$2:I1469,8,0)</f>
        <v>-</v>
      </c>
      <c r="R517" s="17" t="e">
        <f>VLOOKUP(B517,AG_Lider!A$1:F1828,6,0)</f>
        <v>#N/A</v>
      </c>
      <c r="S517" s="42" t="str">
        <f>VLOOKUP(B517,SAOM!B$2:J1469,9,0)</f>
        <v>Luci de Oliveira</v>
      </c>
      <c r="T517" s="17" t="str">
        <f>VLOOKUP(B517,SAOM!B$2:K1915,10,0)</f>
        <v>Rua Tiete, n748 - Bairro Centro Industrial</v>
      </c>
      <c r="U517" s="42" t="str">
        <f>VLOOKUP(B517,SAOM!B$2:M1242,12,0)</f>
        <v>(31) 3852-0013</v>
      </c>
      <c r="V517" s="87" t="str">
        <f>VLOOKUP(B517,SAOM!B$2:L1242,11,0)</f>
        <v>35930-462</v>
      </c>
      <c r="W517" s="18"/>
      <c r="X517" s="40" t="str">
        <f>VLOOKUP(B517,SAOM!B$2:N1242,13,0)</f>
        <v>-</v>
      </c>
      <c r="Y517" s="17"/>
      <c r="Z517" s="15"/>
      <c r="AA517" s="19"/>
      <c r="AB517" s="35"/>
      <c r="AC517" s="86" t="s">
        <v>985</v>
      </c>
      <c r="AD517" s="19" t="str">
        <f>VLOOKUP(B517,SAOM!B$2:Q1543,16,0)</f>
        <v>Cnes: 8002568 
Centro de Saúde Monlevade Centro 
27/08/2012 11:30:30 	Ivan Santos 	Resolvida.  	Solicitação Corrigida
19/06/2012 12:51:17 	Carla O. Rocha 	Marcos, dar prosseguimento, apenas, se o contato no local de Instalação estiver ciente. Caso c</v>
      </c>
      <c r="AE517" s="19" t="s">
        <v>4675</v>
      </c>
      <c r="AF517" s="19"/>
      <c r="AG517" s="154"/>
      <c r="AH517" s="15"/>
      <c r="AI517" s="20" t="s">
        <v>4675</v>
      </c>
    </row>
    <row r="518" spans="1:35" s="84" customFormat="1">
      <c r="A518" s="46">
        <v>3762</v>
      </c>
      <c r="B518" s="38">
        <v>3762</v>
      </c>
      <c r="C518" s="31">
        <v>41073</v>
      </c>
      <c r="D518" s="31">
        <v>41118</v>
      </c>
      <c r="E518" s="17">
        <f>VLOOKUP(B518,SAOM!B$2:D3568,3,0)</f>
        <v>41118</v>
      </c>
      <c r="F518" s="31">
        <f t="shared" si="8"/>
        <v>41133</v>
      </c>
      <c r="G518" s="31" t="s">
        <v>501</v>
      </c>
      <c r="H518" s="73" t="s">
        <v>517</v>
      </c>
      <c r="I518" s="40" t="str">
        <f>VLOOKUP(B518,SAOM!B$2:E2513,4,0)</f>
        <v>Aceito</v>
      </c>
      <c r="J518" s="73" t="s">
        <v>684</v>
      </c>
      <c r="K518" s="73" t="s">
        <v>501</v>
      </c>
      <c r="L518" s="47" t="s">
        <v>3976</v>
      </c>
      <c r="M518" s="15" t="str">
        <f>VLOOKUP(L518,Coordenadas!A$2:B1770,2,0)</f>
        <v xml:space="preserve"> 19°48'33.58"S</v>
      </c>
      <c r="N518" s="15" t="str">
        <f>VLOOKUP(L518,Coordenadas!A$2:C5513,3,0)</f>
        <v xml:space="preserve"> 43°10'25.87"O</v>
      </c>
      <c r="O518" s="38" t="str">
        <f>VLOOKUP(B518,SAOM!B$2:H1470,7,0)</f>
        <v>SES-JODE-3762</v>
      </c>
      <c r="P518" s="38">
        <v>4033</v>
      </c>
      <c r="Q518" s="31">
        <f>VLOOKUP(B518,SAOM!B$2:I1470,8,0)</f>
        <v>41109</v>
      </c>
      <c r="R518" s="31" t="e">
        <f>VLOOKUP(B518,AG_Lider!A$1:F1829,6,0)</f>
        <v>#N/A</v>
      </c>
      <c r="S518" s="80" t="str">
        <f>VLOOKUP(B518,SAOM!B$2:J1470,9,0)</f>
        <v>Karina Nardy Severino</v>
      </c>
      <c r="T518" s="31" t="str">
        <f>VLOOKUP(B518,SAOM!B$2:K1916,10,0)</f>
        <v>Rua Ipatinga, n624 -Bairro Industrial</v>
      </c>
      <c r="U518" s="42" t="str">
        <f>VLOOKUP(B518,SAOM!B$2:M1243,12,0)</f>
        <v>(31) 3851-8903</v>
      </c>
      <c r="V518" s="87">
        <f>VLOOKUP(B518,SAOM!B$2:L1243,11,0)</f>
        <v>35930125</v>
      </c>
      <c r="W518" s="81"/>
      <c r="X518" s="40" t="str">
        <f>VLOOKUP(B518,SAOM!B$2:N1243,13,0)</f>
        <v>00:20:0e:10:4f:a5</v>
      </c>
      <c r="Y518" s="31">
        <v>41109</v>
      </c>
      <c r="Z518" s="47" t="s">
        <v>5718</v>
      </c>
      <c r="AA518" s="82">
        <v>41114</v>
      </c>
      <c r="AB518" s="35"/>
      <c r="AC518" s="70" t="s">
        <v>5894</v>
      </c>
      <c r="AD518" s="19" t="str">
        <f>VLOOKUP(B518,SAOM!B$2:Q1544,16,0)</f>
        <v xml:space="preserve">Cnes: 2170671 
Centro de Saúde Industrial </v>
      </c>
      <c r="AE518" s="82" t="s">
        <v>4675</v>
      </c>
      <c r="AF518" s="82"/>
      <c r="AG518" s="147"/>
      <c r="AH518" s="47" t="s">
        <v>5785</v>
      </c>
      <c r="AI518" s="84" t="s">
        <v>4675</v>
      </c>
    </row>
    <row r="519" spans="1:35" s="20" customFormat="1">
      <c r="A519" s="13">
        <v>3761</v>
      </c>
      <c r="B519" s="38">
        <v>3761</v>
      </c>
      <c r="C519" s="17">
        <v>41073</v>
      </c>
      <c r="D519" s="17">
        <v>41118</v>
      </c>
      <c r="E519" s="17">
        <f>VLOOKUP(B519,SAOM!B$2:D3569,3,0)</f>
        <v>41118</v>
      </c>
      <c r="F519" s="17">
        <f t="shared" si="8"/>
        <v>41133</v>
      </c>
      <c r="G519" s="17">
        <v>41103</v>
      </c>
      <c r="H519" s="14" t="s">
        <v>764</v>
      </c>
      <c r="I519" s="40" t="str">
        <f>VLOOKUP(B519,SAOM!B$2:E2514,4,0)</f>
        <v>Paralisado</v>
      </c>
      <c r="J519" s="14" t="s">
        <v>684</v>
      </c>
      <c r="K519" s="14" t="s">
        <v>506</v>
      </c>
      <c r="L519" s="15" t="s">
        <v>3976</v>
      </c>
      <c r="M519" s="15" t="str">
        <f>VLOOKUP(L519,Coordenadas!A$2:B1771,2,0)</f>
        <v xml:space="preserve"> 19°48'33.58"S</v>
      </c>
      <c r="N519" s="15" t="str">
        <f>VLOOKUP(L519,Coordenadas!A$2:C5514,3,0)</f>
        <v xml:space="preserve"> 43°10'25.87"O</v>
      </c>
      <c r="O519" s="40" t="str">
        <f>VLOOKUP(B519,SAOM!B$2:H1471,7,0)</f>
        <v>SES-JODE-3761</v>
      </c>
      <c r="P519" s="40">
        <v>4033</v>
      </c>
      <c r="Q519" s="17">
        <f>VLOOKUP(B519,SAOM!B$2:I1471,8,0)</f>
        <v>41102</v>
      </c>
      <c r="R519" s="17" t="e">
        <f>VLOOKUP(B519,AG_Lider!A$1:F1830,6,0)</f>
        <v>#N/A</v>
      </c>
      <c r="S519" s="42" t="str">
        <f>VLOOKUP(B519,SAOM!B$2:J1471,9,0)</f>
        <v>Renata Caroline Bráulio de Moura</v>
      </c>
      <c r="T519" s="17" t="str">
        <f>VLOOKUP(B519,SAOM!B$2:K1917,10,0)</f>
        <v>Rua Dezessete , n28 - Bairro Vila Tanque</v>
      </c>
      <c r="U519" s="42" t="str">
        <f>VLOOKUP(B519,SAOM!B$2:M1244,12,0)</f>
        <v>(31) 3851-1672</v>
      </c>
      <c r="V519" s="87" t="str">
        <f>VLOOKUP(B519,SAOM!B$2:L1244,11,0)</f>
        <v>35930-409</v>
      </c>
      <c r="W519" s="18"/>
      <c r="X519" s="40" t="str">
        <f>VLOOKUP(B519,SAOM!B$2:N1244,13,0)</f>
        <v>-</v>
      </c>
      <c r="Y519" s="17"/>
      <c r="Z519" s="15"/>
      <c r="AA519" s="19"/>
      <c r="AB519" s="35"/>
      <c r="AC519" s="48" t="s">
        <v>5561</v>
      </c>
      <c r="AD519" s="19" t="str">
        <f>VLOOKUP(B519,SAOM!B$2:Q1545,16,0)</f>
        <v>13/07/2012 18:42:58 	Hernan Martins Alves 	Localidade possui um formato circular que está impossibilitando a instalação. Não é possível instalar a antena no telhado do local ou nas laterais do prédio, pois em apenas um dos lados do prédio seria po</v>
      </c>
      <c r="AE519" s="19" t="s">
        <v>4675</v>
      </c>
      <c r="AF519" s="19"/>
      <c r="AG519" s="145"/>
      <c r="AH519" s="15"/>
      <c r="AI519" s="20" t="s">
        <v>4675</v>
      </c>
    </row>
    <row r="520" spans="1:35" s="84" customFormat="1">
      <c r="A520" s="46">
        <v>3757</v>
      </c>
      <c r="B520" s="38">
        <v>3757</v>
      </c>
      <c r="C520" s="31">
        <v>41073</v>
      </c>
      <c r="D520" s="31">
        <v>41118</v>
      </c>
      <c r="E520" s="17">
        <f>VLOOKUP(B520,SAOM!B$2:D3570,3,0)</f>
        <v>41153</v>
      </c>
      <c r="F520" s="31">
        <f t="shared" si="8"/>
        <v>41133</v>
      </c>
      <c r="G520" s="31">
        <v>41086</v>
      </c>
      <c r="H520" s="73" t="s">
        <v>517</v>
      </c>
      <c r="I520" s="40" t="str">
        <f>VLOOKUP(B520,SAOM!B$2:E2515,4,0)</f>
        <v>Aceito</v>
      </c>
      <c r="J520" s="73" t="s">
        <v>499</v>
      </c>
      <c r="K520" s="73" t="s">
        <v>501</v>
      </c>
      <c r="L520" s="47" t="s">
        <v>3999</v>
      </c>
      <c r="M520" s="15" t="str">
        <f>VLOOKUP(L520,Coordenadas!A$2:B1772,2,0)</f>
        <v xml:space="preserve"> 18°46'15.60"S</v>
      </c>
      <c r="N520" s="15" t="str">
        <f>VLOOKUP(L520,Coordenadas!A$2:C5515,3,0)</f>
        <v xml:space="preserve"> 42°55'54.80"O</v>
      </c>
      <c r="O520" s="38" t="str">
        <f>VLOOKUP(B520,SAOM!B$2:H1472,7,0)</f>
        <v>SES-GUES-3757</v>
      </c>
      <c r="P520" s="38">
        <v>4033</v>
      </c>
      <c r="Q520" s="31">
        <f>VLOOKUP(B520,SAOM!B$2:I1472,8,0)</f>
        <v>41122</v>
      </c>
      <c r="R520" s="31" t="e">
        <f>VLOOKUP(B520,AG_Lider!A$1:F1831,6,0)</f>
        <v>#N/A</v>
      </c>
      <c r="S520" s="80" t="str">
        <f>VLOOKUP(B520,SAOM!B$2:J1472,9,0)</f>
        <v xml:space="preserve"> TAMARA MESQUITA ASSUNÇÃO</v>
      </c>
      <c r="T520" s="31" t="str">
        <f>VLOOKUP(B520,SAOM!B$2:K1918,10,0)</f>
        <v>RUA PRINCIPAL , n265 - Centro</v>
      </c>
      <c r="U520" s="42" t="str">
        <f>VLOOKUP(B520,SAOM!B$2:M1245,12,0)</f>
        <v>(33) 3221-9104</v>
      </c>
      <c r="V520" s="87">
        <f>VLOOKUP(B520,SAOM!B$2:L1245,11,0)</f>
        <v>39740000</v>
      </c>
      <c r="W520" s="81"/>
      <c r="X520" s="40" t="str">
        <f>VLOOKUP(B520,SAOM!B$2:N1245,13,0)</f>
        <v>00:20:0E:10:4F:71</v>
      </c>
      <c r="Y520" s="31">
        <v>41121</v>
      </c>
      <c r="Z520" s="15" t="s">
        <v>5976</v>
      </c>
      <c r="AA520" s="82">
        <v>41123</v>
      </c>
      <c r="AB520" s="35"/>
      <c r="AC520" s="70" t="s">
        <v>6322</v>
      </c>
      <c r="AD520" s="19" t="str">
        <f>VLOOKUP(B520,SAOM!B$2:Q1546,16,0)</f>
        <v xml:space="preserve">26/6 - Ninguém atende
Cnes: 2169630 
UNIDADE DE SAÚDE DA FAMÍLIA CORRENTINHO </v>
      </c>
      <c r="AE520" s="82" t="s">
        <v>4675</v>
      </c>
      <c r="AF520" s="82"/>
      <c r="AG520" s="147"/>
      <c r="AH520" s="47"/>
      <c r="AI520" s="84" t="s">
        <v>4675</v>
      </c>
    </row>
    <row r="521" spans="1:35" s="84" customFormat="1">
      <c r="A521" s="46">
        <v>3758</v>
      </c>
      <c r="B521" s="38">
        <v>3758</v>
      </c>
      <c r="C521" s="31">
        <v>41073</v>
      </c>
      <c r="D521" s="31">
        <v>41118</v>
      </c>
      <c r="E521" s="17">
        <f>VLOOKUP(B521,SAOM!B$2:D3571,3,0)</f>
        <v>41181</v>
      </c>
      <c r="F521" s="31">
        <f t="shared" si="8"/>
        <v>41133</v>
      </c>
      <c r="G521" s="31">
        <v>41079</v>
      </c>
      <c r="H521" s="73" t="s">
        <v>517</v>
      </c>
      <c r="I521" s="40" t="str">
        <f>VLOOKUP(B521,SAOM!B$2:E2516,4,0)</f>
        <v>Aceito</v>
      </c>
      <c r="J521" s="73" t="s">
        <v>499</v>
      </c>
      <c r="K521" s="73" t="s">
        <v>501</v>
      </c>
      <c r="L521" s="47" t="s">
        <v>3999</v>
      </c>
      <c r="M521" s="15" t="str">
        <f>VLOOKUP(L521,Coordenadas!A$2:B1773,2,0)</f>
        <v xml:space="preserve"> 18°46'15.60"S</v>
      </c>
      <c r="N521" s="15" t="str">
        <f>VLOOKUP(L521,Coordenadas!A$2:C5516,3,0)</f>
        <v xml:space="preserve"> 42°55'54.80"O</v>
      </c>
      <c r="O521" s="38" t="str">
        <f>VLOOKUP(B521,SAOM!B$2:H1473,7,0)</f>
        <v>SES-GUES-3758</v>
      </c>
      <c r="P521" s="38">
        <v>4033</v>
      </c>
      <c r="Q521" s="31">
        <f>VLOOKUP(B521,SAOM!B$2:I1473,8,0)</f>
        <v>41120</v>
      </c>
      <c r="R521" s="31" t="e">
        <f>VLOOKUP(B521,AG_Lider!A$1:F1832,6,0)</f>
        <v>#N/A</v>
      </c>
      <c r="S521" s="80" t="str">
        <f>VLOOKUP(B521,SAOM!B$2:J1473,9,0)</f>
        <v xml:space="preserve"> ERLAINE ALVES VIDAL</v>
      </c>
      <c r="T521" s="31" t="str">
        <f>VLOOKUP(B521,SAOM!B$2:K1919,10,0)</f>
        <v>RUA BRUNO GLÓRIA , n116 - Bairro Pito</v>
      </c>
      <c r="U521" s="42" t="str">
        <f>VLOOKUP(B521,SAOM!B$2:M1246,12,0)</f>
        <v>(33) 342-1-2847</v>
      </c>
      <c r="V521" s="87">
        <f>VLOOKUP(B521,SAOM!B$2:L1246,11,0)</f>
        <v>39740000</v>
      </c>
      <c r="W521" s="81"/>
      <c r="X521" s="40" t="str">
        <f>VLOOKUP(B521,SAOM!B$2:N1246,13,0)</f>
        <v>00:20:0E:10:4F:9E</v>
      </c>
      <c r="Y521" s="31">
        <v>41121</v>
      </c>
      <c r="Z521" s="47" t="s">
        <v>5976</v>
      </c>
      <c r="AA521" s="19">
        <v>41144</v>
      </c>
      <c r="AB521" s="35"/>
      <c r="AC521" s="139" t="s">
        <v>6220</v>
      </c>
      <c r="AD521" s="19" t="str">
        <f>VLOOKUP(B521,SAOM!B$2:Q1547,16,0)</f>
        <v>Cnes: 2169649 
UNIDADE DE SAÚDE DA FAMÍLIA PITO 
Endereço incorreto
 Endereço correto : rua g , centro 19/06/2012</v>
      </c>
      <c r="AE521" s="82" t="s">
        <v>4675</v>
      </c>
      <c r="AF521" s="82"/>
      <c r="AG521" s="155"/>
      <c r="AH521" s="47"/>
      <c r="AI521" s="84" t="s">
        <v>4675</v>
      </c>
    </row>
    <row r="522" spans="1:35" s="84" customFormat="1">
      <c r="A522" s="46">
        <v>3756</v>
      </c>
      <c r="B522" s="38">
        <v>3756</v>
      </c>
      <c r="C522" s="31">
        <v>41073</v>
      </c>
      <c r="D522" s="31">
        <v>41118</v>
      </c>
      <c r="E522" s="17">
        <f>VLOOKUP(B522,SAOM!B$2:D3572,3,0)</f>
        <v>41118</v>
      </c>
      <c r="F522" s="31">
        <f t="shared" si="8"/>
        <v>41133</v>
      </c>
      <c r="G522" s="31">
        <v>41086</v>
      </c>
      <c r="H522" s="73" t="s">
        <v>517</v>
      </c>
      <c r="I522" s="40" t="str">
        <f>VLOOKUP(B522,SAOM!B$2:E2517,4,0)</f>
        <v>Aceito</v>
      </c>
      <c r="J522" s="73" t="s">
        <v>499</v>
      </c>
      <c r="K522" s="73" t="s">
        <v>501</v>
      </c>
      <c r="L522" s="47" t="s">
        <v>3999</v>
      </c>
      <c r="M522" s="15" t="str">
        <f>VLOOKUP(L522,Coordenadas!A$2:B1774,2,0)</f>
        <v xml:space="preserve"> 18°46'15.60"S</v>
      </c>
      <c r="N522" s="15" t="str">
        <f>VLOOKUP(L522,Coordenadas!A$2:C5517,3,0)</f>
        <v xml:space="preserve"> 42°55'54.80"O</v>
      </c>
      <c r="O522" s="38" t="str">
        <f>VLOOKUP(B522,SAOM!B$2:H1474,7,0)</f>
        <v>SES-GUES-3756</v>
      </c>
      <c r="P522" s="38">
        <v>4033</v>
      </c>
      <c r="Q522" s="31">
        <f>VLOOKUP(B522,SAOM!B$2:I1474,8,0)</f>
        <v>41120</v>
      </c>
      <c r="R522" s="31" t="e">
        <f>VLOOKUP(B522,AG_Lider!A$1:F1833,6,0)</f>
        <v>#N/A</v>
      </c>
      <c r="S522" s="80" t="str">
        <f>VLOOKUP(B522,SAOM!B$2:J1474,9,0)</f>
        <v xml:space="preserve"> VIVIANE SIMÕES DE CARVALHO</v>
      </c>
      <c r="T522" s="31" t="str">
        <f>VLOOKUP(B522,SAOM!B$2:K1920,10,0)</f>
        <v>AV. GOVERNADOR MILTON CAMPOS , n24 - Bairro Vermelho</v>
      </c>
      <c r="U522" s="42" t="str">
        <f>VLOOKUP(B522,SAOM!B$2:M1247,12,0)</f>
        <v>(33) 3421-2847</v>
      </c>
      <c r="V522" s="87">
        <f>VLOOKUP(B522,SAOM!B$2:L1247,11,0)</f>
        <v>39740000</v>
      </c>
      <c r="W522" s="81"/>
      <c r="X522" s="40" t="str">
        <f>VLOOKUP(B522,SAOM!B$2:N1247,13,0)</f>
        <v>00:20:0E:10:4F:57</v>
      </c>
      <c r="Y522" s="31">
        <v>41120</v>
      </c>
      <c r="Z522" s="15" t="s">
        <v>5976</v>
      </c>
      <c r="AA522" s="82">
        <v>41120</v>
      </c>
      <c r="AB522" s="35"/>
      <c r="AC522" s="70" t="s">
        <v>6207</v>
      </c>
      <c r="AD522" s="19" t="str">
        <f>VLOOKUP(B522,SAOM!B$2:Q1548,16,0)</f>
        <v xml:space="preserve">Cnes: 2218186 
PSF REGIONAL VI </v>
      </c>
      <c r="AE522" s="82" t="s">
        <v>4675</v>
      </c>
      <c r="AF522" s="82"/>
      <c r="AG522" s="147"/>
      <c r="AH522" s="47"/>
      <c r="AI522" s="84" t="s">
        <v>4675</v>
      </c>
    </row>
    <row r="523" spans="1:35" s="84" customFormat="1">
      <c r="A523" s="46">
        <v>3755</v>
      </c>
      <c r="B523" s="38">
        <v>3755</v>
      </c>
      <c r="C523" s="31">
        <v>41073</v>
      </c>
      <c r="D523" s="31">
        <v>41183</v>
      </c>
      <c r="E523" s="17">
        <f>VLOOKUP(B523,SAOM!B$2:D3573,3,0)</f>
        <v>41183</v>
      </c>
      <c r="F523" s="31">
        <f t="shared" si="8"/>
        <v>41198</v>
      </c>
      <c r="G523" s="31">
        <v>41079</v>
      </c>
      <c r="H523" s="73" t="s">
        <v>517</v>
      </c>
      <c r="I523" s="40" t="str">
        <f>VLOOKUP(B523,SAOM!B$2:E2518,4,0)</f>
        <v>Aceito</v>
      </c>
      <c r="J523" s="73" t="s">
        <v>499</v>
      </c>
      <c r="K523" s="73" t="s">
        <v>501</v>
      </c>
      <c r="L523" s="47" t="s">
        <v>3999</v>
      </c>
      <c r="M523" s="15" t="str">
        <f>VLOOKUP(L523,Coordenadas!A$2:B1775,2,0)</f>
        <v xml:space="preserve"> 18°46'15.60"S</v>
      </c>
      <c r="N523" s="15" t="str">
        <f>VLOOKUP(L523,Coordenadas!A$2:C5518,3,0)</f>
        <v xml:space="preserve"> 42°55'54.80"O</v>
      </c>
      <c r="O523" s="38" t="str">
        <f>VLOOKUP(B523,SAOM!B$2:H1475,7,0)</f>
        <v>SES-GUES-3755</v>
      </c>
      <c r="P523" s="38">
        <v>4033</v>
      </c>
      <c r="Q523" s="31">
        <f>VLOOKUP(B523,SAOM!B$2:I1475,8,0)</f>
        <v>41120</v>
      </c>
      <c r="R523" s="31" t="e">
        <f>VLOOKUP(B523,AG_Lider!A$1:F1834,6,0)</f>
        <v>#N/A</v>
      </c>
      <c r="S523" s="80" t="str">
        <f>VLOOKUP(B523,SAOM!B$2:J1475,9,0)</f>
        <v xml:space="preserve"> FLÁVIO CALVETE</v>
      </c>
      <c r="T523" s="31" t="str">
        <f>VLOOKUP(B523,SAOM!B$2:K1921,10,0)</f>
        <v>AV. MILTON CAMPOS , n1076 - Bairro NOSSA SRA. APARECIDA</v>
      </c>
      <c r="U523" s="42" t="str">
        <f>VLOOKUP(B523,SAOM!B$2:M1248,12,0)</f>
        <v>(33) 3421-2847</v>
      </c>
      <c r="V523" s="87">
        <f>VLOOKUP(B523,SAOM!B$2:L1248,11,0)</f>
        <v>39740000</v>
      </c>
      <c r="W523" s="81"/>
      <c r="X523" s="40" t="str">
        <f>VLOOKUP(B523,SAOM!B$2:N1248,13,0)</f>
        <v>00:20:0E:10:4A:94</v>
      </c>
      <c r="Y523" s="31">
        <v>41120</v>
      </c>
      <c r="Z523" s="47" t="s">
        <v>5976</v>
      </c>
      <c r="AA523" s="82">
        <v>41148</v>
      </c>
      <c r="AB523" s="35"/>
      <c r="AC523" s="139" t="s">
        <v>6222</v>
      </c>
      <c r="AD523" s="19" t="str">
        <f>VLOOKUP(B523,SAOM!B$2:Q1549,16,0)</f>
        <v>Cnes: 2218178 
PSF REGIONAL VII A 
Endereço incorreto.(33) 34212616 ENDEREÇO correto  (rua primavera 428. colina verde) 19/06/2012</v>
      </c>
      <c r="AE523" s="82" t="s">
        <v>4675</v>
      </c>
      <c r="AF523" s="82"/>
      <c r="AG523" s="155"/>
      <c r="AH523" s="47"/>
      <c r="AI523" s="84" t="s">
        <v>4675</v>
      </c>
    </row>
    <row r="524" spans="1:35" s="84" customFormat="1">
      <c r="A524" s="46">
        <v>3759</v>
      </c>
      <c r="B524" s="38">
        <v>3759</v>
      </c>
      <c r="C524" s="31">
        <v>41073</v>
      </c>
      <c r="D524" s="31">
        <v>41118</v>
      </c>
      <c r="E524" s="17">
        <f>VLOOKUP(B524,SAOM!B$2:D3574,3,0)</f>
        <v>41118</v>
      </c>
      <c r="F524" s="31">
        <f t="shared" si="8"/>
        <v>41133</v>
      </c>
      <c r="G524" s="31" t="s">
        <v>501</v>
      </c>
      <c r="H524" s="73" t="s">
        <v>517</v>
      </c>
      <c r="I524" s="40" t="str">
        <f>VLOOKUP(B524,SAOM!B$2:E2519,4,0)</f>
        <v>Aceito</v>
      </c>
      <c r="J524" s="73" t="s">
        <v>499</v>
      </c>
      <c r="K524" s="73" t="s">
        <v>501</v>
      </c>
      <c r="L524" s="47" t="s">
        <v>3999</v>
      </c>
      <c r="M524" s="15" t="str">
        <f>VLOOKUP(L524,Coordenadas!A$2:B1776,2,0)</f>
        <v xml:space="preserve"> 18°46'15.60"S</v>
      </c>
      <c r="N524" s="15" t="str">
        <f>VLOOKUP(L524,Coordenadas!A$2:C5519,3,0)</f>
        <v xml:space="preserve"> 42°55'54.80"O</v>
      </c>
      <c r="O524" s="38" t="str">
        <f>VLOOKUP(B524,SAOM!B$2:H1476,7,0)</f>
        <v>SES-GUES-3759</v>
      </c>
      <c r="P524" s="38">
        <v>4033</v>
      </c>
      <c r="Q524" s="31">
        <f>VLOOKUP(B524,SAOM!B$2:I1476,8,0)</f>
        <v>41117</v>
      </c>
      <c r="R524" s="31" t="e">
        <f>VLOOKUP(B524,AG_Lider!A$1:F1835,6,0)</f>
        <v>#N/A</v>
      </c>
      <c r="S524" s="80" t="str">
        <f>VLOOKUP(B524,SAOM!B$2:J1476,9,0)</f>
        <v>PRISCILLA PLEBIANA F.N. LACERDA</v>
      </c>
      <c r="T524" s="31" t="str">
        <f>VLOOKUP(B524,SAOM!B$2:K1922,10,0)</f>
        <v>RUA PIO FERREIRA , n24 - Bairro Agroder</v>
      </c>
      <c r="U524" s="42" t="str">
        <f>VLOOKUP(B524,SAOM!B$2:M1249,12,0)</f>
        <v>(33) 3421-2847</v>
      </c>
      <c r="V524" s="87">
        <f>VLOOKUP(B524,SAOM!B$2:L1249,11,0)</f>
        <v>39740000</v>
      </c>
      <c r="W524" s="81"/>
      <c r="X524" s="40" t="str">
        <f>VLOOKUP(B524,SAOM!B$2:N1249,13,0)</f>
        <v>00:20:0e:10:4a:8f</v>
      </c>
      <c r="Y524" s="31">
        <v>41120</v>
      </c>
      <c r="Z524" s="47" t="s">
        <v>5976</v>
      </c>
      <c r="AA524" s="82">
        <v>41148</v>
      </c>
      <c r="AB524" s="35"/>
      <c r="AC524" s="70" t="s">
        <v>6203</v>
      </c>
      <c r="AD524" s="19" t="str">
        <f>VLOOKUP(B524,SAOM!B$2:Q1550,16,0)</f>
        <v xml:space="preserve">Cnes: 2218194 
PSF REGIONAL VII B </v>
      </c>
      <c r="AE524" s="82" t="s">
        <v>4675</v>
      </c>
      <c r="AF524" s="82"/>
      <c r="AG524" s="147"/>
      <c r="AH524" s="47"/>
      <c r="AI524" s="84" t="s">
        <v>4675</v>
      </c>
    </row>
    <row r="525" spans="1:35" s="20" customFormat="1">
      <c r="A525" s="13">
        <v>3769</v>
      </c>
      <c r="B525" s="38">
        <v>3769</v>
      </c>
      <c r="C525" s="17">
        <v>41073</v>
      </c>
      <c r="D525" s="17">
        <v>41118</v>
      </c>
      <c r="E525" s="17">
        <f>VLOOKUP(B525,SAOM!B$2:D3575,3,0)</f>
        <v>41118</v>
      </c>
      <c r="F525" s="17">
        <f t="shared" si="8"/>
        <v>41133</v>
      </c>
      <c r="G525" s="17" t="s">
        <v>501</v>
      </c>
      <c r="H525" s="14" t="s">
        <v>517</v>
      </c>
      <c r="I525" s="40" t="str">
        <f>VLOOKUP(B525,SAOM!B$2:E2520,4,0)</f>
        <v>Aceito</v>
      </c>
      <c r="J525" s="14" t="s">
        <v>684</v>
      </c>
      <c r="K525" s="14" t="s">
        <v>501</v>
      </c>
      <c r="L525" s="15" t="s">
        <v>3976</v>
      </c>
      <c r="M525" s="15" t="str">
        <f>VLOOKUP(L525,Coordenadas!A$2:B1777,2,0)</f>
        <v xml:space="preserve"> 19°48'33.58"S</v>
      </c>
      <c r="N525" s="15" t="str">
        <f>VLOOKUP(L525,Coordenadas!A$2:C5520,3,0)</f>
        <v xml:space="preserve"> 43°10'25.87"O</v>
      </c>
      <c r="O525" s="40" t="str">
        <f>VLOOKUP(B525,SAOM!B$2:H1477,7,0)</f>
        <v>SES-JODE-3769</v>
      </c>
      <c r="P525" s="40">
        <v>4033</v>
      </c>
      <c r="Q525" s="17">
        <f>VLOOKUP(B525,SAOM!B$2:I1477,8,0)</f>
        <v>41108</v>
      </c>
      <c r="R525" s="17" t="e">
        <f>VLOOKUP(B525,AG_Lider!A$1:F1836,6,0)</f>
        <v>#N/A</v>
      </c>
      <c r="S525" s="42" t="str">
        <f>VLOOKUP(B525,SAOM!B$2:J1477,9,0)</f>
        <v>Ana Maria Domingues</v>
      </c>
      <c r="T525" s="17" t="str">
        <f>VLOOKUP(B525,SAOM!B$2:K1923,10,0)</f>
        <v>Avenida Luzia Brandão Fraga de Souza , s/n - Bairro Loanda</v>
      </c>
      <c r="U525" s="42" t="str">
        <f>VLOOKUP(B525,SAOM!B$2:M1250,12,0)</f>
        <v>(31) 3852-1879</v>
      </c>
      <c r="V525" s="87">
        <f>VLOOKUP(B525,SAOM!B$2:L1250,11,0)</f>
        <v>35931023</v>
      </c>
      <c r="W525" s="18"/>
      <c r="X525" s="40" t="str">
        <f>VLOOKUP(B525,SAOM!B$2:N1250,13,0)</f>
        <v>00:20:0E:10:4C:FC</v>
      </c>
      <c r="Y525" s="17">
        <v>41108</v>
      </c>
      <c r="Z525" s="15" t="s">
        <v>4275</v>
      </c>
      <c r="AA525" s="19">
        <v>41109</v>
      </c>
      <c r="AB525" s="35"/>
      <c r="AC525" s="48"/>
      <c r="AD525" s="19" t="str">
        <f>VLOOKUP(B525,SAOM!B$2:Q1551,16,0)</f>
        <v xml:space="preserve">Cnes: 2170620 
Centro Social Urbano </v>
      </c>
      <c r="AE525" s="19" t="s">
        <v>4675</v>
      </c>
      <c r="AF525" s="19"/>
      <c r="AG525" s="145"/>
      <c r="AH525" s="15" t="s">
        <v>4624</v>
      </c>
      <c r="AI525" s="20" t="s">
        <v>4675</v>
      </c>
    </row>
    <row r="526" spans="1:35" s="20" customFormat="1">
      <c r="A526" s="13">
        <v>3667</v>
      </c>
      <c r="B526" s="38">
        <v>3667</v>
      </c>
      <c r="C526" s="17">
        <v>41071</v>
      </c>
      <c r="D526" s="17">
        <v>41153</v>
      </c>
      <c r="E526" s="17">
        <f>VLOOKUP(B526,SAOM!B$2:D3576,3,0)</f>
        <v>41153</v>
      </c>
      <c r="F526" s="17">
        <f t="shared" si="8"/>
        <v>41168</v>
      </c>
      <c r="G526" s="17">
        <v>41086</v>
      </c>
      <c r="H526" s="14" t="s">
        <v>752</v>
      </c>
      <c r="I526" s="40" t="str">
        <f>VLOOKUP(B526,SAOM!B$2:E2521,4,0)</f>
        <v>Agendado</v>
      </c>
      <c r="J526" s="14" t="s">
        <v>499</v>
      </c>
      <c r="K526" s="14" t="s">
        <v>499</v>
      </c>
      <c r="L526" s="15" t="s">
        <v>2897</v>
      </c>
      <c r="M526" s="15" t="str">
        <f>VLOOKUP(L526,Coordenadas!A$2:B1778,2,0)</f>
        <v xml:space="preserve"> 17° 4'23.77"S</v>
      </c>
      <c r="N526" s="15" t="str">
        <f>VLOOKUP(L526,Coordenadas!A$2:C5521,3,0)</f>
        <v xml:space="preserve"> 40°42'41.34"O</v>
      </c>
      <c r="O526" s="40" t="str">
        <f>VLOOKUP(B526,SAOM!B$2:H1478,7,0)</f>
        <v>-</v>
      </c>
      <c r="P526" s="40">
        <v>4033</v>
      </c>
      <c r="Q526" s="17">
        <f>VLOOKUP(B526,SAOM!B$2:I1478,8,0)</f>
        <v>41129</v>
      </c>
      <c r="R526" s="17" t="e">
        <f>VLOOKUP(B526,AG_Lider!A$1:F1837,6,0)</f>
        <v>#N/A</v>
      </c>
      <c r="S526" s="42" t="str">
        <f>VLOOKUP(B526,SAOM!B$2:J1478,9,0)</f>
        <v>Sara Ferraz de Araújo</v>
      </c>
      <c r="T526" s="17" t="str">
        <f>VLOOKUP(B526,SAOM!B$2:K1924,10,0)</f>
        <v>AVENIDA MONTE PASCOAL , s/n - Centro</v>
      </c>
      <c r="U526" s="42" t="str">
        <f>VLOOKUP(B526,SAOM!B$2:M1251,12,0)</f>
        <v>(33) 3627-7150</v>
      </c>
      <c r="V526" s="87">
        <f>VLOOKUP(B526,SAOM!B$2:L1251,11,0)</f>
        <v>39873000</v>
      </c>
      <c r="W526" s="18"/>
      <c r="X526" s="40" t="str">
        <f>VLOOKUP(B526,SAOM!B$2:N1251,13,0)</f>
        <v>-</v>
      </c>
      <c r="Y526" s="17"/>
      <c r="Z526" s="15"/>
      <c r="AA526" s="19"/>
      <c r="AB526" s="35"/>
      <c r="AC526" s="64" t="s">
        <v>4647</v>
      </c>
      <c r="AD526" s="19" t="str">
        <f>VLOOKUP(B526,SAOM!B$2:Q1552,16,0)</f>
        <v>NÃO RECEBE CHAMADA OU NÃO EXISTE
Cnes: 2185946 
secretariademachacalis@hotmail.com 
UNIDADE DE SAÚDE DA FAMÍLIA MONTE PASCOAL</v>
      </c>
      <c r="AE526" s="19" t="s">
        <v>4675</v>
      </c>
      <c r="AF526" s="19"/>
      <c r="AG526" s="151"/>
      <c r="AH526" s="15"/>
      <c r="AI526" s="20" t="s">
        <v>4675</v>
      </c>
    </row>
    <row r="527" spans="1:35" s="20" customFormat="1">
      <c r="A527" s="13">
        <v>3660</v>
      </c>
      <c r="B527" s="38">
        <v>3660</v>
      </c>
      <c r="C527" s="17">
        <v>41066</v>
      </c>
      <c r="D527" s="17">
        <v>41156</v>
      </c>
      <c r="E527" s="17">
        <f>VLOOKUP(B527,SAOM!B$2:D3577,3,0)</f>
        <v>41156</v>
      </c>
      <c r="F527" s="17">
        <f t="shared" si="8"/>
        <v>41171</v>
      </c>
      <c r="G527" s="17">
        <v>41079</v>
      </c>
      <c r="H527" s="14" t="s">
        <v>517</v>
      </c>
      <c r="I527" s="40" t="str">
        <f>VLOOKUP(B527,SAOM!B$2:E2522,4,0)</f>
        <v>Aceito</v>
      </c>
      <c r="J527" s="14" t="s">
        <v>499</v>
      </c>
      <c r="K527" s="14" t="s">
        <v>506</v>
      </c>
      <c r="L527" s="15" t="s">
        <v>4022</v>
      </c>
      <c r="M527" s="15" t="str">
        <f>VLOOKUP(L527,Coordenadas!A$2:B1779,2,0)</f>
        <v xml:space="preserve"> 17°44'44.59"S</v>
      </c>
      <c r="N527" s="15" t="str">
        <f>VLOOKUP(L527,Coordenadas!A$2:C5522,3,0)</f>
        <v xml:space="preserve"> 46°10'42.96"O</v>
      </c>
      <c r="O527" s="40" t="str">
        <f>VLOOKUP(B527,SAOM!B$2:H1479,7,0)</f>
        <v>SES-JORO-3660</v>
      </c>
      <c r="P527" s="40">
        <v>4033</v>
      </c>
      <c r="Q527" s="17">
        <f>VLOOKUP(B527,SAOM!B$2:I1479,8,0)</f>
        <v>41128</v>
      </c>
      <c r="R527" s="17" t="e">
        <f>VLOOKUP(B527,AG_Lider!A$1:F1838,6,0)</f>
        <v>#N/A</v>
      </c>
      <c r="S527" s="42" t="str">
        <f>VLOOKUP(B527,SAOM!B$2:J1479,9,0)</f>
        <v>Luisa</v>
      </c>
      <c r="T527" s="17" t="str">
        <f>VLOOKUP(B527,SAOM!B$2:K1925,10,0)</f>
        <v>RUA VICENTE ANTONIO SOUZA , s/n - Bairro MANGABEIRAS</v>
      </c>
      <c r="U527" s="42" t="str">
        <f>VLOOKUP(B527,SAOM!B$2:M1252,12,0)</f>
        <v>(38) 3361-3543</v>
      </c>
      <c r="V527" s="87">
        <f>VLOOKUP(B527,SAOM!B$2:L1252,11,0)</f>
        <v>38770000</v>
      </c>
      <c r="W527" s="18"/>
      <c r="X527" s="40" t="str">
        <f>VLOOKUP(B527,SAOM!B$2:N1252,13,0)</f>
        <v>00:20:0e:10:4b:09</v>
      </c>
      <c r="Y527" s="17">
        <v>41156</v>
      </c>
      <c r="Z527" s="15" t="s">
        <v>6874</v>
      </c>
      <c r="AA527" s="19">
        <v>41156</v>
      </c>
      <c r="AB527" s="35"/>
      <c r="AC527" s="86" t="s">
        <v>6484</v>
      </c>
      <c r="AD527" s="19" t="str">
        <f>VLOOKUP(B527,SAOM!B$2:Q1553,16,0)</f>
        <v xml:space="preserve">Cnes: 2101645 
PSF CENTRO DE ATENÇÃO DA CRIANÇA CAIC 
NÃO ESTA CIENTE Verificar o telefone 19/06/2012
</v>
      </c>
      <c r="AE527" s="19" t="s">
        <v>4675</v>
      </c>
      <c r="AF527" s="19"/>
      <c r="AG527" s="154"/>
      <c r="AH527" s="15"/>
      <c r="AI527" s="20" t="s">
        <v>4675</v>
      </c>
    </row>
    <row r="528" spans="1:35" s="20" customFormat="1">
      <c r="A528" s="13">
        <v>3696</v>
      </c>
      <c r="B528" s="38">
        <v>3696</v>
      </c>
      <c r="C528" s="17">
        <v>41071</v>
      </c>
      <c r="D528" s="17">
        <v>41116</v>
      </c>
      <c r="E528" s="17">
        <f>VLOOKUP(B528,SAOM!B$2:D3578,3,0)</f>
        <v>41116</v>
      </c>
      <c r="F528" s="17">
        <f t="shared" si="8"/>
        <v>41131</v>
      </c>
      <c r="G528" s="17">
        <v>41079</v>
      </c>
      <c r="H528" s="14" t="s">
        <v>764</v>
      </c>
      <c r="I528" s="40" t="str">
        <f>VLOOKUP(B528,SAOM!B$2:E2523,4,0)</f>
        <v>Paralisado</v>
      </c>
      <c r="J528" s="14" t="s">
        <v>499</v>
      </c>
      <c r="K528" s="14" t="s">
        <v>506</v>
      </c>
      <c r="L528" s="15" t="s">
        <v>175</v>
      </c>
      <c r="M528" s="15" t="str">
        <f>VLOOKUP(L528,Coordenadas!A$2:B1780,2,0)</f>
        <v xml:space="preserve"> 17°51'13.38"S</v>
      </c>
      <c r="N528" s="15" t="str">
        <f>VLOOKUP(L528,Coordenadas!A$2:C5523,3,0)</f>
        <v xml:space="preserve"> 41°30'54.30"O</v>
      </c>
      <c r="O528" s="40" t="str">
        <f>VLOOKUP(B528,SAOM!B$2:H1480,7,0)</f>
        <v>-</v>
      </c>
      <c r="P528" s="40">
        <v>4033</v>
      </c>
      <c r="Q528" s="17" t="str">
        <f>VLOOKUP(B528,SAOM!B$2:I1480,8,0)</f>
        <v>-</v>
      </c>
      <c r="R528" s="17" t="e">
        <f>VLOOKUP(B528,AG_Lider!A$1:F1839,6,0)</f>
        <v>#N/A</v>
      </c>
      <c r="S528" s="42" t="str">
        <f>VLOOKUP(B528,SAOM!B$2:J1480,9,0)</f>
        <v xml:space="preserve">Maria Nilza </v>
      </c>
      <c r="T528" s="17" t="str">
        <f>VLOOKUP(B528,SAOM!B$2:K1926,10,0)</f>
        <v>Rua Ermelino Martins Gabriel , n66 - Bairro Rio Pretinho</v>
      </c>
      <c r="U528" s="42" t="str">
        <f>VLOOKUP(B528,SAOM!B$2:M1253,12,0)</f>
        <v>(33) 3529-2328</v>
      </c>
      <c r="V528" s="87">
        <f>VLOOKUP(B528,SAOM!B$2:L1253,11,0)</f>
        <v>39800000</v>
      </c>
      <c r="W528" s="18"/>
      <c r="X528" s="40" t="str">
        <f>VLOOKUP(B528,SAOM!B$2:N1253,13,0)</f>
        <v>-</v>
      </c>
      <c r="Y528" s="17"/>
      <c r="Z528" s="15"/>
      <c r="AA528" s="19"/>
      <c r="AB528" s="35"/>
      <c r="AC528" s="48" t="s">
        <v>4271</v>
      </c>
      <c r="AD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9" t="s">
        <v>4675</v>
      </c>
      <c r="AF528" s="19"/>
      <c r="AG528" s="145"/>
      <c r="AH528" s="15"/>
      <c r="AI528" s="20" t="s">
        <v>4675</v>
      </c>
    </row>
    <row r="529" spans="1:35" s="84" customFormat="1">
      <c r="A529" s="46">
        <v>3688</v>
      </c>
      <c r="B529" s="38">
        <v>3688</v>
      </c>
      <c r="C529" s="31">
        <v>41071</v>
      </c>
      <c r="D529" s="31">
        <v>41116</v>
      </c>
      <c r="E529" s="17">
        <f>VLOOKUP(B529,SAOM!B$2:D3579,3,0)</f>
        <v>41116</v>
      </c>
      <c r="F529" s="31">
        <f t="shared" si="8"/>
        <v>41131</v>
      </c>
      <c r="G529" s="31" t="s">
        <v>501</v>
      </c>
      <c r="H529" s="73" t="s">
        <v>517</v>
      </c>
      <c r="I529" s="40" t="str">
        <f>VLOOKUP(B529,SAOM!B$2:E2524,4,0)</f>
        <v>Aceito</v>
      </c>
      <c r="J529" s="73" t="s">
        <v>499</v>
      </c>
      <c r="K529" s="73" t="s">
        <v>501</v>
      </c>
      <c r="L529" s="47" t="s">
        <v>175</v>
      </c>
      <c r="M529" s="15" t="str">
        <f>VLOOKUP(L529,Coordenadas!A$2:B1781,2,0)</f>
        <v xml:space="preserve"> 17°51'13.38"S</v>
      </c>
      <c r="N529" s="15" t="str">
        <f>VLOOKUP(L529,Coordenadas!A$2:C5524,3,0)</f>
        <v xml:space="preserve"> 41°30'54.30"O</v>
      </c>
      <c r="O529" s="38" t="str">
        <f>VLOOKUP(B529,SAOM!B$2:H1485,7,0)</f>
        <v>SES-TENI-3688</v>
      </c>
      <c r="P529" s="38">
        <v>4033</v>
      </c>
      <c r="Q529" s="31">
        <f>VLOOKUP(B529,SAOM!B$2:I1485,8,0)</f>
        <v>41102</v>
      </c>
      <c r="R529" s="31" t="e">
        <f>VLOOKUP(B529,AG_Lider!A$1:F1844,6,0)</f>
        <v>#N/A</v>
      </c>
      <c r="S529" s="80" t="str">
        <f>VLOOKUP(B529,SAOM!B$2:J1485,9,0)</f>
        <v>Eduardo Barbosa</v>
      </c>
      <c r="T529" s="31" t="str">
        <f>VLOOKUP(B529,SAOM!B$2:K1931,10,0)</f>
        <v>Rua Carlos Langkammer, n165 - Bairro Manoel Pimenta</v>
      </c>
      <c r="U529" s="42" t="str">
        <f>VLOOKUP(B529,SAOM!B$2:M1254,12,0)</f>
        <v>(33) 3529-3036</v>
      </c>
      <c r="V529" s="87">
        <f>VLOOKUP(B529,SAOM!B$2:L1254,11,0)</f>
        <v>39800000</v>
      </c>
      <c r="W529" s="81"/>
      <c r="X529" s="40" t="str">
        <f>VLOOKUP(B529,SAOM!B$2:N1254,13,0)</f>
        <v>00:20:0e:10:51:c6</v>
      </c>
      <c r="Y529" s="31">
        <v>41102</v>
      </c>
      <c r="Z529" s="47" t="s">
        <v>5552</v>
      </c>
      <c r="AA529" s="82">
        <v>41138</v>
      </c>
      <c r="AB529" s="35"/>
      <c r="AC529" s="70" t="s">
        <v>5716</v>
      </c>
      <c r="AD529" s="19" t="str">
        <f>VLOOKUP(B529,SAOM!B$2:Q1555,16,0)</f>
        <v xml:space="preserve">Cnes: 6696449 
PSF Manoel Pimenta </v>
      </c>
      <c r="AE529" s="82" t="s">
        <v>4675</v>
      </c>
      <c r="AF529" s="82"/>
      <c r="AG529" s="147"/>
      <c r="AH529" s="132" t="s">
        <v>5553</v>
      </c>
      <c r="AI529" s="84" t="s">
        <v>4675</v>
      </c>
    </row>
    <row r="530" spans="1:35" s="20" customFormat="1">
      <c r="A530" s="13">
        <v>3690</v>
      </c>
      <c r="B530" s="38">
        <v>3690</v>
      </c>
      <c r="C530" s="17">
        <v>41071</v>
      </c>
      <c r="D530" s="17">
        <v>41171</v>
      </c>
      <c r="E530" s="17">
        <f>VLOOKUP(B530,SAOM!B$2:D3580,3,0)</f>
        <v>41171</v>
      </c>
      <c r="F530" s="17">
        <f t="shared" si="8"/>
        <v>41186</v>
      </c>
      <c r="G530" s="17">
        <v>41086</v>
      </c>
      <c r="H530" s="14" t="s">
        <v>7236</v>
      </c>
      <c r="I530" s="40" t="str">
        <f>VLOOKUP(B530,SAOM!B$2:E2525,4,0)</f>
        <v>Agendado</v>
      </c>
      <c r="J530" s="14" t="s">
        <v>499</v>
      </c>
      <c r="K530" s="14" t="s">
        <v>506</v>
      </c>
      <c r="L530" s="15" t="s">
        <v>175</v>
      </c>
      <c r="M530" s="15" t="str">
        <f>VLOOKUP(L530,Coordenadas!A$2:B1782,2,0)</f>
        <v xml:space="preserve"> 17°51'13.38"S</v>
      </c>
      <c r="N530" s="15" t="str">
        <f>VLOOKUP(L530,Coordenadas!A$2:C5525,3,0)</f>
        <v xml:space="preserve"> 41°30'54.30"O</v>
      </c>
      <c r="O530" s="40" t="str">
        <f>VLOOKUP(B530,SAOM!B$2:H1482,7,0)</f>
        <v>-</v>
      </c>
      <c r="P530" s="40">
        <v>4033</v>
      </c>
      <c r="Q530" s="17">
        <f>VLOOKUP(B530,SAOM!B$2:I1482,8,0)</f>
        <v>41169</v>
      </c>
      <c r="R530" s="17" t="e">
        <f>VLOOKUP(B530,AG_Lider!A$1:F1841,6,0)</f>
        <v>#N/A</v>
      </c>
      <c r="S530" s="42" t="str">
        <f>VLOOKUP(B530,SAOM!B$2:J1482,9,0)</f>
        <v>Patrícia Dohler</v>
      </c>
      <c r="T530" s="17" t="str">
        <f>VLOOKUP(B530,SAOM!B$2:K1928,10,0)</f>
        <v>Rua Gustavo Leonardo, n384 -  Bairro São Jacinto</v>
      </c>
      <c r="U530" s="42" t="str">
        <f>VLOOKUP(B530,SAOM!B$2:M1255,12,0)</f>
        <v>(33) 3521-1097</v>
      </c>
      <c r="V530" s="87" t="str">
        <f>VLOOKUP(B530,SAOM!B$2:L1255,11,0)</f>
        <v>39800-000</v>
      </c>
      <c r="W530" s="18"/>
      <c r="X530" s="40" t="str">
        <f>VLOOKUP(B530,SAOM!B$2:N1255,13,0)</f>
        <v>-</v>
      </c>
      <c r="Y530" s="17"/>
      <c r="Z530" s="15"/>
      <c r="AA530" s="19"/>
      <c r="AB530" s="35"/>
      <c r="AC530" s="48" t="s">
        <v>7202</v>
      </c>
      <c r="AD530" s="19" t="str">
        <f>VLOOKUP(B530,SAOM!B$2:Q1556,16,0)</f>
        <v xml:space="preserve">20/08/2012 11:38:23 - Ivan Santos - Resolvida. 
26/6 - Foram feitas varias tentativas sem sucesso. 
Cnes: 2220792 
PSF Monte Carlo/Serra Verde </v>
      </c>
      <c r="AE530" s="19" t="s">
        <v>4675</v>
      </c>
      <c r="AF530" s="19"/>
      <c r="AG530" s="145"/>
      <c r="AH530" s="15"/>
      <c r="AI530" s="20" t="s">
        <v>4675</v>
      </c>
    </row>
    <row r="531" spans="1:35" s="20" customFormat="1" ht="18" customHeight="1">
      <c r="A531" s="13">
        <v>3681</v>
      </c>
      <c r="B531" s="38">
        <v>3681</v>
      </c>
      <c r="C531" s="17">
        <v>41071</v>
      </c>
      <c r="D531" s="17">
        <v>41178</v>
      </c>
      <c r="E531" s="17">
        <f>VLOOKUP(B531,SAOM!B$2:D3581,3,0)</f>
        <v>41178</v>
      </c>
      <c r="F531" s="17">
        <f t="shared" si="8"/>
        <v>41193</v>
      </c>
      <c r="G531" s="17">
        <v>41079</v>
      </c>
      <c r="H531" s="14" t="s">
        <v>7236</v>
      </c>
      <c r="I531" s="40" t="str">
        <f>VLOOKUP(B531,SAOM!B$2:E2526,4,0)</f>
        <v>Agendado</v>
      </c>
      <c r="J531" s="14" t="s">
        <v>499</v>
      </c>
      <c r="K531" s="14" t="s">
        <v>506</v>
      </c>
      <c r="L531" s="15" t="s">
        <v>175</v>
      </c>
      <c r="M531" s="15" t="str">
        <f>VLOOKUP(L531,Coordenadas!A$2:B1783,2,0)</f>
        <v xml:space="preserve"> 17°51'13.38"S</v>
      </c>
      <c r="N531" s="15" t="str">
        <f>VLOOKUP(L531,Coordenadas!A$2:C5526,3,0)</f>
        <v xml:space="preserve"> 41°30'54.30"O</v>
      </c>
      <c r="O531" s="40" t="str">
        <f>VLOOKUP(B531,SAOM!B$2:H1483,7,0)</f>
        <v>-</v>
      </c>
      <c r="P531" s="40">
        <v>4033</v>
      </c>
      <c r="Q531" s="17">
        <f>VLOOKUP(B531,SAOM!B$2:I1483,8,0)</f>
        <v>41169</v>
      </c>
      <c r="R531" s="17" t="e">
        <f>VLOOKUP(B531,AG_Lider!A$1:F1842,6,0)</f>
        <v>#N/A</v>
      </c>
      <c r="S531" s="42" t="str">
        <f>VLOOKUP(B531,SAOM!B$2:J1483,9,0)</f>
        <v>Isnália Vaz</v>
      </c>
      <c r="T531" s="17" t="str">
        <f>VLOOKUP(B531,SAOM!B$2:K1929,10,0)</f>
        <v>Avenida Ayrton Senna , n281 - Bairro Funcionários</v>
      </c>
      <c r="U531" s="42" t="str">
        <f>VLOOKUP(B531,SAOM!B$2:M1256,12,0)</f>
        <v>(33) 3536 4116</v>
      </c>
      <c r="V531" s="87" t="str">
        <f>VLOOKUP(B531,SAOM!B$2:L1256,11,0)</f>
        <v>39800-000</v>
      </c>
      <c r="W531" s="18"/>
      <c r="X531" s="40" t="str">
        <f>VLOOKUP(B531,SAOM!B$2:N1256,13,0)</f>
        <v>-</v>
      </c>
      <c r="Y531" s="17"/>
      <c r="Z531" s="15"/>
      <c r="AA531" s="19"/>
      <c r="AB531" s="35"/>
      <c r="AC531" s="77" t="s">
        <v>7206</v>
      </c>
      <c r="AD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9" t="s">
        <v>4675</v>
      </c>
      <c r="AF531" s="19"/>
      <c r="AG531" s="145"/>
      <c r="AH531" s="15"/>
      <c r="AI531" s="20" t="s">
        <v>4675</v>
      </c>
    </row>
    <row r="532" spans="1:35" s="20" customFormat="1">
      <c r="A532" s="13">
        <v>3694</v>
      </c>
      <c r="B532" s="38">
        <v>3694</v>
      </c>
      <c r="C532" s="17">
        <v>41071</v>
      </c>
      <c r="D532" s="17">
        <v>41178</v>
      </c>
      <c r="E532" s="17">
        <f>VLOOKUP(B532,SAOM!B$2:D3582,3,0)</f>
        <v>41178</v>
      </c>
      <c r="F532" s="17">
        <f t="shared" si="8"/>
        <v>41193</v>
      </c>
      <c r="G532" s="17">
        <v>41079</v>
      </c>
      <c r="H532" s="14" t="s">
        <v>7236</v>
      </c>
      <c r="I532" s="40" t="str">
        <f>VLOOKUP(B532,SAOM!B$2:E2527,4,0)</f>
        <v>Agendado</v>
      </c>
      <c r="J532" s="14" t="s">
        <v>499</v>
      </c>
      <c r="K532" s="14" t="s">
        <v>506</v>
      </c>
      <c r="L532" s="15" t="s">
        <v>175</v>
      </c>
      <c r="M532" s="15" t="str">
        <f>VLOOKUP(L532,Coordenadas!A$2:B1784,2,0)</f>
        <v xml:space="preserve"> 17°51'13.38"S</v>
      </c>
      <c r="N532" s="15" t="str">
        <f>VLOOKUP(L532,Coordenadas!A$2:C5527,3,0)</f>
        <v xml:space="preserve"> 41°30'54.30"O</v>
      </c>
      <c r="O532" s="40" t="str">
        <f>VLOOKUP(B532,SAOM!B$2:H1484,7,0)</f>
        <v>-</v>
      </c>
      <c r="P532" s="40">
        <v>4033</v>
      </c>
      <c r="Q532" s="17">
        <f>VLOOKUP(B532,SAOM!B$2:I1484,8,0)</f>
        <v>41169</v>
      </c>
      <c r="R532" s="17" t="e">
        <f>VLOOKUP(B532,AG_Lider!A$1:F1843,6,0)</f>
        <v>#N/A</v>
      </c>
      <c r="S532" s="42" t="str">
        <f>VLOOKUP(B532,SAOM!B$2:J1484,9,0)</f>
        <v>Marta  Camilo / Myrna Figueredo</v>
      </c>
      <c r="T532" s="17" t="str">
        <f>VLOOKUP(B532,SAOM!B$2:K1930,10,0)</f>
        <v>Avenida Bahia Minas , s/n - Zona Rural</v>
      </c>
      <c r="U532" s="42" t="str">
        <f>VLOOKUP(B532,SAOM!B$2:M1257,12,0)</f>
        <v>(33) 3529-2328</v>
      </c>
      <c r="V532" s="87" t="str">
        <f>VLOOKUP(B532,SAOM!B$2:L1257,11,0)</f>
        <v>39800-000</v>
      </c>
      <c r="W532" s="18"/>
      <c r="X532" s="40" t="str">
        <f>VLOOKUP(B532,SAOM!B$2:N1257,13,0)</f>
        <v>-</v>
      </c>
      <c r="Y532" s="17"/>
      <c r="Z532" s="15"/>
      <c r="AA532" s="19"/>
      <c r="AB532" s="35"/>
      <c r="AC532" s="48" t="s">
        <v>7207</v>
      </c>
      <c r="AD532" s="19" t="str">
        <f>VLOOKUP(B532,SAOM!B$2:Q1558,16,0)</f>
        <v>20/08/2012 15:00:54
Ivan Santos
PSF Pedro Versiani não possui telefone, entrar em contato na Secretaria de Saude((33) 3529-2328 ). 
Cnes: 6520782 PSF Pedro Versiani 
Verificar o telefone nao corresponde. 19/06/2012</v>
      </c>
      <c r="AE532" s="19" t="s">
        <v>4675</v>
      </c>
      <c r="AF532" s="19"/>
      <c r="AG532" s="145"/>
      <c r="AH532" s="15"/>
      <c r="AI532" s="20" t="s">
        <v>4675</v>
      </c>
    </row>
    <row r="533" spans="1:35" s="84" customFormat="1">
      <c r="A533" s="46">
        <v>3728</v>
      </c>
      <c r="B533" s="38">
        <v>3728</v>
      </c>
      <c r="C533" s="31">
        <v>41072</v>
      </c>
      <c r="D533" s="31">
        <v>41117</v>
      </c>
      <c r="E533" s="17">
        <f>VLOOKUP(B533,SAOM!B$2:D3583,3,0)</f>
        <v>41117</v>
      </c>
      <c r="F533" s="31">
        <f t="shared" si="8"/>
        <v>41132</v>
      </c>
      <c r="G533" s="31" t="s">
        <v>501</v>
      </c>
      <c r="H533" s="73" t="s">
        <v>517</v>
      </c>
      <c r="I533" s="40" t="str">
        <f>VLOOKUP(B533,SAOM!B$2:E2528,4,0)</f>
        <v>Aceito</v>
      </c>
      <c r="J533" s="73" t="s">
        <v>499</v>
      </c>
      <c r="K533" s="73" t="s">
        <v>501</v>
      </c>
      <c r="L533" s="47" t="s">
        <v>4091</v>
      </c>
      <c r="M533" s="15" t="str">
        <f>VLOOKUP(L533,Coordenadas!A$2:B1785,2,0)</f>
        <v xml:space="preserve"> 17°49'8.47"S</v>
      </c>
      <c r="N533" s="15" t="str">
        <f>VLOOKUP(L533,Coordenadas!A$2:C5528,3,0)</f>
        <v xml:space="preserve"> 40°20'30.93"O</v>
      </c>
      <c r="O533" s="38" t="str">
        <f>VLOOKUP(B533,SAOM!B$2:H1510,7,0)</f>
        <v>SES-NAUE-3728</v>
      </c>
      <c r="P533" s="38">
        <v>4033</v>
      </c>
      <c r="Q533" s="31">
        <f>VLOOKUP(B533,SAOM!B$2:I1510,8,0)</f>
        <v>41116</v>
      </c>
      <c r="R533" s="31" t="e">
        <f>VLOOKUP(B533,AG_Lider!A$1:F1869,6,0)</f>
        <v>#N/A</v>
      </c>
      <c r="S533" s="80" t="str">
        <f>VLOOKUP(B533,SAOM!B$2:J1510,9,0)</f>
        <v>LÍVIA OLIVEIRA DE BARROS</v>
      </c>
      <c r="T533" s="31" t="str">
        <f>VLOOKUP(B533,SAOM!B$2:K1956,10,0)</f>
        <v>RUA CARIJÓS , n80 - Bairro Laticínio</v>
      </c>
      <c r="U533" s="42" t="str">
        <f>VLOOKUP(B533,SAOM!B$2:M1258,12,0)</f>
        <v>(33) 3621-2187</v>
      </c>
      <c r="V533" s="87">
        <f>VLOOKUP(B533,SAOM!B$2:L1258,11,0)</f>
        <v>39860000</v>
      </c>
      <c r="W533" s="81"/>
      <c r="X533" s="40" t="str">
        <f>VLOOKUP(B533,SAOM!B$2:N1258,13,0)</f>
        <v>00:20:0e:10:4f:4d</v>
      </c>
      <c r="Y533" s="31">
        <v>41116</v>
      </c>
      <c r="Z533" s="47" t="s">
        <v>2708</v>
      </c>
      <c r="AA533" s="82">
        <v>41120</v>
      </c>
      <c r="AB533" s="35"/>
      <c r="AC533" s="70" t="s">
        <v>5974</v>
      </c>
      <c r="AD533" s="19" t="str">
        <f>VLOOKUP(B533,SAOM!B$2:Q1559,16,0)</f>
        <v xml:space="preserve">Cnes: 2210576 
UNIDADE DE SAÚDE FAMÍLIA LATICÍNIO </v>
      </c>
      <c r="AE533" s="82" t="s">
        <v>4675</v>
      </c>
      <c r="AF533" s="82"/>
      <c r="AG533" s="147"/>
      <c r="AH533" s="47"/>
      <c r="AI533" s="84" t="s">
        <v>4675</v>
      </c>
    </row>
    <row r="534" spans="1:35" s="20" customFormat="1">
      <c r="A534" s="13">
        <v>3691</v>
      </c>
      <c r="B534" s="38">
        <v>3691</v>
      </c>
      <c r="C534" s="17">
        <v>41071</v>
      </c>
      <c r="D534" s="17">
        <v>41116</v>
      </c>
      <c r="E534" s="17">
        <f>VLOOKUP(B534,SAOM!B$2:D3584,3,0)</f>
        <v>41116</v>
      </c>
      <c r="F534" s="17">
        <f t="shared" si="8"/>
        <v>41131</v>
      </c>
      <c r="G534" s="17" t="s">
        <v>501</v>
      </c>
      <c r="H534" s="14" t="s">
        <v>517</v>
      </c>
      <c r="I534" s="40" t="str">
        <f>VLOOKUP(B534,SAOM!B$2:E2529,4,0)</f>
        <v>Aceito</v>
      </c>
      <c r="J534" s="14" t="s">
        <v>499</v>
      </c>
      <c r="K534" s="14" t="s">
        <v>501</v>
      </c>
      <c r="L534" s="15" t="s">
        <v>175</v>
      </c>
      <c r="M534" s="15" t="str">
        <f>VLOOKUP(L534,Coordenadas!A$2:B1786,2,0)</f>
        <v xml:space="preserve"> 17°51'13.38"S</v>
      </c>
      <c r="N534" s="15" t="str">
        <f>VLOOKUP(L534,Coordenadas!A$2:C5529,3,0)</f>
        <v xml:space="preserve"> 41°30'54.30"O</v>
      </c>
      <c r="O534" s="40" t="str">
        <f>VLOOKUP(B534,SAOM!B$2:H1486,7,0)</f>
        <v>SES-TENI-3691</v>
      </c>
      <c r="P534" s="40">
        <v>4033</v>
      </c>
      <c r="Q534" s="17">
        <f>VLOOKUP(B534,SAOM!B$2:I1486,8,0)</f>
        <v>41131</v>
      </c>
      <c r="R534" s="17" t="e">
        <f>VLOOKUP(B534,AG_Lider!A$1:F1845,6,0)</f>
        <v>#N/A</v>
      </c>
      <c r="S534" s="42" t="str">
        <f>VLOOKUP(B534,SAOM!B$2:J1486,9,0)</f>
        <v>Anne Grazielle</v>
      </c>
      <c r="T534" s="17" t="str">
        <f>VLOOKUP(B534,SAOM!B$2:K1932,10,0)</f>
        <v>BR 116 KM 289, s/n - Bairro Mucuri</v>
      </c>
      <c r="U534" s="42" t="str">
        <f>VLOOKUP(B534,SAOM!B$2:M1259,12,0)</f>
        <v>(33) 3528-1948</v>
      </c>
      <c r="V534" s="87">
        <f>VLOOKUP(B534,SAOM!B$2:L1259,11,0)</f>
        <v>39800000</v>
      </c>
      <c r="W534" s="18"/>
      <c r="X534" s="40" t="str">
        <f>VLOOKUP(B534,SAOM!B$2:N1259,13,0)</f>
        <v>00:20:0e:10:4f:50</v>
      </c>
      <c r="Y534" s="17">
        <v>41130</v>
      </c>
      <c r="Z534" s="15" t="s">
        <v>5990</v>
      </c>
      <c r="AA534" s="19">
        <v>41135</v>
      </c>
      <c r="AB534" s="35"/>
      <c r="AC534" s="48"/>
      <c r="AD534" s="19" t="str">
        <f>VLOOKUP(B534,SAOM!B$2:Q1560,16,0)</f>
        <v xml:space="preserve">Cnes: 2705346 
PSF Mucuri </v>
      </c>
      <c r="AE534" s="19" t="s">
        <v>4675</v>
      </c>
      <c r="AF534" s="19"/>
      <c r="AG534" s="145"/>
      <c r="AH534" s="15"/>
      <c r="AI534" s="20" t="s">
        <v>4675</v>
      </c>
    </row>
    <row r="535" spans="1:35" s="20" customFormat="1" ht="18.75" customHeight="1">
      <c r="A535" s="13">
        <v>3695</v>
      </c>
      <c r="B535" s="38">
        <v>3695</v>
      </c>
      <c r="C535" s="17">
        <v>41071</v>
      </c>
      <c r="D535" s="17">
        <v>41179</v>
      </c>
      <c r="E535" s="17">
        <f>VLOOKUP(B535,SAOM!B$2:D3585,3,0)</f>
        <v>41179</v>
      </c>
      <c r="F535" s="17">
        <f t="shared" si="8"/>
        <v>41194</v>
      </c>
      <c r="G535" s="17">
        <v>41079</v>
      </c>
      <c r="H535" s="14" t="s">
        <v>7236</v>
      </c>
      <c r="I535" s="40" t="str">
        <f>VLOOKUP(B535,SAOM!B$2:E2530,4,0)</f>
        <v>Agendado</v>
      </c>
      <c r="J535" s="14" t="s">
        <v>499</v>
      </c>
      <c r="K535" s="14" t="s">
        <v>506</v>
      </c>
      <c r="L535" s="15" t="s">
        <v>175</v>
      </c>
      <c r="M535" s="15" t="str">
        <f>VLOOKUP(L535,Coordenadas!A$2:B1787,2,0)</f>
        <v xml:space="preserve"> 17°51'13.38"S</v>
      </c>
      <c r="N535" s="15" t="str">
        <f>VLOOKUP(L535,Coordenadas!A$2:C5530,3,0)</f>
        <v xml:space="preserve"> 41°30'54.30"O</v>
      </c>
      <c r="O535" s="40" t="str">
        <f>VLOOKUP(B535,SAOM!B$2:H1487,7,0)</f>
        <v>-</v>
      </c>
      <c r="P535" s="40">
        <v>4033</v>
      </c>
      <c r="Q535" s="17">
        <f>VLOOKUP(B535,SAOM!B$2:I1487,8,0)</f>
        <v>41169</v>
      </c>
      <c r="R535" s="17" t="e">
        <f>VLOOKUP(B535,AG_Lider!A$1:F1846,6,0)</f>
        <v>#N/A</v>
      </c>
      <c r="S535" s="42" t="str">
        <f>VLOOKUP(B535,SAOM!B$2:J1487,9,0)</f>
        <v>Regina Amador</v>
      </c>
      <c r="T535" s="17" t="str">
        <f>VLOOKUP(B535,SAOM!B$2:K1933,10,0)</f>
        <v>Rua Oscar Romero , n135 - Bairro Vila Esperança</v>
      </c>
      <c r="U535" s="42" t="str">
        <f>VLOOKUP(B535,SAOM!B$2:M1260,12,0)</f>
        <v>(33) 353-63471</v>
      </c>
      <c r="V535" s="87" t="str">
        <f>VLOOKUP(B535,SAOM!B$2:L1260,11,0)</f>
        <v>39800-000</v>
      </c>
      <c r="W535" s="18"/>
      <c r="X535" s="40" t="str">
        <f>VLOOKUP(B535,SAOM!B$2:N1260,13,0)</f>
        <v>-</v>
      </c>
      <c r="Y535" s="17"/>
      <c r="Z535" s="15"/>
      <c r="AA535" s="19"/>
      <c r="AB535" s="35"/>
      <c r="AC535" s="77" t="s">
        <v>7208</v>
      </c>
      <c r="AD535" s="19" t="str">
        <f>VLOOKUP(B535,SAOM!B$2:Q1561,16,0)</f>
        <v>21/08/2012 13:35:52
Ivan Santos
Resolvida. 
Cnes: 5916992 
PSF Pindorama/Vila Esperança 
Cliente não está ciente 19/06/2012</v>
      </c>
      <c r="AE535" s="19" t="s">
        <v>4675</v>
      </c>
      <c r="AF535" s="19"/>
      <c r="AG535" s="145"/>
      <c r="AH535" s="15"/>
      <c r="AI535" s="20" t="s">
        <v>4675</v>
      </c>
    </row>
    <row r="536" spans="1:35" s="20" customFormat="1">
      <c r="A536" s="13">
        <v>3721</v>
      </c>
      <c r="B536" s="38">
        <v>3721</v>
      </c>
      <c r="C536" s="17">
        <v>41072</v>
      </c>
      <c r="D536" s="17">
        <v>41117</v>
      </c>
      <c r="E536" s="17">
        <f>VLOOKUP(B536,SAOM!B$2:D3586,3,0)</f>
        <v>41117</v>
      </c>
      <c r="F536" s="17">
        <f t="shared" si="8"/>
        <v>41132</v>
      </c>
      <c r="G536" s="17" t="s">
        <v>501</v>
      </c>
      <c r="H536" s="14" t="s">
        <v>517</v>
      </c>
      <c r="I536" s="40" t="str">
        <f>VLOOKUP(B536,SAOM!B$2:E2531,4,0)</f>
        <v>Aceito</v>
      </c>
      <c r="J536" s="14" t="s">
        <v>499</v>
      </c>
      <c r="K536" s="14" t="s">
        <v>501</v>
      </c>
      <c r="L536" s="15" t="s">
        <v>4049</v>
      </c>
      <c r="M536" s="15" t="str">
        <f>VLOOKUP(L536,Coordenadas!A$2:B1788,2,0)</f>
        <v xml:space="preserve"> 18° 2'40.30"S</v>
      </c>
      <c r="N536" s="15" t="str">
        <f>VLOOKUP(L536,Coordenadas!A$2:C5531,3,0)</f>
        <v xml:space="preserve"> 41°39'40.50"O</v>
      </c>
      <c r="O536" s="40" t="str">
        <f>VLOOKUP(B536,SAOM!B$2:H1488,7,0)</f>
        <v>SES-ITRI-3721</v>
      </c>
      <c r="P536" s="40">
        <v>4033</v>
      </c>
      <c r="Q536" s="17">
        <f>VLOOKUP(B536,SAOM!B$2:I1488,8,0)</f>
        <v>41117</v>
      </c>
      <c r="R536" s="17" t="e">
        <f>VLOOKUP(B536,AG_Lider!A$1:F1847,6,0)</f>
        <v>#N/A</v>
      </c>
      <c r="S536" s="42" t="str">
        <f>VLOOKUP(B536,SAOM!B$2:J1488,9,0)</f>
        <v>Marliane P. de Morais</v>
      </c>
      <c r="T536" s="17" t="str">
        <f>VLOOKUP(B536,SAOM!B$2:K1934,10,0)</f>
        <v>RUA DOS INDIOS , n26 - Bairro VARZEA</v>
      </c>
      <c r="U536" s="42" t="str">
        <f>VLOOKUP(B536,SAOM!B$2:M1261,12,0)</f>
        <v>(33)84158564</v>
      </c>
      <c r="V536" s="87">
        <f>VLOOKUP(B536,SAOM!B$2:L1261,11,0)</f>
        <v>39830000</v>
      </c>
      <c r="W536" s="18"/>
      <c r="X536" s="40" t="str">
        <f>VLOOKUP(B536,SAOM!B$2:N1261,13,0)</f>
        <v>00:20:0e:10:4f:5d</v>
      </c>
      <c r="Y536" s="17">
        <v>41116</v>
      </c>
      <c r="Z536" s="15" t="s">
        <v>5990</v>
      </c>
      <c r="AA536" s="19">
        <v>41117</v>
      </c>
      <c r="AB536" s="35"/>
      <c r="AC536" s="48"/>
      <c r="AD536" s="19" t="str">
        <f>VLOOKUP(B536,SAOM!B$2:Q1562,16,0)</f>
        <v xml:space="preserve">Cnes: 2211203 
PSF PARCERIA COM A VIDA </v>
      </c>
      <c r="AE536" s="19" t="s">
        <v>4675</v>
      </c>
      <c r="AF536" s="19"/>
      <c r="AG536" s="145"/>
      <c r="AH536" s="15"/>
      <c r="AI536" s="20" t="s">
        <v>4675</v>
      </c>
    </row>
    <row r="537" spans="1:35" s="84" customFormat="1">
      <c r="A537" s="46">
        <v>3719</v>
      </c>
      <c r="B537" s="38">
        <v>3719</v>
      </c>
      <c r="C537" s="31">
        <v>41072</v>
      </c>
      <c r="D537" s="31">
        <v>41117</v>
      </c>
      <c r="E537" s="17">
        <f>VLOOKUP(B537,SAOM!B$2:D3587,3,0)</f>
        <v>41159</v>
      </c>
      <c r="F537" s="31">
        <f t="shared" si="8"/>
        <v>41132</v>
      </c>
      <c r="G537" s="31">
        <v>41079</v>
      </c>
      <c r="H537" s="73" t="s">
        <v>517</v>
      </c>
      <c r="I537" s="40" t="str">
        <f>VLOOKUP(B537,SAOM!B$2:E2532,4,0)</f>
        <v>Aceito</v>
      </c>
      <c r="J537" s="73" t="s">
        <v>499</v>
      </c>
      <c r="K537" s="73" t="s">
        <v>501</v>
      </c>
      <c r="L537" s="47" t="s">
        <v>4049</v>
      </c>
      <c r="M537" s="15" t="str">
        <f>VLOOKUP(L537,Coordenadas!A$2:B1789,2,0)</f>
        <v xml:space="preserve"> 18° 2'40.30"S</v>
      </c>
      <c r="N537" s="15" t="str">
        <f>VLOOKUP(L537,Coordenadas!A$2:C5532,3,0)</f>
        <v xml:space="preserve"> 41°39'40.50"O</v>
      </c>
      <c r="O537" s="38" t="str">
        <f>VLOOKUP(B537,SAOM!B$2:H1489,7,0)</f>
        <v>SES-ITRI-3719</v>
      </c>
      <c r="P537" s="38">
        <v>4033</v>
      </c>
      <c r="Q537" s="31">
        <f>VLOOKUP(B537,SAOM!B$2:I1489,8,0)</f>
        <v>41121</v>
      </c>
      <c r="R537" s="31" t="e">
        <f>VLOOKUP(B537,AG_Lider!A$1:F1848,6,0)</f>
        <v>#N/A</v>
      </c>
      <c r="S537" s="80" t="str">
        <f>VLOOKUP(B537,SAOM!B$2:J1489,9,0)</f>
        <v>Wesley Faria Alves</v>
      </c>
      <c r="T537" s="31" t="str">
        <f>VLOOKUP(B537,SAOM!B$2:K1935,10,0)</f>
        <v>RUA CAMILO A PEREIRA , s/n - Zona rural</v>
      </c>
      <c r="U537" s="42" t="str">
        <f>VLOOKUP(B537,SAOM!B$2:M1262,12,0)</f>
        <v>(33) 3511-1964</v>
      </c>
      <c r="V537" s="87" t="str">
        <f>VLOOKUP(B537,SAOM!B$2:L1262,11,0)</f>
        <v>39830-000</v>
      </c>
      <c r="W537" s="81"/>
      <c r="X537" s="40" t="str">
        <f>VLOOKUP(B537,SAOM!B$2:N1262,13,0)</f>
        <v>00:20:0E:10:4C:E6</v>
      </c>
      <c r="Y537" s="31">
        <v>41121</v>
      </c>
      <c r="Z537" s="15" t="s">
        <v>5990</v>
      </c>
      <c r="AA537" s="82">
        <v>41124</v>
      </c>
      <c r="AB537" s="35"/>
      <c r="AC537" s="70" t="s">
        <v>6319</v>
      </c>
      <c r="AD537" s="19" t="str">
        <f>VLOOKUP(B537,SAOM!B$2:Q1563,16,0)</f>
        <v>Conseguiu contato
Cnes: 2209888  PSF SAÚDE PARA TODOS 
Verificar o telefone COM DEFEITO(SO OCUPADO) 19/06/2012</v>
      </c>
      <c r="AE537" s="82" t="s">
        <v>4675</v>
      </c>
      <c r="AF537" s="82"/>
      <c r="AG537" s="147"/>
      <c r="AH537" s="47"/>
      <c r="AI537" s="84" t="s">
        <v>4675</v>
      </c>
    </row>
    <row r="538" spans="1:35" s="20" customFormat="1">
      <c r="A538" s="13">
        <v>3768</v>
      </c>
      <c r="B538" s="38">
        <v>3768</v>
      </c>
      <c r="C538" s="17">
        <v>41073</v>
      </c>
      <c r="D538" s="17">
        <v>41118</v>
      </c>
      <c r="E538" s="17">
        <f>VLOOKUP(B538,SAOM!B$2:D3588,3,0)</f>
        <v>41118</v>
      </c>
      <c r="F538" s="17">
        <f t="shared" si="8"/>
        <v>41133</v>
      </c>
      <c r="G538" s="17" t="s">
        <v>501</v>
      </c>
      <c r="H538" s="14" t="s">
        <v>517</v>
      </c>
      <c r="I538" s="40" t="str">
        <f>VLOOKUP(B538,SAOM!B$2:E2533,4,0)</f>
        <v>Aceito</v>
      </c>
      <c r="J538" s="14" t="s">
        <v>684</v>
      </c>
      <c r="K538" s="14" t="s">
        <v>501</v>
      </c>
      <c r="L538" s="15" t="s">
        <v>3976</v>
      </c>
      <c r="M538" s="15" t="str">
        <f>VLOOKUP(L538,Coordenadas!A$2:B1790,2,0)</f>
        <v xml:space="preserve"> 19°48'33.58"S</v>
      </c>
      <c r="N538" s="15" t="str">
        <f>VLOOKUP(L538,Coordenadas!A$2:C5533,3,0)</f>
        <v xml:space="preserve"> 43°10'25.87"O</v>
      </c>
      <c r="O538" s="40" t="str">
        <f>VLOOKUP(B538,SAOM!B$2:H1490,7,0)</f>
        <v>SES-JODE-3768</v>
      </c>
      <c r="P538" s="40">
        <v>4033</v>
      </c>
      <c r="Q538" s="17">
        <f>VLOOKUP(B538,SAOM!B$2:I1490,8,0)</f>
        <v>41107</v>
      </c>
      <c r="R538" s="17" t="e">
        <f>VLOOKUP(B538,AG_Lider!A$1:F1849,6,0)</f>
        <v>#N/A</v>
      </c>
      <c r="S538" s="42" t="str">
        <f>VLOOKUP(B538,SAOM!B$2:J1490,9,0)</f>
        <v>Andrea Aparecida dos Reis</v>
      </c>
      <c r="T538" s="17" t="str">
        <f>VLOOKUP(B538,SAOM!B$2:K1936,10,0)</f>
        <v>Rua Luiz Gonzaga , s/n - Bairro Santo Hipólito</v>
      </c>
      <c r="U538" s="42" t="str">
        <f>VLOOKUP(B538,SAOM!B$2:M1263,12,0)</f>
        <v>(31)38525639</v>
      </c>
      <c r="V538" s="87" t="str">
        <f>VLOOKUP(B538,SAOM!B$2:L1263,11,0)</f>
        <v>35930-205</v>
      </c>
      <c r="W538" s="18"/>
      <c r="X538" s="40" t="str">
        <f>VLOOKUP(B538,SAOM!B$2:N1263,13,0)</f>
        <v>00:20:0E:10:4F:24</v>
      </c>
      <c r="Y538" s="17">
        <v>41107</v>
      </c>
      <c r="Z538" s="15" t="s">
        <v>4275</v>
      </c>
      <c r="AA538" s="19">
        <v>41108</v>
      </c>
      <c r="AB538" s="35"/>
      <c r="AC538" s="48"/>
      <c r="AD538" s="19" t="str">
        <f>VLOOKUP(B538,SAOM!B$2:Q1564,16,0)</f>
        <v xml:space="preserve">Cnes: 2170639 
Centro de Saúde Santo Hipólito </v>
      </c>
      <c r="AE538" s="19" t="s">
        <v>4675</v>
      </c>
      <c r="AF538" s="19"/>
      <c r="AG538" s="145"/>
      <c r="AH538" s="97" t="s">
        <v>5723</v>
      </c>
      <c r="AI538" s="20" t="s">
        <v>4675</v>
      </c>
    </row>
    <row r="539" spans="1:35" s="20" customFormat="1">
      <c r="A539" s="13">
        <v>3770</v>
      </c>
      <c r="B539" s="38">
        <v>3770</v>
      </c>
      <c r="C539" s="17">
        <v>41073</v>
      </c>
      <c r="D539" s="17">
        <v>41118</v>
      </c>
      <c r="E539" s="17">
        <f>VLOOKUP(B539,SAOM!B$2:D3589,3,0)</f>
        <v>41118</v>
      </c>
      <c r="F539" s="17">
        <f t="shared" si="8"/>
        <v>41133</v>
      </c>
      <c r="G539" s="17" t="s">
        <v>501</v>
      </c>
      <c r="H539" s="14" t="s">
        <v>517</v>
      </c>
      <c r="I539" s="40" t="str">
        <f>VLOOKUP(B539,SAOM!B$2:E2534,4,0)</f>
        <v>Aceito</v>
      </c>
      <c r="J539" s="14" t="s">
        <v>684</v>
      </c>
      <c r="K539" s="14" t="s">
        <v>501</v>
      </c>
      <c r="L539" s="15" t="s">
        <v>3976</v>
      </c>
      <c r="M539" s="15" t="str">
        <f>VLOOKUP(L539,Coordenadas!A$2:B1791,2,0)</f>
        <v xml:space="preserve"> 19°48'33.58"S</v>
      </c>
      <c r="N539" s="15" t="str">
        <f>VLOOKUP(L539,Coordenadas!A$2:C5534,3,0)</f>
        <v xml:space="preserve"> 43°10'25.87"O</v>
      </c>
      <c r="O539" s="40" t="str">
        <f>VLOOKUP(B539,SAOM!B$2:H1491,7,0)</f>
        <v>SES-JODE-3770</v>
      </c>
      <c r="P539" s="40">
        <v>4033</v>
      </c>
      <c r="Q539" s="17">
        <f>VLOOKUP(B539,SAOM!B$2:I1491,8,0)</f>
        <v>41108</v>
      </c>
      <c r="R539" s="17" t="e">
        <f>VLOOKUP(B539,AG_Lider!A$1:F1850,6,0)</f>
        <v>#N/A</v>
      </c>
      <c r="S539" s="42" t="str">
        <f>VLOOKUP(B539,SAOM!B$2:J1491,9,0)</f>
        <v>Adriane Aparecida Fuscaldi</v>
      </c>
      <c r="T539" s="17" t="str">
        <f>VLOOKUP(B539,SAOM!B$2:K1937,10,0)</f>
        <v>Rua Duque de Caxias , s/n - Bairro Nª Srª da Conceição</v>
      </c>
      <c r="U539" s="42" t="str">
        <f>VLOOKUP(B539,SAOM!B$2:M1264,12,0)</f>
        <v>(31) 3852-6002</v>
      </c>
      <c r="V539" s="87">
        <f>VLOOKUP(B539,SAOM!B$2:L1264,11,0)</f>
        <v>35930198</v>
      </c>
      <c r="W539" s="18"/>
      <c r="X539" s="40" t="str">
        <f>VLOOKUP(B539,SAOM!B$2:N1264,13,0)</f>
        <v>00:20:0E:10:52:B8</v>
      </c>
      <c r="Y539" s="17">
        <v>41109</v>
      </c>
      <c r="Z539" s="15" t="s">
        <v>4275</v>
      </c>
      <c r="AA539" s="19">
        <v>41109</v>
      </c>
      <c r="AB539" s="35"/>
      <c r="AC539" s="48"/>
      <c r="AD539" s="19" t="str">
        <f>VLOOKUP(B539,SAOM!B$2:Q1565,16,0)</f>
        <v xml:space="preserve">policlinica.pmjm@hotmail.com
Cnes: 5335841 
Unidade Básica de Saúde de Carneirinhos </v>
      </c>
      <c r="AE539" s="19" t="s">
        <v>4675</v>
      </c>
      <c r="AF539" s="19"/>
      <c r="AG539" s="145"/>
      <c r="AH539" s="15" t="s">
        <v>5790</v>
      </c>
      <c r="AI539" s="20" t="s">
        <v>4675</v>
      </c>
    </row>
    <row r="540" spans="1:35" s="84" customFormat="1">
      <c r="A540" s="46">
        <v>3687</v>
      </c>
      <c r="B540" s="38">
        <v>3687</v>
      </c>
      <c r="C540" s="31">
        <v>41071</v>
      </c>
      <c r="D540" s="31">
        <v>41116</v>
      </c>
      <c r="E540" s="17">
        <f>VLOOKUP(B540,SAOM!B$2:D3590,3,0)</f>
        <v>41116</v>
      </c>
      <c r="F540" s="31">
        <f t="shared" si="8"/>
        <v>41131</v>
      </c>
      <c r="G540" s="31" t="s">
        <v>501</v>
      </c>
      <c r="H540" s="73" t="s">
        <v>517</v>
      </c>
      <c r="I540" s="40" t="str">
        <f>VLOOKUP(B540,SAOM!B$2:E2535,4,0)</f>
        <v>Aceito</v>
      </c>
      <c r="J540" s="73" t="s">
        <v>499</v>
      </c>
      <c r="K540" s="73" t="s">
        <v>501</v>
      </c>
      <c r="L540" s="47" t="s">
        <v>175</v>
      </c>
      <c r="M540" s="15" t="str">
        <f>VLOOKUP(L540,Coordenadas!A$2:B1792,2,0)</f>
        <v xml:space="preserve"> 17°51'13.38"S</v>
      </c>
      <c r="N540" s="15" t="str">
        <f>VLOOKUP(L540,Coordenadas!A$2:C5535,3,0)</f>
        <v xml:space="preserve"> 41°30'54.30"O</v>
      </c>
      <c r="O540" s="38" t="str">
        <f>VLOOKUP(B540,SAOM!B$2:H1492,7,0)</f>
        <v>SES-TENI-3687</v>
      </c>
      <c r="P540" s="38">
        <v>4033</v>
      </c>
      <c r="Q540" s="31">
        <f>VLOOKUP(B540,SAOM!B$2:I1492,8,0)</f>
        <v>41120</v>
      </c>
      <c r="R540" s="31" t="e">
        <f>VLOOKUP(B540,AG_Lider!A$1:F1851,6,0)</f>
        <v>#N/A</v>
      </c>
      <c r="S540" s="80" t="str">
        <f>VLOOKUP(B540,SAOM!B$2:J1492,9,0)</f>
        <v>Celsilvana Teixeira</v>
      </c>
      <c r="T540" s="31" t="str">
        <f>VLOOKUP(B540,SAOM!B$2:K1938,10,0)</f>
        <v>Rua Principal, n218/ BR 116 KM 289 - Zona Rural- Bairro Lajinha</v>
      </c>
      <c r="U540" s="42" t="str">
        <f>VLOOKUP(B540,SAOM!B$2:M1265,12,0)</f>
        <v>(33) 3528-5171</v>
      </c>
      <c r="V540" s="87">
        <f>VLOOKUP(B540,SAOM!B$2:L1265,11,0)</f>
        <v>39800000</v>
      </c>
      <c r="W540" s="81"/>
      <c r="X540" s="40" t="str">
        <f>VLOOKUP(B540,SAOM!B$2:N1265,13,0)</f>
        <v>00:20:0e:10:4f:90</v>
      </c>
      <c r="Y540" s="31">
        <v>41121</v>
      </c>
      <c r="Z540" s="15" t="s">
        <v>5990</v>
      </c>
      <c r="AA540" s="82">
        <v>41122</v>
      </c>
      <c r="AB540" s="35"/>
      <c r="AC540" s="70"/>
      <c r="AD540" s="19" t="str">
        <f>VLOOKUP(B540,SAOM!B$2:Q1566,16,0)</f>
        <v xml:space="preserve">Cnes: 6521932 
PSF Lajinha </v>
      </c>
      <c r="AE540" s="82" t="s">
        <v>4675</v>
      </c>
      <c r="AF540" s="82"/>
      <c r="AG540" s="147"/>
      <c r="AH540" s="47"/>
      <c r="AI540" s="84" t="s">
        <v>4675</v>
      </c>
    </row>
    <row r="541" spans="1:35" s="20" customFormat="1">
      <c r="A541" s="13">
        <v>3697</v>
      </c>
      <c r="B541" s="38">
        <v>3697</v>
      </c>
      <c r="C541" s="17">
        <v>41071</v>
      </c>
      <c r="D541" s="17">
        <v>41129</v>
      </c>
      <c r="E541" s="17">
        <f>VLOOKUP(B541,SAOM!B$2:D3591,3,0)</f>
        <v>41129</v>
      </c>
      <c r="F541" s="17">
        <f t="shared" si="8"/>
        <v>41144</v>
      </c>
      <c r="G541" s="17">
        <v>41079</v>
      </c>
      <c r="H541" s="14" t="s">
        <v>752</v>
      </c>
      <c r="I541" s="40" t="str">
        <f>VLOOKUP(B541,SAOM!B$2:E2536,4,0)</f>
        <v>Agendado</v>
      </c>
      <c r="J541" s="14" t="s">
        <v>499</v>
      </c>
      <c r="K541" s="14" t="s">
        <v>499</v>
      </c>
      <c r="L541" s="15" t="s">
        <v>175</v>
      </c>
      <c r="M541" s="15" t="str">
        <f>VLOOKUP(L541,Coordenadas!A$2:B1793,2,0)</f>
        <v xml:space="preserve"> 17°51'13.38"S</v>
      </c>
      <c r="N541" s="15" t="str">
        <f>VLOOKUP(L541,Coordenadas!A$2:C5536,3,0)</f>
        <v xml:space="preserve"> 41°30'54.30"O</v>
      </c>
      <c r="O541" s="40" t="str">
        <f>VLOOKUP(B541,SAOM!B$2:H1493,7,0)</f>
        <v>-</v>
      </c>
      <c r="P541" s="40">
        <v>4033</v>
      </c>
      <c r="Q541" s="17">
        <f>VLOOKUP(B541,SAOM!B$2:I1493,8,0)</f>
        <v>41169</v>
      </c>
      <c r="R541" s="17" t="e">
        <f>VLOOKUP(B541,AG_Lider!A$1:F1852,6,0)</f>
        <v>#N/A</v>
      </c>
      <c r="S541" s="42" t="str">
        <f>VLOOKUP(B541,SAOM!B$2:J1493,9,0)</f>
        <v>Leandro Rodrigues</v>
      </c>
      <c r="T541" s="17" t="str">
        <f>VLOOKUP(B541,SAOM!B$2:K1939,10,0)</f>
        <v>Rua Dulce Benjamin N: 50 - Bairro São Cristóvão</v>
      </c>
      <c r="U541" s="42" t="str">
        <f>VLOOKUP(B541,SAOM!B$2:M1266,12,0)</f>
        <v>(33) 3529-2349</v>
      </c>
      <c r="V541" s="87">
        <f>VLOOKUP(B541,SAOM!B$2:L1266,11,0)</f>
        <v>39800000</v>
      </c>
      <c r="W541" s="18"/>
      <c r="X541" s="40" t="str">
        <f>VLOOKUP(B541,SAOM!B$2:N1266,13,0)</f>
        <v>-</v>
      </c>
      <c r="Y541" s="17"/>
      <c r="Z541" s="15"/>
      <c r="AA541" s="19"/>
      <c r="AB541" s="35"/>
      <c r="AC541" s="48" t="s">
        <v>4793</v>
      </c>
      <c r="AD541" s="19" t="str">
        <f>VLOOKUP(B541,SAOM!B$2:Q1567,16,0)</f>
        <v xml:space="preserve">
2/7 - Endereço corrigido.
Cnes:5873835 PSF São Cristóvão 
Em contato com o Sr. Carlos  (33) 3529-2349 , informou que o endereço correto e Rua Dulce Benjamin N: 50 - Bairro São Cristóvão. 19/06/2012</v>
      </c>
      <c r="AE541" s="19" t="s">
        <v>4675</v>
      </c>
      <c r="AF541" s="19"/>
      <c r="AG541" s="145"/>
      <c r="AH541" s="15"/>
      <c r="AI541" s="20" t="s">
        <v>4675</v>
      </c>
    </row>
    <row r="542" spans="1:35" s="20" customFormat="1">
      <c r="A542" s="13">
        <v>3700</v>
      </c>
      <c r="B542" s="38">
        <v>3700</v>
      </c>
      <c r="C542" s="17">
        <v>41071</v>
      </c>
      <c r="D542" s="17">
        <v>41116</v>
      </c>
      <c r="E542" s="17">
        <f>VLOOKUP(B542,SAOM!B$2:D3592,3,0)</f>
        <v>41125</v>
      </c>
      <c r="F542" s="17">
        <f t="shared" si="8"/>
        <v>41131</v>
      </c>
      <c r="G542" s="17">
        <v>41086</v>
      </c>
      <c r="H542" s="14" t="s">
        <v>764</v>
      </c>
      <c r="I542" s="40" t="str">
        <f>VLOOKUP(B542,SAOM!B$2:E2537,4,0)</f>
        <v>Paralisado</v>
      </c>
      <c r="J542" s="14" t="s">
        <v>499</v>
      </c>
      <c r="K542" s="14" t="s">
        <v>506</v>
      </c>
      <c r="L542" s="15" t="s">
        <v>175</v>
      </c>
      <c r="M542" s="15" t="str">
        <f>VLOOKUP(L542,Coordenadas!A$2:B1794,2,0)</f>
        <v xml:space="preserve"> 17°51'13.38"S</v>
      </c>
      <c r="N542" s="15" t="str">
        <f>VLOOKUP(L542,Coordenadas!A$2:C5537,3,0)</f>
        <v xml:space="preserve"> 41°30'54.30"O</v>
      </c>
      <c r="O542" s="40" t="str">
        <f>VLOOKUP(B542,SAOM!B$2:H1494,7,0)</f>
        <v>-</v>
      </c>
      <c r="P542" s="40">
        <v>4033</v>
      </c>
      <c r="Q542" s="17" t="str">
        <f>VLOOKUP(B542,SAOM!B$2:I1494,8,0)</f>
        <v>-</v>
      </c>
      <c r="R542" s="17" t="e">
        <f>VLOOKUP(B542,AG_Lider!A$1:F1853,6,0)</f>
        <v>#N/A</v>
      </c>
      <c r="S542" s="42" t="str">
        <f>VLOOKUP(B542,SAOM!B$2:J1494,9,0)</f>
        <v>Kátia Gualberto</v>
      </c>
      <c r="T542" s="17" t="str">
        <f>VLOOKUP(B542,SAOM!B$2:K1940,10,0)</f>
        <v>Córrego São Jerônimo , s/n - Zona Rural - Bairro São Jerônimo</v>
      </c>
      <c r="U542" s="42" t="str">
        <f>VLOOKUP(B542,SAOM!B$2:M1267,12,0)</f>
        <v>(33) 3529-2328</v>
      </c>
      <c r="V542" s="87">
        <f>VLOOKUP(B542,SAOM!B$2:L1267,11,0)</f>
        <v>39800000</v>
      </c>
      <c r="W542" s="18"/>
      <c r="X542" s="40" t="str">
        <f>VLOOKUP(B542,SAOM!B$2:N1267,13,0)</f>
        <v>-</v>
      </c>
      <c r="Y542" s="17"/>
      <c r="Z542" s="15"/>
      <c r="AA542" s="19"/>
      <c r="AB542" s="35"/>
      <c r="AC542" s="48" t="s">
        <v>4272</v>
      </c>
      <c r="AD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E542" s="19" t="s">
        <v>4675</v>
      </c>
      <c r="AF542" s="19"/>
      <c r="AG542" s="145"/>
      <c r="AH542" s="15"/>
      <c r="AI542" s="20" t="s">
        <v>4675</v>
      </c>
    </row>
    <row r="543" spans="1:35" s="20" customFormat="1">
      <c r="A543" s="13">
        <v>3703</v>
      </c>
      <c r="B543" s="38">
        <v>3703</v>
      </c>
      <c r="C543" s="17">
        <v>41071</v>
      </c>
      <c r="D543" s="17">
        <v>41116</v>
      </c>
      <c r="E543" s="17">
        <f>VLOOKUP(B543,SAOM!B$2:D3593,3,0)</f>
        <v>41116</v>
      </c>
      <c r="F543" s="17">
        <f t="shared" si="8"/>
        <v>41131</v>
      </c>
      <c r="G543" s="17" t="s">
        <v>501</v>
      </c>
      <c r="H543" s="14" t="s">
        <v>517</v>
      </c>
      <c r="I543" s="40" t="str">
        <f>VLOOKUP(B543,SAOM!B$2:E2538,4,0)</f>
        <v>Aceito</v>
      </c>
      <c r="J543" s="14" t="s">
        <v>499</v>
      </c>
      <c r="K543" s="14" t="s">
        <v>501</v>
      </c>
      <c r="L543" s="15" t="s">
        <v>175</v>
      </c>
      <c r="M543" s="15" t="str">
        <f>VLOOKUP(L543,Coordenadas!A$2:B1795,2,0)</f>
        <v xml:space="preserve"> 17°51'13.38"S</v>
      </c>
      <c r="N543" s="15" t="str">
        <f>VLOOKUP(L543,Coordenadas!A$2:C5538,3,0)</f>
        <v xml:space="preserve"> 41°30'54.30"O</v>
      </c>
      <c r="O543" s="40" t="str">
        <f>VLOOKUP(B543,SAOM!B$2:H1495,7,0)</f>
        <v>SES-TENI-3703</v>
      </c>
      <c r="P543" s="40">
        <v>4033</v>
      </c>
      <c r="Q543" s="17">
        <f>VLOOKUP(B543,SAOM!B$2:I1495,8,0)</f>
        <v>41110</v>
      </c>
      <c r="R543" s="17" t="e">
        <f>VLOOKUP(B543,AG_Lider!A$1:F1854,6,0)</f>
        <v>#N/A</v>
      </c>
      <c r="S543" s="42" t="str">
        <f>VLOOKUP(B543,SAOM!B$2:J1495,9,0)</f>
        <v>Edima Fonseca</v>
      </c>
      <c r="T543" s="17" t="str">
        <f>VLOOKUP(B543,SAOM!B$2:K1941,10,0)</f>
        <v>Rua Chafariz , n60 - Bairro Taquara</v>
      </c>
      <c r="U543" s="42" t="str">
        <f>VLOOKUP(B543,SAOM!B$2:M1268,12,0)</f>
        <v>(33) 3536-2787</v>
      </c>
      <c r="V543" s="87">
        <f>VLOOKUP(B543,SAOM!B$2:L1268,11,0)</f>
        <v>39800000</v>
      </c>
      <c r="W543" s="18"/>
      <c r="X543" s="40" t="str">
        <f>VLOOKUP(B543,SAOM!B$2:N1268,13,0)</f>
        <v>00:20:0E:10:4A:12</v>
      </c>
      <c r="Y543" s="17">
        <v>41110</v>
      </c>
      <c r="Z543" s="15" t="s">
        <v>1706</v>
      </c>
      <c r="AA543" s="19">
        <v>41110</v>
      </c>
      <c r="AB543" s="35"/>
      <c r="AC543" s="48"/>
      <c r="AD543" s="19" t="str">
        <f>VLOOKUP(B543,SAOM!B$2:Q1569,16,0)</f>
        <v xml:space="preserve">Cnes: 2210177 
PSF Taquara </v>
      </c>
      <c r="AE543" s="19" t="s">
        <v>4675</v>
      </c>
      <c r="AF543" s="19"/>
      <c r="AG543" s="145"/>
      <c r="AH543" s="97" t="s">
        <v>5801</v>
      </c>
      <c r="AI543" s="20" t="s">
        <v>4675</v>
      </c>
    </row>
    <row r="544" spans="1:35" s="20" customFormat="1" ht="16.5" customHeight="1">
      <c r="A544" s="13">
        <v>3705</v>
      </c>
      <c r="B544" s="38">
        <v>3705</v>
      </c>
      <c r="C544" s="17">
        <v>41071</v>
      </c>
      <c r="D544" s="17">
        <v>41171</v>
      </c>
      <c r="E544" s="17">
        <f>VLOOKUP(B544,SAOM!B$2:D3594,3,0)</f>
        <v>41171</v>
      </c>
      <c r="F544" s="17">
        <f t="shared" si="8"/>
        <v>41186</v>
      </c>
      <c r="G544" s="17">
        <v>41086</v>
      </c>
      <c r="H544" s="14" t="s">
        <v>7236</v>
      </c>
      <c r="I544" s="40" t="str">
        <f>VLOOKUP(B544,SAOM!B$2:E2539,4,0)</f>
        <v>Agendado</v>
      </c>
      <c r="J544" s="14" t="s">
        <v>499</v>
      </c>
      <c r="K544" s="14" t="s">
        <v>506</v>
      </c>
      <c r="L544" s="15" t="s">
        <v>175</v>
      </c>
      <c r="M544" s="15" t="str">
        <f>VLOOKUP(L544,Coordenadas!A$2:B1796,2,0)</f>
        <v xml:space="preserve"> 17°51'13.38"S</v>
      </c>
      <c r="N544" s="15" t="str">
        <f>VLOOKUP(L544,Coordenadas!A$2:C5539,3,0)</f>
        <v xml:space="preserve"> 41°30'54.30"O</v>
      </c>
      <c r="O544" s="40" t="str">
        <f>VLOOKUP(B544,SAOM!B$2:H1496,7,0)</f>
        <v>-</v>
      </c>
      <c r="P544" s="40">
        <v>4033</v>
      </c>
      <c r="Q544" s="17">
        <f>VLOOKUP(B544,SAOM!B$2:I1496,8,0)</f>
        <v>41169</v>
      </c>
      <c r="R544" s="17" t="e">
        <f>VLOOKUP(B544,AG_Lider!A$1:F1855,6,0)</f>
        <v>#N/A</v>
      </c>
      <c r="S544" s="42" t="str">
        <f>VLOOKUP(B544,SAOM!B$2:J1496,9,0)</f>
        <v>Viviene Vieira</v>
      </c>
      <c r="T544" s="17" t="str">
        <f>VLOOKUP(B544,SAOM!B$2:K1942,10,0)</f>
        <v>Rua José Hermógenes, n51 - Zona Rural- Bairro Topázio</v>
      </c>
      <c r="U544" s="42" t="str">
        <f>VLOOKUP(B544,SAOM!B$2:M1269,12,0)</f>
        <v>(33) 3528-2181</v>
      </c>
      <c r="V544" s="87" t="str">
        <f>VLOOKUP(B544,SAOM!B$2:L1269,11,0)</f>
        <v>39800-000</v>
      </c>
      <c r="W544" s="18"/>
      <c r="X544" s="40" t="str">
        <f>VLOOKUP(B544,SAOM!B$2:N1269,13,0)</f>
        <v>-</v>
      </c>
      <c r="Y544" s="17"/>
      <c r="Z544" s="15"/>
      <c r="AA544" s="19"/>
      <c r="AB544" s="35"/>
      <c r="AC544" s="77" t="s">
        <v>7209</v>
      </c>
      <c r="AD544" s="19" t="str">
        <f>VLOOKUP(B544,SAOM!B$2:Q1570,16,0)</f>
        <v xml:space="preserve">20/08/2012 15:08:22
Ivan Santos
Viviane confirmou o endereço. 
26/6 - Em contato com a Sra. Viviane (33) 3528-2181, informou que endereço correto e Rua Mario Campos N: 51- Distrito Topázio. 
Cnes: 2705338 
PSF Topázio </v>
      </c>
      <c r="AE544" s="19" t="s">
        <v>4675</v>
      </c>
      <c r="AF544" s="19"/>
      <c r="AG544" s="145"/>
      <c r="AH544" s="15"/>
      <c r="AI544" s="20" t="s">
        <v>4675</v>
      </c>
    </row>
    <row r="545" spans="1:35" s="20" customFormat="1">
      <c r="A545" s="13">
        <v>3706</v>
      </c>
      <c r="B545" s="38">
        <v>3706</v>
      </c>
      <c r="C545" s="17">
        <v>41071</v>
      </c>
      <c r="D545" s="17">
        <v>41116</v>
      </c>
      <c r="E545" s="17">
        <f>VLOOKUP(B545,SAOM!B$2:D3595,3,0)</f>
        <v>41116</v>
      </c>
      <c r="F545" s="17">
        <f t="shared" si="8"/>
        <v>41131</v>
      </c>
      <c r="G545" s="17">
        <v>41086</v>
      </c>
      <c r="H545" s="14" t="s">
        <v>1509</v>
      </c>
      <c r="I545" s="40" t="str">
        <f>VLOOKUP(B545,SAOM!B$2:E2540,4,0)</f>
        <v>Paralisado</v>
      </c>
      <c r="J545" s="14" t="s">
        <v>501</v>
      </c>
      <c r="K545" s="14" t="s">
        <v>501</v>
      </c>
      <c r="L545" s="15" t="s">
        <v>175</v>
      </c>
      <c r="M545" s="15" t="str">
        <f>VLOOKUP(L545,Coordenadas!A$2:B1797,2,0)</f>
        <v xml:space="preserve"> 17°51'13.38"S</v>
      </c>
      <c r="N545" s="15" t="str">
        <f>VLOOKUP(L545,Coordenadas!A$2:C5540,3,0)</f>
        <v xml:space="preserve"> 41°30'54.30"O</v>
      </c>
      <c r="O545" s="40" t="str">
        <f>VLOOKUP(B545,SAOM!B$2:H1497,7,0)</f>
        <v>-</v>
      </c>
      <c r="P545" s="40">
        <v>4033</v>
      </c>
      <c r="Q545" s="17" t="str">
        <f>VLOOKUP(B545,SAOM!B$2:I1497,8,0)</f>
        <v>-</v>
      </c>
      <c r="R545" s="17" t="e">
        <f>VLOOKUP(B545,AG_Lider!A$1:F1856,6,0)</f>
        <v>#N/A</v>
      </c>
      <c r="S545" s="42" t="str">
        <f>VLOOKUP(B545,SAOM!B$2:J1497,9,0)</f>
        <v>Wanuza Duarte</v>
      </c>
      <c r="T545" s="17" t="str">
        <f>VLOOKUP(B545,SAOM!B$2:K1943,10,0)</f>
        <v>Avenida Tietê, 66 - Bairro Jardim São Paulo</v>
      </c>
      <c r="U545" s="42" t="str">
        <f>VLOOKUP(B545,SAOM!B$2:M1270,12,0)</f>
        <v>(33) 3529-2347</v>
      </c>
      <c r="V545" s="87" t="str">
        <f>VLOOKUP(B545,SAOM!B$2:L1270,11,0)</f>
        <v>39800-000</v>
      </c>
      <c r="W545" s="18"/>
      <c r="X545" s="40" t="str">
        <f>VLOOKUP(B545,SAOM!B$2:N1270,13,0)</f>
        <v>-</v>
      </c>
      <c r="Y545" s="17"/>
      <c r="Z545" s="15"/>
      <c r="AA545" s="19"/>
      <c r="AB545" s="35"/>
      <c r="AC545" s="48" t="s">
        <v>6980</v>
      </c>
      <c r="AD545" s="19" t="str">
        <f>VLOOKUP(B545,SAOM!B$2:Q1571,16,0)</f>
        <v xml:space="preserve">26/06/2012 17:26:43 	Hernan Martins Alves 	OS identica a OS 3685. 
Cnes: 2210185 
PSF Vila Barreiros </v>
      </c>
      <c r="AE545" s="19" t="s">
        <v>4675</v>
      </c>
      <c r="AF545" s="19"/>
      <c r="AG545" s="145"/>
      <c r="AH545" s="15"/>
      <c r="AI545" s="20" t="s">
        <v>4675</v>
      </c>
    </row>
    <row r="546" spans="1:35" s="20" customFormat="1">
      <c r="A546" s="13">
        <v>3715</v>
      </c>
      <c r="B546" s="38">
        <v>3715</v>
      </c>
      <c r="C546" s="17">
        <v>41072</v>
      </c>
      <c r="D546" s="17">
        <v>41125</v>
      </c>
      <c r="E546" s="17">
        <f>VLOOKUP(B546,SAOM!B$2:D3596,3,0)</f>
        <v>41125</v>
      </c>
      <c r="F546" s="17">
        <f t="shared" si="8"/>
        <v>41140</v>
      </c>
      <c r="G546" s="17">
        <v>41086</v>
      </c>
      <c r="H546" s="14" t="s">
        <v>752</v>
      </c>
      <c r="I546" s="40" t="str">
        <f>VLOOKUP(B546,SAOM!B$2:E2541,4,0)</f>
        <v>Agendado</v>
      </c>
      <c r="J546" s="14" t="s">
        <v>499</v>
      </c>
      <c r="K546" s="14" t="s">
        <v>506</v>
      </c>
      <c r="L546" s="15" t="s">
        <v>4049</v>
      </c>
      <c r="M546" s="15" t="str">
        <f>VLOOKUP(L546,Coordenadas!A$2:B1798,2,0)</f>
        <v xml:space="preserve"> 18° 2'40.30"S</v>
      </c>
      <c r="N546" s="15" t="str">
        <f>VLOOKUP(L546,Coordenadas!A$2:C5541,3,0)</f>
        <v xml:space="preserve"> 41°39'40.50"O</v>
      </c>
      <c r="O546" s="40" t="str">
        <f>VLOOKUP(B546,SAOM!B$2:H1498,7,0)</f>
        <v>-</v>
      </c>
      <c r="P546" s="40">
        <v>4033</v>
      </c>
      <c r="Q546" s="17">
        <f>VLOOKUP(B546,SAOM!B$2:I1498,8,0)</f>
        <v>41169</v>
      </c>
      <c r="R546" s="17" t="e">
        <f>VLOOKUP(B546,AG_Lider!A$1:F1857,6,0)</f>
        <v>#N/A</v>
      </c>
      <c r="S546" s="42" t="str">
        <f>VLOOKUP(B546,SAOM!B$2:J1498,9,0)</f>
        <v>Arley Soares C. Cruz</v>
      </c>
      <c r="T546" s="17" t="str">
        <f>VLOOKUP(B546,SAOM!B$2:K1944,10,0)</f>
        <v>AV. FREI ARCANGELO , 1329  - Bairro Centro</v>
      </c>
      <c r="U546" s="42" t="str">
        <f>VLOOKUP(B546,SAOM!B$2:M1271,12,0)</f>
        <v>(33) 3511-1799</v>
      </c>
      <c r="V546" s="87" t="str">
        <f>VLOOKUP(B546,SAOM!B$2:L1271,11,0)</f>
        <v>39830-000</v>
      </c>
      <c r="W546" s="18"/>
      <c r="X546" s="40" t="str">
        <f>VLOOKUP(B546,SAOM!B$2:N1271,13,0)</f>
        <v>-</v>
      </c>
      <c r="Y546" s="17"/>
      <c r="Z546" s="15"/>
      <c r="AA546" s="19"/>
      <c r="AB546" s="35"/>
      <c r="AC546" s="48" t="s">
        <v>5533</v>
      </c>
      <c r="AD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E546" s="19" t="s">
        <v>4675</v>
      </c>
      <c r="AF546" s="19"/>
      <c r="AG546" s="145"/>
      <c r="AH546" s="15"/>
      <c r="AI546" s="20" t="s">
        <v>4675</v>
      </c>
    </row>
    <row r="547" spans="1:35" s="20" customFormat="1">
      <c r="A547" s="13">
        <v>3716</v>
      </c>
      <c r="B547" s="38">
        <v>3716</v>
      </c>
      <c r="C547" s="17">
        <v>41072</v>
      </c>
      <c r="D547" s="17">
        <v>41117</v>
      </c>
      <c r="E547" s="17">
        <f>VLOOKUP(B547,SAOM!B$2:D3597,3,0)</f>
        <v>41117</v>
      </c>
      <c r="F547" s="17">
        <f t="shared" si="8"/>
        <v>41132</v>
      </c>
      <c r="G547" s="17">
        <v>41086</v>
      </c>
      <c r="H547" s="14" t="s">
        <v>764</v>
      </c>
      <c r="I547" s="40" t="str">
        <f>VLOOKUP(B547,SAOM!B$2:E2542,4,0)</f>
        <v>Paralisado</v>
      </c>
      <c r="J547" s="14" t="s">
        <v>499</v>
      </c>
      <c r="K547" s="14" t="s">
        <v>506</v>
      </c>
      <c r="L547" s="15" t="s">
        <v>4049</v>
      </c>
      <c r="M547" s="15" t="str">
        <f>VLOOKUP(L547,Coordenadas!A$2:B1799,2,0)</f>
        <v xml:space="preserve"> 18° 2'40.30"S</v>
      </c>
      <c r="N547" s="15" t="str">
        <f>VLOOKUP(L547,Coordenadas!A$2:C5542,3,0)</f>
        <v xml:space="preserve"> 41°39'40.50"O</v>
      </c>
      <c r="O547" s="40" t="str">
        <f>VLOOKUP(B547,SAOM!B$2:H1499,7,0)</f>
        <v>-</v>
      </c>
      <c r="P547" s="40">
        <v>4033</v>
      </c>
      <c r="Q547" s="17" t="str">
        <f>VLOOKUP(B547,SAOM!B$2:I1499,8,0)</f>
        <v>-</v>
      </c>
      <c r="R547" s="17" t="e">
        <f>VLOOKUP(B547,AG_Lider!A$1:F1858,6,0)</f>
        <v>#N/A</v>
      </c>
      <c r="S547" s="42" t="str">
        <f>VLOOKUP(B547,SAOM!B$2:J1499,9,0)</f>
        <v>Maria Luiza M. Soares</v>
      </c>
      <c r="T547" s="17" t="str">
        <f>VLOOKUP(B547,SAOM!B$2:K1945,10,0)</f>
        <v>RUA XINGU , n1125 - Bairro V. BAIANA</v>
      </c>
      <c r="U547" s="42" t="str">
        <f>VLOOKUP(B547,SAOM!B$2:M1272,12,0)</f>
        <v>(33) 3511-1799</v>
      </c>
      <c r="V547" s="87">
        <f>VLOOKUP(B547,SAOM!B$2:L1272,11,0)</f>
        <v>39830000</v>
      </c>
      <c r="W547" s="18"/>
      <c r="X547" s="40" t="str">
        <f>VLOOKUP(B547,SAOM!B$2:N1272,13,0)</f>
        <v>-</v>
      </c>
      <c r="Y547" s="17"/>
      <c r="Z547" s="15"/>
      <c r="AA547" s="19"/>
      <c r="AB547" s="35"/>
      <c r="AC547" s="48" t="s">
        <v>4648</v>
      </c>
      <c r="AD547" s="19" t="str">
        <f>VLOOKUP(B547,SAOM!B$2:Q1573,16,0)</f>
        <v xml:space="preserve">26/6 - Em contato com a Sra. Maria Luiza (33)8416-9892, informou que Posto de saúde está em reforma, à previsão da finalização da reforma no mês de Agosto.
Cnes: 2209802 
PSF VIDA E SAÚDE </v>
      </c>
      <c r="AE547" s="19" t="s">
        <v>4675</v>
      </c>
      <c r="AF547" s="19"/>
      <c r="AG547" s="145"/>
      <c r="AH547" s="15"/>
      <c r="AI547" s="20" t="s">
        <v>4675</v>
      </c>
    </row>
    <row r="548" spans="1:35" s="20" customFormat="1">
      <c r="A548" s="13">
        <v>3747</v>
      </c>
      <c r="B548" s="38">
        <v>3747</v>
      </c>
      <c r="C548" s="17">
        <v>41073</v>
      </c>
      <c r="D548" s="17">
        <v>41118</v>
      </c>
      <c r="E548" s="17">
        <f>VLOOKUP(B548,SAOM!B$2:D3598,3,0)</f>
        <v>41121</v>
      </c>
      <c r="F548" s="17">
        <f t="shared" si="8"/>
        <v>41133</v>
      </c>
      <c r="G548" s="17">
        <v>41086</v>
      </c>
      <c r="H548" s="14" t="s">
        <v>752</v>
      </c>
      <c r="I548" s="40" t="str">
        <f>VLOOKUP(B548,SAOM!B$2:E2543,4,0)</f>
        <v>Agendado</v>
      </c>
      <c r="J548" s="14" t="s">
        <v>499</v>
      </c>
      <c r="K548" s="14" t="s">
        <v>506</v>
      </c>
      <c r="L548" s="15" t="s">
        <v>4678</v>
      </c>
      <c r="M548" s="15" t="str">
        <f>VLOOKUP(L548,Coordenadas!A$2:B1800,2,0)</f>
        <v xml:space="preserve"> 16°38'10.15"S</v>
      </c>
      <c r="N548" s="15" t="str">
        <f>VLOOKUP(L548,Coordenadas!A$2:C5543,3,0)</f>
        <v xml:space="preserve"> 46°16'44.54"O</v>
      </c>
      <c r="O548" s="40" t="str">
        <f>VLOOKUP(B548,SAOM!B$2:H1500,7,0)</f>
        <v>-</v>
      </c>
      <c r="P548" s="40">
        <v>4033</v>
      </c>
      <c r="Q548" s="17">
        <f>VLOOKUP(B548,SAOM!B$2:I1500,8,0)</f>
        <v>41152</v>
      </c>
      <c r="R548" s="17" t="e">
        <f>VLOOKUP(B548,AG_Lider!A$1:F1859,6,0)</f>
        <v>#N/A</v>
      </c>
      <c r="S548" s="42" t="str">
        <f>VLOOKUP(B548,SAOM!B$2:J1500,9,0)</f>
        <v xml:space="preserve"> Cintia Aparecida Costa e Silva</v>
      </c>
      <c r="T548" s="17" t="str">
        <f>VLOOKUP(B548,SAOM!B$2:K1946,10,0)</f>
        <v>PRAÇA JOAQUIM PIRES DE OLIVEIRA MAIA , s/n</v>
      </c>
      <c r="U548" s="42" t="str">
        <f>VLOOKUP(B548,SAOM!B$2:M1273,12,0)</f>
        <v>(31) 3866-1307</v>
      </c>
      <c r="V548" s="87">
        <f>VLOOKUP(B548,SAOM!B$2:L1273,11,0)</f>
        <v>35865000</v>
      </c>
      <c r="W548" s="18"/>
      <c r="X548" s="40" t="str">
        <f>VLOOKUP(B548,SAOM!B$2:N1273,13,0)</f>
        <v>-</v>
      </c>
      <c r="Y548" s="17"/>
      <c r="Z548" s="15"/>
      <c r="AA548" s="19"/>
      <c r="AB548" s="35"/>
      <c r="AC548" s="48" t="s">
        <v>4792</v>
      </c>
      <c r="AD548" s="19" t="str">
        <f>VLOOKUP(B548,SAOM!B$2:Q1574,16,0)</f>
        <v xml:space="preserve">29/06/2012 16:07:06 	Marcos Gonzaga Milagres 	Inclusão de contato no Celular 
26/6 - Verificar telefone.
Cnes: 2168235
UNIDADE DE SAÚDE DA FAMÍLIA VIDA NOVA </v>
      </c>
      <c r="AE548" s="19" t="s">
        <v>4675</v>
      </c>
      <c r="AF548" s="19"/>
      <c r="AG548" s="145"/>
      <c r="AH548" s="15"/>
      <c r="AI548" s="20" t="s">
        <v>4675</v>
      </c>
    </row>
    <row r="549" spans="1:35" s="20" customFormat="1">
      <c r="A549" s="13">
        <v>3717</v>
      </c>
      <c r="B549" s="38">
        <v>3717</v>
      </c>
      <c r="C549" s="17">
        <v>41072</v>
      </c>
      <c r="D549" s="17">
        <v>41117</v>
      </c>
      <c r="E549" s="17">
        <f>VLOOKUP(B549,SAOM!B$2:D3599,3,0)</f>
        <v>41117</v>
      </c>
      <c r="F549" s="17">
        <f t="shared" si="8"/>
        <v>41132</v>
      </c>
      <c r="G549" s="17" t="s">
        <v>501</v>
      </c>
      <c r="H549" s="14" t="s">
        <v>517</v>
      </c>
      <c r="I549" s="40" t="str">
        <f>VLOOKUP(B549,SAOM!B$2:E2544,4,0)</f>
        <v>Aceito</v>
      </c>
      <c r="J549" s="14" t="s">
        <v>499</v>
      </c>
      <c r="K549" s="14" t="s">
        <v>499</v>
      </c>
      <c r="L549" s="15" t="s">
        <v>4049</v>
      </c>
      <c r="M549" s="15" t="str">
        <f>VLOOKUP(L549,Coordenadas!A$2:B1801,2,0)</f>
        <v xml:space="preserve"> 18° 2'40.30"S</v>
      </c>
      <c r="N549" s="15" t="str">
        <f>VLOOKUP(L549,Coordenadas!A$2:C5544,3,0)</f>
        <v xml:space="preserve"> 41°39'40.50"O</v>
      </c>
      <c r="O549" s="40" t="str">
        <f>VLOOKUP(B549,SAOM!B$2:H1501,7,0)</f>
        <v>SES-ITRI-3717</v>
      </c>
      <c r="P549" s="40">
        <v>4033</v>
      </c>
      <c r="Q549" s="17">
        <f>VLOOKUP(B549,SAOM!B$2:I1501,8,0)</f>
        <v>41122</v>
      </c>
      <c r="R549" s="17" t="e">
        <f>VLOOKUP(B549,AG_Lider!A$1:F1860,6,0)</f>
        <v>#N/A</v>
      </c>
      <c r="S549" s="42" t="str">
        <f>VLOOKUP(B549,SAOM!B$2:J1501,9,0)</f>
        <v>Rita de Cássia L. Oliveira</v>
      </c>
      <c r="T549" s="17" t="str">
        <f>VLOOKUP(B549,SAOM!B$2:K1947,10,0)</f>
        <v>DISTRITO DE GUARATAIA , n2750 - ZONA RURAL</v>
      </c>
      <c r="U549" s="42" t="str">
        <f>VLOOKUP(B549,SAOM!B$2:M1274,12,0)</f>
        <v>(33) 3511-1964</v>
      </c>
      <c r="V549" s="87">
        <f>VLOOKUP(B549,SAOM!B$2:L1274,11,0)</f>
        <v>39830000</v>
      </c>
      <c r="W549" s="18"/>
      <c r="X549" s="40" t="str">
        <f>VLOOKUP(B549,SAOM!B$2:N1274,13,0)</f>
        <v>00:20:0e:10:4F:69</v>
      </c>
      <c r="Y549" s="17">
        <v>41122</v>
      </c>
      <c r="Z549" s="15" t="s">
        <v>5990</v>
      </c>
      <c r="AA549" s="19">
        <v>41122</v>
      </c>
      <c r="AB549" s="35"/>
      <c r="AC549" s="48"/>
      <c r="AD549" s="19" t="str">
        <f>VLOOKUP(B549,SAOM!B$2:Q1575,16,0)</f>
        <v xml:space="preserve">Cnes: 2209810
PSF VIVER COM SAÚDE 
</v>
      </c>
      <c r="AE549" s="19" t="s">
        <v>4675</v>
      </c>
      <c r="AF549" s="19"/>
      <c r="AG549" s="145"/>
      <c r="AH549" s="15"/>
      <c r="AI549" s="20" t="s">
        <v>4675</v>
      </c>
    </row>
    <row r="550" spans="1:35" s="20" customFormat="1">
      <c r="A550" s="13">
        <v>3720</v>
      </c>
      <c r="B550" s="38">
        <v>3720</v>
      </c>
      <c r="C550" s="17">
        <v>41072</v>
      </c>
      <c r="D550" s="17">
        <v>41117</v>
      </c>
      <c r="E550" s="17">
        <f>VLOOKUP(B550,SAOM!B$2:D3600,3,0)</f>
        <v>41117</v>
      </c>
      <c r="F550" s="17">
        <f t="shared" si="8"/>
        <v>41132</v>
      </c>
      <c r="G550" s="17">
        <v>41129</v>
      </c>
      <c r="H550" s="14" t="s">
        <v>764</v>
      </c>
      <c r="I550" s="40" t="str">
        <f>VLOOKUP(B550,SAOM!B$2:E2545,4,0)</f>
        <v>Agendado</v>
      </c>
      <c r="J550" s="14" t="s">
        <v>499</v>
      </c>
      <c r="K550" s="14" t="s">
        <v>501</v>
      </c>
      <c r="L550" s="15" t="s">
        <v>4049</v>
      </c>
      <c r="M550" s="15" t="str">
        <f>VLOOKUP(L550,Coordenadas!A$2:B1802,2,0)</f>
        <v xml:space="preserve"> 18° 2'40.30"S</v>
      </c>
      <c r="N550" s="15" t="str">
        <f>VLOOKUP(L550,Coordenadas!A$2:C5545,3,0)</f>
        <v xml:space="preserve"> 41°39'40.50"O</v>
      </c>
      <c r="O550" s="40" t="str">
        <f>VLOOKUP(B550,SAOM!B$2:H1502,7,0)</f>
        <v>-</v>
      </c>
      <c r="P550" s="40">
        <v>4033</v>
      </c>
      <c r="Q550" s="17">
        <f>VLOOKUP(B550,SAOM!B$2:I1502,8,0)</f>
        <v>41143</v>
      </c>
      <c r="R550" s="17" t="e">
        <f>VLOOKUP(B550,AG_Lider!A$1:F1861,6,0)</f>
        <v>#N/A</v>
      </c>
      <c r="S550" s="42" t="str">
        <f>VLOOKUP(B550,SAOM!B$2:J1502,9,0)</f>
        <v>Ana Cássia Arcanjo</v>
      </c>
      <c r="T550" s="17" t="str">
        <f>VLOOKUP(B550,SAOM!B$2:K1948,10,0)</f>
        <v>RUA ARTHUR COSTA E SILVA , s/n - Centro</v>
      </c>
      <c r="U550" s="42" t="str">
        <f>VLOOKUP(B550,SAOM!B$2:M1275,12,0)</f>
        <v>(33) 3511-1964</v>
      </c>
      <c r="V550" s="87">
        <f>VLOOKUP(B550,SAOM!B$2:L1275,11,0)</f>
        <v>39830000</v>
      </c>
      <c r="W550" s="18"/>
      <c r="X550" s="40" t="str">
        <f>VLOOKUP(B550,SAOM!B$2:N1275,13,0)</f>
        <v>-</v>
      </c>
      <c r="Y550" s="17"/>
      <c r="Z550" s="15"/>
      <c r="AA550" s="19"/>
      <c r="AB550" s="35"/>
      <c r="AC550" s="48" t="s">
        <v>6491</v>
      </c>
      <c r="AD550" s="19" t="str">
        <f>VLOOKUP(B550,SAOM!B$2:Q1576,16,0)</f>
        <v xml:space="preserve">Cnes: 2209918 
AMBULATÓRIO MUNICIPAL DE ITAMBACURI 
</v>
      </c>
      <c r="AE550" s="19" t="s">
        <v>4675</v>
      </c>
      <c r="AF550" s="19"/>
      <c r="AG550" s="145"/>
      <c r="AH550" s="15"/>
      <c r="AI550" s="20" t="s">
        <v>4675</v>
      </c>
    </row>
    <row r="551" spans="1:35" s="84" customFormat="1">
      <c r="A551" s="46">
        <v>3718</v>
      </c>
      <c r="B551" s="38">
        <v>3718</v>
      </c>
      <c r="C551" s="31">
        <v>41072</v>
      </c>
      <c r="D551" s="31">
        <v>41117</v>
      </c>
      <c r="E551" s="31">
        <f>VLOOKUP(B551,SAOM!B$2:D3601,3,0)</f>
        <v>41117</v>
      </c>
      <c r="F551" s="31">
        <f t="shared" si="8"/>
        <v>41132</v>
      </c>
      <c r="G551" s="31" t="s">
        <v>501</v>
      </c>
      <c r="H551" s="73" t="s">
        <v>517</v>
      </c>
      <c r="I551" s="38" t="str">
        <f>VLOOKUP(B551,SAOM!B$2:E2546,4,0)</f>
        <v>Aceito</v>
      </c>
      <c r="J551" s="73" t="s">
        <v>684</v>
      </c>
      <c r="K551" s="73" t="s">
        <v>501</v>
      </c>
      <c r="L551" s="47" t="s">
        <v>4049</v>
      </c>
      <c r="M551" s="15" t="str">
        <f>VLOOKUP(L551,Coordenadas!A$2:B1803,2,0)</f>
        <v xml:space="preserve"> 18° 2'40.30"S</v>
      </c>
      <c r="N551" s="15" t="str">
        <f>VLOOKUP(L551,Coordenadas!A$2:C5546,3,0)</f>
        <v xml:space="preserve"> 41°39'40.50"O</v>
      </c>
      <c r="O551" s="38" t="str">
        <f>VLOOKUP(B551,SAOM!B$2:H1503,7,0)</f>
        <v>SES-ITRI-3718</v>
      </c>
      <c r="P551" s="38">
        <v>4033</v>
      </c>
      <c r="Q551" s="31">
        <f>VLOOKUP(B551,SAOM!B$2:I1503,8,0)</f>
        <v>41170</v>
      </c>
      <c r="R551" s="31" t="e">
        <f>VLOOKUP(B551,AG_Lider!A$1:F1862,6,0)</f>
        <v>#N/A</v>
      </c>
      <c r="S551" s="80" t="str">
        <f>VLOOKUP(B551,SAOM!B$2:J1503,9,0)</f>
        <v>Janaína Oliveira Freitas</v>
      </c>
      <c r="T551" s="31" t="str">
        <f>VLOOKUP(B551,SAOM!B$2:K1949,10,0)</f>
        <v>RUA JOSE LOPES PINHEIRO FREI SERAFIM , n32 - Zona Rural</v>
      </c>
      <c r="U551" s="80" t="str">
        <f>VLOOKUP(B551,SAOM!B$2:M1276,12,0)</f>
        <v>(33)3511-1964</v>
      </c>
      <c r="V551" s="209" t="str">
        <f>VLOOKUP(B551,SAOM!B$2:L1276,11,0)</f>
        <v>39830-000</v>
      </c>
      <c r="W551" s="81"/>
      <c r="X551" s="38" t="str">
        <f>VLOOKUP(B551,SAOM!B$2:N1276,13,0)</f>
        <v>00:20:0e:10:4f:ae</v>
      </c>
      <c r="Y551" s="31">
        <v>41171</v>
      </c>
      <c r="Z551" s="47" t="s">
        <v>5718</v>
      </c>
      <c r="AA551" s="82">
        <v>41172</v>
      </c>
      <c r="AB551" s="83"/>
      <c r="AC551" s="70" t="s">
        <v>7223</v>
      </c>
      <c r="AD551" s="82" t="str">
        <f>VLOOKUP(B551,SAOM!B$2:Q1577,16,0)</f>
        <v xml:space="preserve">Cnes: 2209845 
PSF PRIORIZANDO A SAÚDE 
</v>
      </c>
      <c r="AE551" s="82" t="s">
        <v>4675</v>
      </c>
      <c r="AF551" s="82"/>
      <c r="AG551" s="147"/>
      <c r="AH551" s="47"/>
      <c r="AI551" s="84" t="s">
        <v>4675</v>
      </c>
    </row>
    <row r="552" spans="1:35" s="20" customFormat="1" ht="16.5" customHeight="1">
      <c r="A552" s="13">
        <v>3666</v>
      </c>
      <c r="B552" s="38">
        <v>3666</v>
      </c>
      <c r="C552" s="17">
        <v>41071</v>
      </c>
      <c r="D552" s="17">
        <v>41171</v>
      </c>
      <c r="E552" s="17">
        <f>VLOOKUP(B552,SAOM!B$2:D3602,3,0)</f>
        <v>41171</v>
      </c>
      <c r="F552" s="17">
        <f t="shared" si="8"/>
        <v>41186</v>
      </c>
      <c r="G552" s="17">
        <v>41086</v>
      </c>
      <c r="H552" s="14" t="s">
        <v>7236</v>
      </c>
      <c r="I552" s="40" t="str">
        <f>VLOOKUP(B552,SAOM!B$2:E2547,4,0)</f>
        <v>A agendar</v>
      </c>
      <c r="J552" s="14" t="s">
        <v>499</v>
      </c>
      <c r="K552" s="14" t="s">
        <v>506</v>
      </c>
      <c r="L552" s="15" t="s">
        <v>2897</v>
      </c>
      <c r="M552" s="15" t="str">
        <f>VLOOKUP(L552,Coordenadas!A$2:B1804,2,0)</f>
        <v xml:space="preserve"> 17° 4'23.77"S</v>
      </c>
      <c r="N552" s="15" t="str">
        <f>VLOOKUP(L552,Coordenadas!A$2:C5547,3,0)</f>
        <v xml:space="preserve"> 40°42'41.34"O</v>
      </c>
      <c r="O552" s="40" t="str">
        <f>VLOOKUP(B552,SAOM!B$2:H1504,7,0)</f>
        <v>-</v>
      </c>
      <c r="P552" s="40">
        <v>4033</v>
      </c>
      <c r="Q552" s="17" t="str">
        <f>VLOOKUP(B552,SAOM!B$2:I1504,8,0)</f>
        <v>-</v>
      </c>
      <c r="R552" s="17" t="e">
        <f>VLOOKUP(B552,AG_Lider!A$1:F1863,6,0)</f>
        <v>#N/A</v>
      </c>
      <c r="S552" s="42" t="str">
        <f>VLOOKUP(B552,SAOM!B$2:J1504,9,0)</f>
        <v>Ildefonso Ferraz de Oliveira</v>
      </c>
      <c r="T552" s="17" t="str">
        <f>VLOOKUP(B552,SAOM!B$2:K1950,10,0)</f>
        <v>RUA PRIMEIRO DE JANEIRO , n 264, Centro</v>
      </c>
      <c r="U552" s="42" t="str">
        <f>VLOOKUP(B552,SAOM!B$2:M1277,12,0)</f>
        <v>(33) 3627-1750</v>
      </c>
      <c r="V552" s="87" t="str">
        <f>VLOOKUP(B552,SAOM!B$2:L1277,11,0)</f>
        <v>39873-000</v>
      </c>
      <c r="W552" s="18"/>
      <c r="X552" s="40" t="str">
        <f>VLOOKUP(B552,SAOM!B$2:N1277,13,0)</f>
        <v>-</v>
      </c>
      <c r="Y552" s="17"/>
      <c r="Z552" s="15"/>
      <c r="AA552" s="19"/>
      <c r="AB552" s="35"/>
      <c r="AC552" s="77" t="s">
        <v>7210</v>
      </c>
      <c r="AD552" s="19" t="str">
        <f>VLOOKUP(B552,SAOM!B$2:Q1578,16,0)</f>
        <v xml:space="preserve">20/08/2012 11:44:00
Ivan Santos
Resolvida. 
Ao entrar em contato aguarde apos 3º toque. 
26/6 - Telefone errado 
Cnes: 2185938 
secretariademachacalis@hotmail.com 
CENTRO DE SAÚDE DE MACHACALIS </v>
      </c>
      <c r="AE552" s="19" t="s">
        <v>4675</v>
      </c>
      <c r="AF552" s="19"/>
      <c r="AG552" s="145"/>
      <c r="AH552" s="15"/>
      <c r="AI552" s="20" t="s">
        <v>4675</v>
      </c>
    </row>
    <row r="553" spans="1:35" s="20" customFormat="1" ht="20.25" customHeight="1">
      <c r="A553" s="13">
        <v>3668</v>
      </c>
      <c r="B553" s="38">
        <v>3668</v>
      </c>
      <c r="C553" s="17">
        <v>41071</v>
      </c>
      <c r="D553" s="17">
        <v>41171</v>
      </c>
      <c r="E553" s="17">
        <f>VLOOKUP(B553,SAOM!B$2:D3603,3,0)</f>
        <v>41171</v>
      </c>
      <c r="F553" s="17">
        <f t="shared" si="8"/>
        <v>41186</v>
      </c>
      <c r="G553" s="17">
        <v>41086</v>
      </c>
      <c r="H553" s="14" t="s">
        <v>7236</v>
      </c>
      <c r="I553" s="40" t="str">
        <f>VLOOKUP(B553,SAOM!B$2:E2548,4,0)</f>
        <v>Agendado</v>
      </c>
      <c r="J553" s="14" t="s">
        <v>499</v>
      </c>
      <c r="K553" s="14" t="s">
        <v>506</v>
      </c>
      <c r="L553" s="15" t="s">
        <v>2897</v>
      </c>
      <c r="M553" s="15" t="str">
        <f>VLOOKUP(L553,Coordenadas!A$2:B1805,2,0)</f>
        <v xml:space="preserve"> 17° 4'23.77"S</v>
      </c>
      <c r="N553" s="15" t="str">
        <f>VLOOKUP(L553,Coordenadas!A$2:C5548,3,0)</f>
        <v xml:space="preserve"> 40°42'41.34"O</v>
      </c>
      <c r="O553" s="40" t="str">
        <f>VLOOKUP(B553,SAOM!B$2:H1505,7,0)</f>
        <v>-</v>
      </c>
      <c r="P553" s="40">
        <v>4033</v>
      </c>
      <c r="Q553" s="17">
        <f>VLOOKUP(B553,SAOM!B$2:I1505,8,0)</f>
        <v>41180</v>
      </c>
      <c r="R553" s="17" t="e">
        <f>VLOOKUP(B553,AG_Lider!A$1:F1864,6,0)</f>
        <v>#N/A</v>
      </c>
      <c r="S553" s="42" t="str">
        <f>VLOOKUP(B553,SAOM!B$2:J1505,9,0)</f>
        <v>Mariane Dantas Archanjo</v>
      </c>
      <c r="T553" s="17" t="str">
        <f>VLOOKUP(B553,SAOM!B$2:K1951,10,0)</f>
        <v>RUA PEDRO DIAS DO NASCIMENTO , s/n - Centro</v>
      </c>
      <c r="U553" s="42" t="str">
        <f>VLOOKUP(B553,SAOM!B$2:M1278,12,0)</f>
        <v>(33) 3627-1750</v>
      </c>
      <c r="V553" s="87" t="str">
        <f>VLOOKUP(B553,SAOM!B$2:L1278,11,0)</f>
        <v>39873-000</v>
      </c>
      <c r="W553" s="18"/>
      <c r="X553" s="40" t="str">
        <f>VLOOKUP(B553,SAOM!B$2:N1278,13,0)</f>
        <v>-</v>
      </c>
      <c r="Y553" s="17"/>
      <c r="Z553" s="15"/>
      <c r="AA553" s="19"/>
      <c r="AB553" s="35"/>
      <c r="AC553" s="77" t="s">
        <v>7211</v>
      </c>
      <c r="AD553" s="19" t="str">
        <f>VLOOKUP(B553,SAOM!B$2:Q1579,16,0)</f>
        <v xml:space="preserve">20/08/2012 11:45:06
Ivan Santos
Resolvida. 
(33) 8828 - 2208 Cel. Adicionado. 
26/6 - Telefone errado 
Cnes: 6055036 
secretariademachacalis@hotmail.com 
UNIDADE PSF JUVÊNCIO ALVES SILVA </v>
      </c>
      <c r="AE553" s="19" t="s">
        <v>4675</v>
      </c>
      <c r="AF553" s="19"/>
      <c r="AG553" s="145"/>
      <c r="AH553" s="15"/>
      <c r="AI553" s="20" t="s">
        <v>4675</v>
      </c>
    </row>
    <row r="554" spans="1:35" s="20" customFormat="1">
      <c r="A554" s="13">
        <v>3725</v>
      </c>
      <c r="B554" s="38">
        <v>3725</v>
      </c>
      <c r="C554" s="17">
        <v>41072</v>
      </c>
      <c r="D554" s="17">
        <v>41117</v>
      </c>
      <c r="E554" s="17">
        <f>VLOOKUP(B554,SAOM!B$2:D3604,3,0)</f>
        <v>41245</v>
      </c>
      <c r="F554" s="17">
        <f t="shared" si="8"/>
        <v>41132</v>
      </c>
      <c r="G554" s="17">
        <v>41155</v>
      </c>
      <c r="H554" s="14" t="s">
        <v>764</v>
      </c>
      <c r="I554" s="40" t="str">
        <f>VLOOKUP(B554,SAOM!B$2:E2549,4,0)</f>
        <v>Paralisado</v>
      </c>
      <c r="J554" s="14" t="s">
        <v>499</v>
      </c>
      <c r="K554" s="14" t="s">
        <v>499</v>
      </c>
      <c r="L554" s="15" t="s">
        <v>4091</v>
      </c>
      <c r="M554" s="15" t="str">
        <f>VLOOKUP(L554,Coordenadas!A$2:B1806,2,0)</f>
        <v xml:space="preserve"> 17°49'8.47"S</v>
      </c>
      <c r="N554" s="15" t="str">
        <f>VLOOKUP(L554,Coordenadas!A$2:C5549,3,0)</f>
        <v xml:space="preserve"> 40°20'30.93"O</v>
      </c>
      <c r="O554" s="40" t="str">
        <f>VLOOKUP(B554,SAOM!B$2:H1506,7,0)</f>
        <v>-</v>
      </c>
      <c r="P554" s="40">
        <v>4033</v>
      </c>
      <c r="Q554" s="17" t="str">
        <f>VLOOKUP(B554,SAOM!B$2:I1506,8,0)</f>
        <v>-</v>
      </c>
      <c r="R554" s="17" t="e">
        <f>VLOOKUP(B554,AG_Lider!A$1:F1865,6,0)</f>
        <v>#N/A</v>
      </c>
      <c r="S554" s="42" t="str">
        <f>VLOOKUP(B554,SAOM!B$2:J1506,9,0)</f>
        <v>CRISTINA FERREIRA MACHADO</v>
      </c>
      <c r="T554" s="17" t="str">
        <f>VLOOKUP(B554,SAOM!B$2:K1952,10,0)</f>
        <v>Rua Pedra Azul, s/n.º - São Vicente de Paulo</v>
      </c>
      <c r="U554" s="42" t="str">
        <f>VLOOKUP(B554,SAOM!B$2:M1279,12,0)</f>
        <v>(33) 3621-2187</v>
      </c>
      <c r="V554" s="87">
        <f>VLOOKUP(B554,SAOM!B$2:L1279,11,0)</f>
        <v>39860000</v>
      </c>
      <c r="W554" s="18"/>
      <c r="X554" s="40" t="str">
        <f>VLOOKUP(B554,SAOM!B$2:N1279,13,0)</f>
        <v>-</v>
      </c>
      <c r="Y554" s="17"/>
      <c r="Z554" s="15"/>
      <c r="AA554" s="19"/>
      <c r="AB554" s="35"/>
      <c r="AC554" s="48" t="s">
        <v>5369</v>
      </c>
      <c r="AD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E554" s="19" t="s">
        <v>4675</v>
      </c>
      <c r="AF554" s="19"/>
      <c r="AG554" s="145"/>
      <c r="AH554" s="15"/>
      <c r="AI554" s="20" t="s">
        <v>4675</v>
      </c>
    </row>
    <row r="555" spans="1:35" s="20" customFormat="1" ht="18.75" customHeight="1">
      <c r="A555" s="13">
        <v>3726</v>
      </c>
      <c r="B555" s="38">
        <v>3726</v>
      </c>
      <c r="C555" s="17">
        <v>41072</v>
      </c>
      <c r="D555" s="17">
        <v>41172</v>
      </c>
      <c r="E555" s="17">
        <f>VLOOKUP(B555,SAOM!B$2:D3605,3,0)</f>
        <v>41172</v>
      </c>
      <c r="F555" s="17">
        <f t="shared" si="8"/>
        <v>41187</v>
      </c>
      <c r="G555" s="17">
        <v>41086</v>
      </c>
      <c r="H555" s="14" t="s">
        <v>7236</v>
      </c>
      <c r="I555" s="40" t="str">
        <f>VLOOKUP(B555,SAOM!B$2:E2550,4,0)</f>
        <v>Agendado</v>
      </c>
      <c r="J555" s="14" t="s">
        <v>499</v>
      </c>
      <c r="K555" s="14" t="s">
        <v>506</v>
      </c>
      <c r="L555" s="15" t="s">
        <v>4091</v>
      </c>
      <c r="M555" s="15" t="str">
        <f>VLOOKUP(L555,Coordenadas!A$2:B1807,2,0)</f>
        <v xml:space="preserve"> 17°49'8.47"S</v>
      </c>
      <c r="N555" s="15" t="str">
        <f>VLOOKUP(L555,Coordenadas!A$2:C5550,3,0)</f>
        <v xml:space="preserve"> 40°20'30.93"O</v>
      </c>
      <c r="O555" s="40" t="str">
        <f>VLOOKUP(B555,SAOM!B$2:H1507,7,0)</f>
        <v>-</v>
      </c>
      <c r="P555" s="40">
        <v>4033</v>
      </c>
      <c r="Q555" s="17">
        <f>VLOOKUP(B555,SAOM!B$2:I1507,8,0)</f>
        <v>41163</v>
      </c>
      <c r="R555" s="17" t="e">
        <f>VLOOKUP(B555,AG_Lider!A$1:F1866,6,0)</f>
        <v>#N/A</v>
      </c>
      <c r="S555" s="42" t="str">
        <f>VLOOKUP(B555,SAOM!B$2:J1507,9,0)</f>
        <v>SABRINA GUEDES RAGONE</v>
      </c>
      <c r="T555" s="17" t="str">
        <f>VLOOKUP(B555,SAOM!B$2:K1953,10,0)</f>
        <v xml:space="preserve">Rua Carlos Gomes n.º 20 - Bairro Vila Nova </v>
      </c>
      <c r="U555" s="42" t="str">
        <f>VLOOKUP(B555,SAOM!B$2:M1280,12,0)</f>
        <v>(33) 3621-2187</v>
      </c>
      <c r="V555" s="87" t="str">
        <f>VLOOKUP(B555,SAOM!B$2:L1280,11,0)</f>
        <v>39860-000</v>
      </c>
      <c r="W555" s="18"/>
      <c r="X555" s="40" t="str">
        <f>VLOOKUP(B555,SAOM!B$2:N1280,13,0)</f>
        <v>-</v>
      </c>
      <c r="Y555" s="17"/>
      <c r="Z555" s="15"/>
      <c r="AA555" s="19"/>
      <c r="AB555" s="35"/>
      <c r="AC555" s="77" t="s">
        <v>7212</v>
      </c>
      <c r="AD555" s="19" t="str">
        <f>VLOOKUP(B555,SAOM!B$2:Q1581,16,0)</f>
        <v>20/08/2012 11:48:07
Ivan Santos
Resolvida. 
Cel Adicionado 
Endereço anterior, RUA RIO GRANDE DO NORTE , 607, endereço atual Rua Carlos Gomes n:20/ Bairro Vila Nova .
Cnes: 2210509 
UNIDADE DE SAÚDE FAMÍLIA VILA NOVA 
Em contato com a Sra. S</v>
      </c>
      <c r="AE555" s="19" t="s">
        <v>4675</v>
      </c>
      <c r="AF555" s="19"/>
      <c r="AG555" s="145"/>
      <c r="AH555" s="15"/>
      <c r="AI555" s="20" t="s">
        <v>4675</v>
      </c>
    </row>
    <row r="556" spans="1:35" s="20" customFormat="1">
      <c r="A556" s="13">
        <v>3732</v>
      </c>
      <c r="B556" s="38">
        <v>3732</v>
      </c>
      <c r="C556" s="17">
        <v>41072</v>
      </c>
      <c r="D556" s="17">
        <v>41172</v>
      </c>
      <c r="E556" s="17">
        <f>VLOOKUP(B556,SAOM!B$2:D3606,3,0)</f>
        <v>41172</v>
      </c>
      <c r="F556" s="17">
        <f t="shared" si="8"/>
        <v>41187</v>
      </c>
      <c r="G556" s="17">
        <v>41086</v>
      </c>
      <c r="H556" s="14" t="s">
        <v>7236</v>
      </c>
      <c r="I556" s="40" t="str">
        <f>VLOOKUP(B556,SAOM!B$2:E2551,4,0)</f>
        <v>A agendar</v>
      </c>
      <c r="J556" s="14" t="s">
        <v>499</v>
      </c>
      <c r="K556" s="14" t="s">
        <v>506</v>
      </c>
      <c r="L556" s="15" t="s">
        <v>4091</v>
      </c>
      <c r="M556" s="15" t="str">
        <f>VLOOKUP(L556,Coordenadas!A$2:B1808,2,0)</f>
        <v xml:space="preserve"> 17°49'8.47"S</v>
      </c>
      <c r="N556" s="15" t="str">
        <f>VLOOKUP(L556,Coordenadas!A$2:C5551,3,0)</f>
        <v xml:space="preserve"> 40°20'30.93"O</v>
      </c>
      <c r="O556" s="40" t="str">
        <f>VLOOKUP(B556,SAOM!B$2:H1508,7,0)</f>
        <v>-</v>
      </c>
      <c r="P556" s="40">
        <v>4033</v>
      </c>
      <c r="Q556" s="17" t="str">
        <f>VLOOKUP(B556,SAOM!B$2:I1508,8,0)</f>
        <v>-</v>
      </c>
      <c r="R556" s="17" t="e">
        <f>VLOOKUP(B556,AG_Lider!A$1:F1867,6,0)</f>
        <v>#N/A</v>
      </c>
      <c r="S556" s="42" t="str">
        <f>VLOOKUP(B556,SAOM!B$2:J1508,9,0)</f>
        <v>SÉRGIO ALVES REZENDE</v>
      </c>
      <c r="T556" s="17" t="str">
        <f>VLOOKUP(B556,SAOM!B$2:K1954,10,0)</f>
        <v>RUA PRINCIPAL , s/n - Centro</v>
      </c>
      <c r="U556" s="42" t="str">
        <f>VLOOKUP(B556,SAOM!B$2:M1281,12,0)</f>
        <v>(33) 3621-2187</v>
      </c>
      <c r="V556" s="87" t="str">
        <f>VLOOKUP(B556,SAOM!B$2:L1281,11,0)</f>
        <v>39860-000</v>
      </c>
      <c r="W556" s="18"/>
      <c r="X556" s="40" t="str">
        <f>VLOOKUP(B556,SAOM!B$2:N1281,13,0)</f>
        <v>-</v>
      </c>
      <c r="Y556" s="17"/>
      <c r="Z556" s="15"/>
      <c r="AA556" s="19"/>
      <c r="AB556" s="35"/>
      <c r="AC556" s="48" t="s">
        <v>4663</v>
      </c>
      <c r="AD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E556" s="19" t="s">
        <v>4675</v>
      </c>
      <c r="AF556" s="19"/>
      <c r="AG556" s="145"/>
      <c r="AH556" s="15"/>
      <c r="AI556" s="20" t="s">
        <v>4675</v>
      </c>
    </row>
    <row r="557" spans="1:35" s="20" customFormat="1">
      <c r="A557" s="13">
        <v>3727</v>
      </c>
      <c r="B557" s="38">
        <v>3727</v>
      </c>
      <c r="C557" s="17">
        <v>41072</v>
      </c>
      <c r="D557" s="17">
        <v>41182</v>
      </c>
      <c r="E557" s="17">
        <f>VLOOKUP(B557,SAOM!B$2:D3607,3,0)</f>
        <v>41182</v>
      </c>
      <c r="F557" s="17">
        <f t="shared" si="8"/>
        <v>41197</v>
      </c>
      <c r="G557" s="17">
        <v>41086</v>
      </c>
      <c r="H557" s="14" t="s">
        <v>7236</v>
      </c>
      <c r="I557" s="40" t="str">
        <f>VLOOKUP(B557,SAOM!B$2:E2552,4,0)</f>
        <v>A agendar</v>
      </c>
      <c r="J557" s="14" t="s">
        <v>499</v>
      </c>
      <c r="K557" s="14" t="s">
        <v>506</v>
      </c>
      <c r="L557" s="15" t="s">
        <v>4091</v>
      </c>
      <c r="M557" s="15" t="str">
        <f>VLOOKUP(L557,Coordenadas!A$2:B1809,2,0)</f>
        <v xml:space="preserve"> 17°49'8.47"S</v>
      </c>
      <c r="N557" s="15" t="str">
        <f>VLOOKUP(L557,Coordenadas!A$2:C5552,3,0)</f>
        <v xml:space="preserve"> 40°20'30.93"O</v>
      </c>
      <c r="O557" s="40" t="str">
        <f>VLOOKUP(B557,SAOM!B$2:H1509,7,0)</f>
        <v>-</v>
      </c>
      <c r="P557" s="40">
        <v>4033</v>
      </c>
      <c r="Q557" s="17" t="str">
        <f>VLOOKUP(B557,SAOM!B$2:I1509,8,0)</f>
        <v>-</v>
      </c>
      <c r="R557" s="17" t="e">
        <f>VLOOKUP(B557,AG_Lider!A$1:F1868,6,0)</f>
        <v>#N/A</v>
      </c>
      <c r="S557" s="42" t="str">
        <f>VLOOKUP(B557,SAOM!B$2:J1509,9,0)</f>
        <v>REJANE PIFANIO COUTO</v>
      </c>
      <c r="T557" s="17" t="str">
        <f>VLOOKUP(B557,SAOM!B$2:K1955,10,0)</f>
        <v>AV ANHAGUERA , n144 -Vila Esperança</v>
      </c>
      <c r="U557" s="42" t="str">
        <f>VLOOKUP(B557,SAOM!B$2:M1282,12,0)</f>
        <v>(33) 3621-2187</v>
      </c>
      <c r="V557" s="87" t="str">
        <f>VLOOKUP(B557,SAOM!B$2:L1282,11,0)</f>
        <v>39860-000</v>
      </c>
      <c r="W557" s="18"/>
      <c r="X557" s="40" t="str">
        <f>VLOOKUP(B557,SAOM!B$2:N1282,13,0)</f>
        <v>-</v>
      </c>
      <c r="Y557" s="17"/>
      <c r="Z557" s="15"/>
      <c r="AA557" s="19"/>
      <c r="AB557" s="35"/>
      <c r="AC557" s="48" t="s">
        <v>4670</v>
      </c>
      <c r="AD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E557" s="19" t="s">
        <v>4675</v>
      </c>
      <c r="AF557" s="19"/>
      <c r="AG557" s="145"/>
      <c r="AH557" s="15"/>
      <c r="AI557" s="20" t="s">
        <v>4675</v>
      </c>
    </row>
    <row r="558" spans="1:35" s="96" customFormat="1">
      <c r="A558" s="46">
        <v>786</v>
      </c>
      <c r="B558" s="38" t="s">
        <v>783</v>
      </c>
      <c r="C558" s="31">
        <v>40948</v>
      </c>
      <c r="D558" s="31">
        <v>41117</v>
      </c>
      <c r="E558" s="17">
        <f>VLOOKUP(B558,SAOM!B$2:D3608,3,0)</f>
        <v>41160</v>
      </c>
      <c r="F558" s="31">
        <f t="shared" si="8"/>
        <v>41132</v>
      </c>
      <c r="G558" s="31">
        <v>41114</v>
      </c>
      <c r="H558" s="14" t="s">
        <v>7236</v>
      </c>
      <c r="I558" s="40" t="str">
        <f>VLOOKUP(B558,SAOM!B$2:E2553,4,0)</f>
        <v>Agendado</v>
      </c>
      <c r="J558" s="73" t="s">
        <v>499</v>
      </c>
      <c r="K558" s="73" t="s">
        <v>506</v>
      </c>
      <c r="L558" s="47" t="s">
        <v>784</v>
      </c>
      <c r="M558" s="15" t="str">
        <f>VLOOKUP(L558,Coordenadas!A$2:B1810,2,0)</f>
        <v>19°49'41.05"S</v>
      </c>
      <c r="N558" s="15" t="str">
        <f>VLOOKUP(L558,Coordenadas!A$2:C5553,3,0)</f>
        <v xml:space="preserve"> 43°22'55.14"O</v>
      </c>
      <c r="O558" s="38" t="str">
        <f>VLOOKUP(B558,SAOM!B$2:H1098,7,0)</f>
        <v>-</v>
      </c>
      <c r="P558" s="38">
        <v>4033</v>
      </c>
      <c r="Q558" s="31">
        <f>VLOOKUP(B558,SAOM!B$2:I1098,8,0)</f>
        <v>41156</v>
      </c>
      <c r="R558" s="31" t="str">
        <f>VLOOKUP(B558,AG_Lider!A$1:F1456,6,0)</f>
        <v>VODANET</v>
      </c>
      <c r="S558" s="80" t="str">
        <f>VLOOKUP(B558,SAOM!B$2:J1098,9,0)</f>
        <v>DEBORA CRISTINA COTA</v>
      </c>
      <c r="T558" s="31" t="str">
        <f>VLOOKUP(B558,SAOM!B$2:K1544,10,0)</f>
        <v>RUA JANUÁRIA, nº 112 - CENTRO</v>
      </c>
      <c r="U558" s="42" t="str">
        <f>VLOOKUP(B558,SAOM!B$2:M1283,12,0)</f>
        <v>(31) 3833-5561</v>
      </c>
      <c r="V558" s="87" t="str">
        <f>VLOOKUP(B558,SAOM!B$2:L1283,11,0)</f>
        <v>35935-000</v>
      </c>
      <c r="W558" s="81"/>
      <c r="X558" s="40" t="str">
        <f>VLOOKUP(B558,SAOM!B$2:N1283,13,0)</f>
        <v>-</v>
      </c>
      <c r="Y558" s="31"/>
      <c r="Z558" s="47"/>
      <c r="AA558" s="82"/>
      <c r="AB558" s="35"/>
      <c r="AC558" s="70" t="s">
        <v>7237</v>
      </c>
      <c r="AD558" s="19" t="str">
        <f>VLOOKUP(B558,SAOM!B$2:Q1584,16,0)</f>
        <v>25/07/2012 11:19:34 	Ivan Santos 	Correção realizada. 
24/07/2012 09:29:57 	Hernan Martins Alves 	Endereço antigo: Rua SAO MANUEL, 78 ? Centro. Técnico no local agora, e o endereço permanente pra onde mudou-se é: RUA JANUARIA, 112 ? Centro. Fav</v>
      </c>
      <c r="AE558" s="82" t="s">
        <v>4675</v>
      </c>
      <c r="AF558" s="82"/>
      <c r="AG558" s="147"/>
      <c r="AH558" s="47"/>
      <c r="AI558" s="96" t="s">
        <v>4675</v>
      </c>
    </row>
    <row r="559" spans="1:35" s="84" customFormat="1">
      <c r="A559" s="46">
        <v>3729</v>
      </c>
      <c r="B559" s="38">
        <v>3729</v>
      </c>
      <c r="C559" s="31">
        <v>41072</v>
      </c>
      <c r="D559" s="31">
        <v>41117</v>
      </c>
      <c r="E559" s="17">
        <f>VLOOKUP(B559,SAOM!B$2:D3609,3,0)</f>
        <v>41117</v>
      </c>
      <c r="F559" s="31">
        <f t="shared" si="8"/>
        <v>41132</v>
      </c>
      <c r="G559" s="31" t="s">
        <v>501</v>
      </c>
      <c r="H559" s="73" t="s">
        <v>517</v>
      </c>
      <c r="I559" s="40" t="str">
        <f>VLOOKUP(B559,SAOM!B$2:E2554,4,0)</f>
        <v>Aceito</v>
      </c>
      <c r="J559" s="73" t="s">
        <v>499</v>
      </c>
      <c r="K559" s="73" t="s">
        <v>501</v>
      </c>
      <c r="L559" s="47" t="s">
        <v>4091</v>
      </c>
      <c r="M559" s="15" t="str">
        <f>VLOOKUP(L559,Coordenadas!A$2:B1811,2,0)</f>
        <v xml:space="preserve"> 17°49'8.47"S</v>
      </c>
      <c r="N559" s="15" t="str">
        <f>VLOOKUP(L559,Coordenadas!A$2:C5554,3,0)</f>
        <v xml:space="preserve"> 40°20'30.93"O</v>
      </c>
      <c r="O559" s="38" t="str">
        <f>VLOOKUP(B559,SAOM!B$2:H1511,7,0)</f>
        <v>SES-NAUE-3729</v>
      </c>
      <c r="P559" s="38">
        <v>4033</v>
      </c>
      <c r="Q559" s="31">
        <f>VLOOKUP(B559,SAOM!B$2:I1511,8,0)</f>
        <v>41116</v>
      </c>
      <c r="R559" s="31" t="e">
        <f>VLOOKUP(B559,AG_Lider!A$1:F1870,6,0)</f>
        <v>#N/A</v>
      </c>
      <c r="S559" s="80" t="str">
        <f>VLOOKUP(B559,SAOM!B$2:J1511,9,0)</f>
        <v>ANA CAROLINA FREITAS</v>
      </c>
      <c r="T559" s="31" t="str">
        <f>VLOOKUP(B559,SAOM!B$2:K1957,10,0)</f>
        <v>RUA DAS HORTÊNCIAS , n406 - Bairro ISADELFIA FERRAZ</v>
      </c>
      <c r="U559" s="42" t="str">
        <f>VLOOKUP(B559,SAOM!B$2:M1284,12,0)</f>
        <v>(33) 3621-2187</v>
      </c>
      <c r="V559" s="87">
        <f>VLOOKUP(B559,SAOM!B$2:L1284,11,0)</f>
        <v>39860000</v>
      </c>
      <c r="W559" s="81"/>
      <c r="X559" s="40" t="str">
        <f>VLOOKUP(B559,SAOM!B$2:N1284,13,0)</f>
        <v>00:20:0e:10:4d:0f</v>
      </c>
      <c r="Y559" s="31">
        <v>41116</v>
      </c>
      <c r="Z559" s="47" t="s">
        <v>2708</v>
      </c>
      <c r="AA559" s="82">
        <v>41124</v>
      </c>
      <c r="AB559" s="35"/>
      <c r="AC559" s="70" t="s">
        <v>6204</v>
      </c>
      <c r="AD559" s="19" t="str">
        <f>VLOOKUP(B559,SAOM!B$2:Q1585,16,0)</f>
        <v xml:space="preserve">Cnes: 3340333 
UNIDADE DE SAÚDE UDR </v>
      </c>
      <c r="AE559" s="82" t="s">
        <v>4675</v>
      </c>
      <c r="AF559" s="82"/>
      <c r="AG559" s="147"/>
      <c r="AH559" s="47"/>
      <c r="AI559" s="84" t="s">
        <v>4675</v>
      </c>
    </row>
    <row r="560" spans="1:35" s="20" customFormat="1">
      <c r="A560" s="13">
        <v>3730</v>
      </c>
      <c r="B560" s="38">
        <v>3730</v>
      </c>
      <c r="C560" s="17">
        <v>41072</v>
      </c>
      <c r="D560" s="17">
        <v>41117</v>
      </c>
      <c r="E560" s="17">
        <f>VLOOKUP(B560,SAOM!B$2:D3610,3,0)</f>
        <v>41117</v>
      </c>
      <c r="F560" s="17">
        <f t="shared" si="8"/>
        <v>41132</v>
      </c>
      <c r="G560" s="17" t="s">
        <v>501</v>
      </c>
      <c r="H560" s="14" t="s">
        <v>517</v>
      </c>
      <c r="I560" s="40" t="str">
        <f>VLOOKUP(B560,SAOM!B$2:E2555,4,0)</f>
        <v>Aceito</v>
      </c>
      <c r="J560" s="14" t="s">
        <v>684</v>
      </c>
      <c r="K560" s="14" t="s">
        <v>684</v>
      </c>
      <c r="L560" s="15" t="s">
        <v>4091</v>
      </c>
      <c r="M560" s="15" t="str">
        <f>VLOOKUP(L560,Coordenadas!A$2:B1812,2,0)</f>
        <v xml:space="preserve"> 17°49'8.47"S</v>
      </c>
      <c r="N560" s="15" t="str">
        <f>VLOOKUP(L560,Coordenadas!A$2:C5555,3,0)</f>
        <v xml:space="preserve"> 40°20'30.93"O</v>
      </c>
      <c r="O560" s="40" t="str">
        <f>VLOOKUP(B560,SAOM!B$2:H1512,7,0)</f>
        <v>SES-NAUE-3730</v>
      </c>
      <c r="P560" s="40">
        <v>4033</v>
      </c>
      <c r="Q560" s="17">
        <f>VLOOKUP(B560,SAOM!B$2:I1512,8,0)</f>
        <v>41172</v>
      </c>
      <c r="R560" s="17" t="e">
        <f>VLOOKUP(B560,AG_Lider!A$1:F1871,6,0)</f>
        <v>#N/A</v>
      </c>
      <c r="S560" s="42" t="str">
        <f>VLOOKUP(B560,SAOM!B$2:J1512,9,0)</f>
        <v>ANA PAULA BARRETO CARRERA</v>
      </c>
      <c r="T560" s="17" t="str">
        <f>VLOOKUP(B560,SAOM!B$2:K1958,10,0)</f>
        <v>CAMILO SAID , n321 - Bairro Sete de Setembro</v>
      </c>
      <c r="U560" s="42" t="str">
        <f>VLOOKUP(B560,SAOM!B$2:M1285,12,0)</f>
        <v>(33) 3621-2187</v>
      </c>
      <c r="V560" s="87" t="str">
        <f>VLOOKUP(B560,SAOM!B$2:L1285,11,0)</f>
        <v>39860-000</v>
      </c>
      <c r="W560" s="18"/>
      <c r="X560" s="40" t="str">
        <f>VLOOKUP(B560,SAOM!B$2:N1285,13,0)</f>
        <v>00:20:0e:10:4f:b0</v>
      </c>
      <c r="Y560" s="17">
        <v>41179</v>
      </c>
      <c r="Z560" s="15" t="s">
        <v>5718</v>
      </c>
      <c r="AA560" s="19">
        <v>41179</v>
      </c>
      <c r="AB560" s="35"/>
      <c r="AC560" s="48" t="s">
        <v>7223</v>
      </c>
      <c r="AD560" s="19" t="str">
        <f>VLOOKUP(B560,SAOM!B$2:Q1586,16,0)</f>
        <v xml:space="preserve">Cnes: 6439659 
UNIDADE DE SAÚDE SETE DE SETEMBRO </v>
      </c>
      <c r="AE560" s="19" t="s">
        <v>4675</v>
      </c>
      <c r="AF560" s="19"/>
      <c r="AG560" s="145"/>
      <c r="AH560" s="15"/>
      <c r="AI560" s="20" t="s">
        <v>4675</v>
      </c>
    </row>
    <row r="561" spans="1:35" s="20" customFormat="1">
      <c r="A561" s="13">
        <v>3731</v>
      </c>
      <c r="B561" s="38">
        <v>3731</v>
      </c>
      <c r="C561" s="17">
        <v>41072</v>
      </c>
      <c r="D561" s="17">
        <v>41173</v>
      </c>
      <c r="E561" s="17">
        <f>VLOOKUP(B561,SAOM!B$2:D3611,3,0)</f>
        <v>41173</v>
      </c>
      <c r="F561" s="17">
        <f t="shared" si="8"/>
        <v>41188</v>
      </c>
      <c r="G561" s="17">
        <v>41088</v>
      </c>
      <c r="H561" s="14" t="s">
        <v>7236</v>
      </c>
      <c r="I561" s="40" t="str">
        <f>VLOOKUP(B561,SAOM!B$2:E2556,4,0)</f>
        <v>A agendar</v>
      </c>
      <c r="J561" s="14" t="s">
        <v>499</v>
      </c>
      <c r="K561" s="14" t="s">
        <v>499</v>
      </c>
      <c r="L561" s="15" t="s">
        <v>4091</v>
      </c>
      <c r="M561" s="15" t="str">
        <f>VLOOKUP(L561,Coordenadas!A$2:B1813,2,0)</f>
        <v xml:space="preserve"> 17°49'8.47"S</v>
      </c>
      <c r="N561" s="15" t="str">
        <f>VLOOKUP(L561,Coordenadas!A$2:C5556,3,0)</f>
        <v xml:space="preserve"> 40°20'30.93"O</v>
      </c>
      <c r="O561" s="40" t="str">
        <f>VLOOKUP(B561,SAOM!B$2:H1513,7,0)</f>
        <v>-</v>
      </c>
      <c r="P561" s="40">
        <v>4033</v>
      </c>
      <c r="Q561" s="17" t="str">
        <f>VLOOKUP(B561,SAOM!B$2:I1513,8,0)</f>
        <v>-</v>
      </c>
      <c r="R561" s="17" t="e">
        <f>VLOOKUP(B561,AG_Lider!A$1:F1872,6,0)</f>
        <v>#N/A</v>
      </c>
      <c r="S561" s="42" t="str">
        <f>VLOOKUP(B561,SAOM!B$2:J1513,9,0)</f>
        <v>STELA REGINA LOURENÇO</v>
      </c>
      <c r="T561" s="17" t="str">
        <f>VLOOKUP(B561,SAOM!B$2:K1959,10,0)</f>
        <v>AV VANDERLEY CARVALHO , n406 - Bairro Espírito Santo</v>
      </c>
      <c r="U561" s="42" t="str">
        <f>VLOOKUP(B561,SAOM!B$2:M1286,12,0)</f>
        <v>(33) 3621-2187</v>
      </c>
      <c r="V561" s="87" t="str">
        <f>VLOOKUP(B561,SAOM!B$2:L1286,11,0)</f>
        <v>39860-000</v>
      </c>
      <c r="W561" s="18"/>
      <c r="X561" s="40" t="str">
        <f>VLOOKUP(B561,SAOM!B$2:N1286,13,0)</f>
        <v>-</v>
      </c>
      <c r="Y561" s="17"/>
      <c r="Z561" s="15"/>
      <c r="AA561" s="19"/>
      <c r="AB561" s="35"/>
      <c r="AC561" s="48" t="s">
        <v>5370</v>
      </c>
      <c r="AD561" s="19" t="str">
        <f>VLOOKUP(B561,SAOM!B$2:Q1587,16,0)</f>
        <v xml:space="preserve">23/08/2012 15:07:01 	Ivan Santos 	Resolvida.  	Solicitação Corrigida
28/06/2012 -  Não consegue contato com o cliente 
Cnes: 2210533 
UNIDADE DE SAÚDE FAMÍLIA GETÚLIO VARGAS </v>
      </c>
      <c r="AE561" s="19" t="s">
        <v>4675</v>
      </c>
      <c r="AF561" s="19"/>
      <c r="AG561" s="145"/>
      <c r="AH561" s="15"/>
      <c r="AI561" s="20" t="s">
        <v>4675</v>
      </c>
    </row>
    <row r="562" spans="1:35" s="84" customFormat="1">
      <c r="A562" s="46">
        <v>3674</v>
      </c>
      <c r="B562" s="38">
        <v>3674</v>
      </c>
      <c r="C562" s="31">
        <v>41071</v>
      </c>
      <c r="D562" s="31">
        <v>41116</v>
      </c>
      <c r="E562" s="17">
        <f>VLOOKUP(B562,SAOM!B$2:D3612,3,0)</f>
        <v>41116</v>
      </c>
      <c r="F562" s="31">
        <f t="shared" si="8"/>
        <v>41131</v>
      </c>
      <c r="G562" s="31" t="s">
        <v>501</v>
      </c>
      <c r="H562" s="73" t="s">
        <v>517</v>
      </c>
      <c r="I562" s="40" t="str">
        <f>VLOOKUP(B562,SAOM!B$2:E2557,4,0)</f>
        <v>Aceito</v>
      </c>
      <c r="J562" s="73" t="s">
        <v>499</v>
      </c>
      <c r="K562" s="73" t="s">
        <v>501</v>
      </c>
      <c r="L562" s="47" t="s">
        <v>175</v>
      </c>
      <c r="M562" s="15" t="str">
        <f>VLOOKUP(L562,Coordenadas!A$2:B1814,2,0)</f>
        <v xml:space="preserve"> 17°51'13.38"S</v>
      </c>
      <c r="N562" s="15" t="str">
        <f>VLOOKUP(L562,Coordenadas!A$2:C5557,3,0)</f>
        <v xml:space="preserve"> 41°30'54.30"O</v>
      </c>
      <c r="O562" s="38" t="str">
        <f>VLOOKUP(B562,SAOM!B$2:H1514,7,0)</f>
        <v>SES-TENI-3674</v>
      </c>
      <c r="P562" s="38">
        <v>4033</v>
      </c>
      <c r="Q562" s="31">
        <f>VLOOKUP(B562,SAOM!B$2:I1514,8,0)</f>
        <v>41106</v>
      </c>
      <c r="R562" s="31" t="e">
        <f>VLOOKUP(B562,AG_Lider!A$1:F1873,6,0)</f>
        <v>#N/A</v>
      </c>
      <c r="S562" s="80" t="str">
        <f>VLOOKUP(B562,SAOM!B$2:J1514,9,0)</f>
        <v>Lucélia Barbosa</v>
      </c>
      <c r="T562" s="31" t="str">
        <f>VLOOKUP(B562,SAOM!B$2:K1960,10,0)</f>
        <v>Estrada da Penitenciária , s/n - Zona Rural - Bairro Alto São Jacinto</v>
      </c>
      <c r="U562" s="42" t="str">
        <f>VLOOKUP(B562,SAOM!B$2:M1287,12,0)</f>
        <v>(33) 3529-2328</v>
      </c>
      <c r="V562" s="87">
        <f>VLOOKUP(B562,SAOM!B$2:L1287,11,0)</f>
        <v>39800000</v>
      </c>
      <c r="W562" s="81"/>
      <c r="X562" s="40" t="str">
        <f>VLOOKUP(B562,SAOM!B$2:N1287,13,0)</f>
        <v>00:20:0e:10:4a:16</v>
      </c>
      <c r="Y562" s="31">
        <v>41106</v>
      </c>
      <c r="Z562" s="47" t="s">
        <v>1706</v>
      </c>
      <c r="AA562" s="82">
        <v>41113</v>
      </c>
      <c r="AB562" s="35"/>
      <c r="AC562" s="70" t="s">
        <v>5620</v>
      </c>
      <c r="AD562" s="19" t="str">
        <f>VLOOKUP(B562,SAOM!B$2:Q1588,16,0)</f>
        <v xml:space="preserve">Cnes: 6023657 
PSF Alto São Jacinto </v>
      </c>
      <c r="AE562" s="82" t="s">
        <v>4675</v>
      </c>
      <c r="AF562" s="82"/>
      <c r="AG562" s="147"/>
      <c r="AH562" s="47" t="s">
        <v>5726</v>
      </c>
      <c r="AI562" s="84" t="s">
        <v>4675</v>
      </c>
    </row>
    <row r="563" spans="1:35" s="84" customFormat="1">
      <c r="A563" s="46">
        <v>3673</v>
      </c>
      <c r="B563" s="38">
        <v>3673</v>
      </c>
      <c r="C563" s="31">
        <v>41071</v>
      </c>
      <c r="D563" s="31">
        <v>41116</v>
      </c>
      <c r="E563" s="17">
        <f>VLOOKUP(B563,SAOM!B$2:D3613,3,0)</f>
        <v>41116</v>
      </c>
      <c r="F563" s="31">
        <f t="shared" si="8"/>
        <v>41131</v>
      </c>
      <c r="G563" s="31" t="s">
        <v>501</v>
      </c>
      <c r="H563" s="73" t="s">
        <v>517</v>
      </c>
      <c r="I563" s="40" t="str">
        <f>VLOOKUP(B563,SAOM!B$2:E2558,4,0)</f>
        <v>Aceito</v>
      </c>
      <c r="J563" s="73" t="s">
        <v>499</v>
      </c>
      <c r="K563" s="73" t="s">
        <v>501</v>
      </c>
      <c r="L563" s="47" t="s">
        <v>175</v>
      </c>
      <c r="M563" s="15" t="str">
        <f>VLOOKUP(L563,Coordenadas!A$2:B1815,2,0)</f>
        <v xml:space="preserve"> 17°51'13.38"S</v>
      </c>
      <c r="N563" s="15" t="str">
        <f>VLOOKUP(L563,Coordenadas!A$2:C5558,3,0)</f>
        <v xml:space="preserve"> 41°30'54.30"O</v>
      </c>
      <c r="O563" s="38" t="str">
        <f>VLOOKUP(B563,SAOM!B$2:H1516,7,0)</f>
        <v>SES-TENI-3673</v>
      </c>
      <c r="P563" s="38">
        <v>4033</v>
      </c>
      <c r="Q563" s="31">
        <f>VLOOKUP(B563,SAOM!B$2:I1516,8,0)</f>
        <v>41108</v>
      </c>
      <c r="R563" s="31" t="e">
        <f>VLOOKUP(B563,AG_Lider!A$1:F1875,6,0)</f>
        <v>#N/A</v>
      </c>
      <c r="S563" s="80" t="str">
        <f>VLOOKUP(B563,SAOM!B$2:J1516,9,0)</f>
        <v>Pablo Cordeiro da Silva</v>
      </c>
      <c r="T563" s="31" t="str">
        <f>VLOOKUP(B563,SAOM!B$2:K1962,10,0)</f>
        <v>Rua Conselheiro Mayrink , n115 - Bairro  Altino Barbosa</v>
      </c>
      <c r="U563" s="42" t="str">
        <f>VLOOKUP(B563,SAOM!B$2:M1288,12,0)</f>
        <v>(33) 3529-2338</v>
      </c>
      <c r="V563" s="87">
        <f>VLOOKUP(B563,SAOM!B$2:L1288,11,0)</f>
        <v>39800000</v>
      </c>
      <c r="W563" s="81"/>
      <c r="X563" s="40" t="str">
        <f>VLOOKUP(B563,SAOM!B$2:N1288,13,0)</f>
        <v>00:20:0e:10:48:db</v>
      </c>
      <c r="Y563" s="31">
        <v>41108</v>
      </c>
      <c r="Z563" s="47" t="s">
        <v>1706</v>
      </c>
      <c r="AA563" s="82">
        <v>41115</v>
      </c>
      <c r="AB563" s="35"/>
      <c r="AC563" s="70" t="s">
        <v>5732</v>
      </c>
      <c r="AD563" s="19" t="str">
        <f>VLOOKUP(B563,SAOM!B$2:Q1589,16,0)</f>
        <v xml:space="preserve">Cnes: 2210304 
PSF Altino Barbosa </v>
      </c>
      <c r="AE563" s="82" t="s">
        <v>4675</v>
      </c>
      <c r="AF563" s="82"/>
      <c r="AG563" s="147"/>
      <c r="AH563" s="47" t="s">
        <v>5775</v>
      </c>
      <c r="AI563" s="84" t="s">
        <v>4675</v>
      </c>
    </row>
    <row r="564" spans="1:35" s="20" customFormat="1">
      <c r="A564" s="13">
        <v>3671</v>
      </c>
      <c r="B564" s="38">
        <v>3671</v>
      </c>
      <c r="C564" s="17">
        <v>41071</v>
      </c>
      <c r="D564" s="17">
        <v>41116</v>
      </c>
      <c r="E564" s="17">
        <f>VLOOKUP(B564,SAOM!B$2:D3614,3,0)</f>
        <v>41116</v>
      </c>
      <c r="F564" s="17">
        <f t="shared" si="8"/>
        <v>41131</v>
      </c>
      <c r="G564" s="17">
        <v>41134</v>
      </c>
      <c r="H564" s="14" t="s">
        <v>7236</v>
      </c>
      <c r="I564" s="40" t="str">
        <f>VLOOKUP(B564,SAOM!B$2:E2559,4,0)</f>
        <v>A agendar</v>
      </c>
      <c r="J564" s="14" t="s">
        <v>684</v>
      </c>
      <c r="K564" s="14" t="s">
        <v>684</v>
      </c>
      <c r="L564" s="15" t="s">
        <v>4092</v>
      </c>
      <c r="M564" s="15" t="str">
        <f>VLOOKUP(L564,Coordenadas!A$2:B1816,2,0)</f>
        <v xml:space="preserve"> 17°57'28.32"S</v>
      </c>
      <c r="N564" s="15" t="str">
        <f>VLOOKUP(L564,Coordenadas!A$2:C5559,3,0)</f>
        <v xml:space="preserve"> 42° 0'28.61"O</v>
      </c>
      <c r="O564" s="40" t="str">
        <f>VLOOKUP(B564,SAOM!B$2:H1517,7,0)</f>
        <v>-</v>
      </c>
      <c r="P564" s="40">
        <v>4033</v>
      </c>
      <c r="Q564" s="17" t="str">
        <f>VLOOKUP(B564,SAOM!B$2:I1517,8,0)</f>
        <v>-</v>
      </c>
      <c r="R564" s="17" t="e">
        <f>VLOOKUP(B564,AG_Lider!A$1:F1876,6,0)</f>
        <v>#N/A</v>
      </c>
      <c r="S564" s="42" t="str">
        <f>VLOOKUP(B564,SAOM!B$2:J1517,9,0)</f>
        <v>Maria Aparecida Celestino dos Santos</v>
      </c>
      <c r="T564" s="17" t="str">
        <f>VLOOKUP(B564,SAOM!B$2:K1963,10,0)</f>
        <v>AV PRESIDENTE KENEDY , n156 -Centro</v>
      </c>
      <c r="U564" s="42" t="str">
        <f>VLOOKUP(B564,SAOM!B$2:M1289,12,0)</f>
        <v>(33) 3514-8013</v>
      </c>
      <c r="V564" s="87" t="str">
        <f>VLOOKUP(B564,SAOM!B$2:L1289,11,0)</f>
        <v>39695-000</v>
      </c>
      <c r="W564" s="18"/>
      <c r="X564" s="40" t="str">
        <f>VLOOKUP(B564,SAOM!B$2:N1289,13,0)</f>
        <v>-</v>
      </c>
      <c r="Y564" s="17"/>
      <c r="Z564" s="15"/>
      <c r="AA564" s="19"/>
      <c r="AB564" s="35"/>
      <c r="AC564" s="48" t="s">
        <v>7371</v>
      </c>
      <c r="AD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E564" s="19" t="s">
        <v>4675</v>
      </c>
      <c r="AF564" s="19"/>
      <c r="AG564" s="145"/>
      <c r="AH564" s="15"/>
      <c r="AI564" s="20" t="s">
        <v>4675</v>
      </c>
    </row>
    <row r="565" spans="1:35" s="84" customFormat="1">
      <c r="A565" s="46">
        <v>3670</v>
      </c>
      <c r="B565" s="38">
        <v>3670</v>
      </c>
      <c r="C565" s="31">
        <v>41071</v>
      </c>
      <c r="D565" s="31">
        <v>41116</v>
      </c>
      <c r="E565" s="31">
        <f>VLOOKUP(B565,SAOM!B$2:D3615,3,0)</f>
        <v>41116</v>
      </c>
      <c r="F565" s="31">
        <f t="shared" si="8"/>
        <v>41131</v>
      </c>
      <c r="G565" s="31" t="s">
        <v>501</v>
      </c>
      <c r="H565" s="73" t="s">
        <v>517</v>
      </c>
      <c r="I565" s="38" t="str">
        <f>VLOOKUP(B565,SAOM!B$2:E2560,4,0)</f>
        <v>Aceito</v>
      </c>
      <c r="J565" s="73" t="s">
        <v>684</v>
      </c>
      <c r="K565" s="73" t="s">
        <v>501</v>
      </c>
      <c r="L565" s="47" t="s">
        <v>2109</v>
      </c>
      <c r="M565" s="15" t="str">
        <f>VLOOKUP(L565,Coordenadas!A$2:B1817,2,0)</f>
        <v xml:space="preserve"> 17°43'48.23"S</v>
      </c>
      <c r="N565" s="15" t="str">
        <f>VLOOKUP(L565,Coordenadas!A$2:C5560,3,0)</f>
        <v xml:space="preserve"> 42°15'7.34"O</v>
      </c>
      <c r="O565" s="38" t="str">
        <f>VLOOKUP(B565,SAOM!B$2:H1518,7,0)</f>
        <v>SES-ANIA-3670</v>
      </c>
      <c r="P565" s="38">
        <v>4033</v>
      </c>
      <c r="Q565" s="31">
        <f>VLOOKUP(B565,SAOM!B$2:I1518,8,0)</f>
        <v>41134</v>
      </c>
      <c r="R565" s="31" t="e">
        <f>VLOOKUP(B565,AG_Lider!A$1:F1877,6,0)</f>
        <v>#N/A</v>
      </c>
      <c r="S565" s="80" t="str">
        <f>VLOOKUP(B565,SAOM!B$2:J1518,9,0)</f>
        <v>MARILZA CAMARGOS DOS SANTOS</v>
      </c>
      <c r="T565" s="31" t="str">
        <f>VLOOKUP(B565,SAOM!B$2:K1964,10,0)</f>
        <v>CÓRREGO SÃO BENEDITO , s/n - Zona Rural</v>
      </c>
      <c r="U565" s="80" t="str">
        <f>VLOOKUP(B565,SAOM!B$2:M1290,12,0)</f>
        <v>33 3516-9003</v>
      </c>
      <c r="V565" s="209" t="str">
        <f>VLOOKUP(B565,SAOM!B$2:L1290,11,0)</f>
        <v>39685-000</v>
      </c>
      <c r="W565" s="81"/>
      <c r="X565" s="38" t="str">
        <f>VLOOKUP(B565,SAOM!B$2:N1290,13,0)</f>
        <v>00:20:0E:10:4A:CF</v>
      </c>
      <c r="Y565" s="31">
        <v>41172</v>
      </c>
      <c r="Z565" s="47" t="s">
        <v>4292</v>
      </c>
      <c r="AA565" s="82">
        <v>41172</v>
      </c>
      <c r="AB565" s="83"/>
      <c r="AC565" s="70" t="s">
        <v>7221</v>
      </c>
      <c r="AD565" s="82" t="str">
        <f>VLOOKUP(B565,SAOM!B$2:Q1591,16,0)</f>
        <v xml:space="preserve">Cnes: 6433200 
UNIDADE BÁSICA DE SAÚDE SÃO BENEDITO </v>
      </c>
      <c r="AE565" s="82" t="s">
        <v>4675</v>
      </c>
      <c r="AF565" s="82"/>
      <c r="AG565" s="147"/>
      <c r="AH565" s="47"/>
      <c r="AI565" s="84" t="s">
        <v>4675</v>
      </c>
    </row>
    <row r="566" spans="1:35" s="20" customFormat="1">
      <c r="A566" s="13">
        <v>3685</v>
      </c>
      <c r="B566" s="38">
        <v>3685</v>
      </c>
      <c r="C566" s="17">
        <v>41071</v>
      </c>
      <c r="D566" s="17">
        <v>41116</v>
      </c>
      <c r="E566" s="17">
        <f>VLOOKUP(B566,SAOM!B$2:D3616,3,0)</f>
        <v>41116</v>
      </c>
      <c r="F566" s="17">
        <f t="shared" si="8"/>
        <v>41131</v>
      </c>
      <c r="G566" s="17">
        <v>41086</v>
      </c>
      <c r="H566" s="14" t="s">
        <v>517</v>
      </c>
      <c r="I566" s="40" t="str">
        <f>VLOOKUP(B566,SAOM!B$2:E2561,4,0)</f>
        <v>Aceito</v>
      </c>
      <c r="J566" s="14" t="s">
        <v>499</v>
      </c>
      <c r="K566" s="14" t="s">
        <v>501</v>
      </c>
      <c r="L566" s="15" t="s">
        <v>175</v>
      </c>
      <c r="M566" s="15" t="str">
        <f>VLOOKUP(L566,Coordenadas!A$2:B1818,2,0)</f>
        <v xml:space="preserve"> 17°51'13.38"S</v>
      </c>
      <c r="N566" s="15" t="str">
        <f>VLOOKUP(L566,Coordenadas!A$2:C5561,3,0)</f>
        <v xml:space="preserve"> 41°30'54.30"O</v>
      </c>
      <c r="O566" s="40" t="str">
        <f>VLOOKUP(B566,SAOM!B$2:H1519,7,0)</f>
        <v>SES-TENI-3685</v>
      </c>
      <c r="P566" s="40">
        <v>4033</v>
      </c>
      <c r="Q566" s="17">
        <f>VLOOKUP(B566,SAOM!B$2:I1519,8,0)</f>
        <v>41131</v>
      </c>
      <c r="R566" s="17" t="e">
        <f>VLOOKUP(B566,AG_Lider!A$1:F1878,6,0)</f>
        <v>#N/A</v>
      </c>
      <c r="S566" s="42" t="str">
        <f>VLOOKUP(B566,SAOM!B$2:J1519,9,0)</f>
        <v>Rísia Rodrigues Martins</v>
      </c>
      <c r="T566" s="17" t="str">
        <f>VLOOKUP(B566,SAOM!B$2:K1965,10,0)</f>
        <v>Avenida Tietê , n66 -Bairro Jardim São Paulo</v>
      </c>
      <c r="U566" s="42" t="str">
        <f>VLOOKUP(B566,SAOM!B$2:M1291,12,0)</f>
        <v>(33) 3529-2347</v>
      </c>
      <c r="V566" s="87">
        <f>VLOOKUP(B566,SAOM!B$2:L1291,11,0)</f>
        <v>39800000</v>
      </c>
      <c r="W566" s="18"/>
      <c r="X566" s="40" t="str">
        <f>VLOOKUP(B566,SAOM!B$2:N1291,13,0)</f>
        <v>00:20:0E:10:4C:E9</v>
      </c>
      <c r="Y566" s="17">
        <v>41131</v>
      </c>
      <c r="Z566" s="15" t="s">
        <v>6221</v>
      </c>
      <c r="AA566" s="19">
        <v>41131</v>
      </c>
      <c r="AB566" s="35"/>
      <c r="AC566" s="48" t="s">
        <v>4794</v>
      </c>
      <c r="AD566" s="19" t="str">
        <f>VLOOKUP(B566,SAOM!B$2:Q1592,16,0)</f>
        <v xml:space="preserve">Cnes: 6696430 
PSF Jardim São Paulo </v>
      </c>
      <c r="AE566" s="19" t="s">
        <v>4675</v>
      </c>
      <c r="AF566" s="19"/>
      <c r="AG566" s="145"/>
      <c r="AH566" s="15"/>
      <c r="AI566" s="20" t="s">
        <v>4675</v>
      </c>
    </row>
    <row r="567" spans="1:35" s="20" customFormat="1">
      <c r="A567" s="13">
        <v>3678</v>
      </c>
      <c r="B567" s="38">
        <v>3678</v>
      </c>
      <c r="C567" s="17">
        <v>41071</v>
      </c>
      <c r="D567" s="17">
        <v>41116</v>
      </c>
      <c r="E567" s="17">
        <f>VLOOKUP(B567,SAOM!B$2:D3617,3,0)</f>
        <v>41186</v>
      </c>
      <c r="F567" s="17">
        <f t="shared" si="8"/>
        <v>41131</v>
      </c>
      <c r="G567" s="17">
        <v>41086</v>
      </c>
      <c r="H567" s="14" t="s">
        <v>7236</v>
      </c>
      <c r="I567" s="40" t="str">
        <f>VLOOKUP(B567,SAOM!B$2:E2562,4,0)</f>
        <v>A agendar</v>
      </c>
      <c r="J567" s="14" t="s">
        <v>499</v>
      </c>
      <c r="K567" s="14" t="s">
        <v>506</v>
      </c>
      <c r="L567" s="15" t="s">
        <v>175</v>
      </c>
      <c r="M567" s="15" t="str">
        <f>VLOOKUP(L567,Coordenadas!A$2:B1819,2,0)</f>
        <v xml:space="preserve"> 17°51'13.38"S</v>
      </c>
      <c r="N567" s="15" t="str">
        <f>VLOOKUP(L567,Coordenadas!A$2:C5562,3,0)</f>
        <v xml:space="preserve"> 41°30'54.30"O</v>
      </c>
      <c r="O567" s="40" t="str">
        <f>VLOOKUP(B567,SAOM!B$2:H1520,7,0)</f>
        <v>-</v>
      </c>
      <c r="P567" s="40">
        <v>4033</v>
      </c>
      <c r="Q567" s="17" t="str">
        <f>VLOOKUP(B567,SAOM!B$2:I1520,8,0)</f>
        <v>-</v>
      </c>
      <c r="R567" s="17" t="e">
        <f>VLOOKUP(B567,AG_Lider!A$1:F1879,6,0)</f>
        <v>#N/A</v>
      </c>
      <c r="S567" s="42" t="str">
        <f>VLOOKUP(B567,SAOM!B$2:J1520,9,0)</f>
        <v>Polyana Castro</v>
      </c>
      <c r="T567" s="17" t="str">
        <f>VLOOKUP(B567,SAOM!B$2:K1966,10,0)</f>
        <v>Rua Principal, Correio Central , s/n - Zona Rural -Bairro Cedro</v>
      </c>
      <c r="U567" s="42" t="str">
        <f>VLOOKUP(B567,SAOM!B$2:M1292,12,0)</f>
        <v>(33)3529 2328</v>
      </c>
      <c r="V567" s="87" t="str">
        <f>VLOOKUP(B567,SAOM!B$2:L1292,11,0)</f>
        <v>39800-000</v>
      </c>
      <c r="W567" s="18"/>
      <c r="X567" s="40" t="str">
        <f>VLOOKUP(B567,SAOM!B$2:N1292,13,0)</f>
        <v>-</v>
      </c>
      <c r="Y567" s="17"/>
      <c r="Z567" s="15"/>
      <c r="AA567" s="19"/>
      <c r="AB567" s="35"/>
      <c r="AC567" s="48" t="s">
        <v>4671</v>
      </c>
      <c r="AD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E567" s="19" t="s">
        <v>4675</v>
      </c>
      <c r="AF567" s="19"/>
      <c r="AG567" s="145"/>
      <c r="AH567" s="15"/>
      <c r="AI567" s="20" t="s">
        <v>4675</v>
      </c>
    </row>
    <row r="568" spans="1:35" s="20" customFormat="1">
      <c r="A568" s="13">
        <v>3661</v>
      </c>
      <c r="B568" s="38">
        <v>3661</v>
      </c>
      <c r="C568" s="17">
        <v>41066</v>
      </c>
      <c r="D568" s="17">
        <v>41111</v>
      </c>
      <c r="E568" s="17">
        <f>VLOOKUP(B568,SAOM!B$2:D3618,3,0)</f>
        <v>41111</v>
      </c>
      <c r="F568" s="17">
        <f t="shared" si="8"/>
        <v>41126</v>
      </c>
      <c r="G568" s="17" t="s">
        <v>501</v>
      </c>
      <c r="H568" s="14" t="s">
        <v>517</v>
      </c>
      <c r="I568" s="40" t="str">
        <f>VLOOKUP(B568,SAOM!B$2:E2563,4,0)</f>
        <v>Aceito</v>
      </c>
      <c r="J568" s="14" t="s">
        <v>499</v>
      </c>
      <c r="K568" s="14" t="s">
        <v>501</v>
      </c>
      <c r="L568" s="15" t="s">
        <v>4022</v>
      </c>
      <c r="M568" s="15" t="str">
        <f>VLOOKUP(L568,Coordenadas!A$2:B1820,2,0)</f>
        <v xml:space="preserve"> 17°44'44.59"S</v>
      </c>
      <c r="N568" s="15" t="str">
        <f>VLOOKUP(L568,Coordenadas!A$2:C5563,3,0)</f>
        <v xml:space="preserve"> 46°10'42.96"O</v>
      </c>
      <c r="O568" s="40" t="str">
        <f>VLOOKUP(B568,SAOM!B$2:H1521,7,0)</f>
        <v>SES-JORO-3661</v>
      </c>
      <c r="P568" s="40">
        <v>4033</v>
      </c>
      <c r="Q568" s="17">
        <f>VLOOKUP(B568,SAOM!B$2:I1521,8,0)</f>
        <v>41151</v>
      </c>
      <c r="R568" s="17" t="e">
        <f>VLOOKUP(B568,AG_Lider!A$1:F1880,6,0)</f>
        <v>#N/A</v>
      </c>
      <c r="S568" s="42" t="str">
        <f>VLOOKUP(B568,SAOM!B$2:J1521,9,0)</f>
        <v>Cristiane</v>
      </c>
      <c r="T568" s="17" t="str">
        <f>VLOOKUP(B568,SAOM!B$2:K1967,10,0)</f>
        <v>RUA ALOÍSIO NOGUEIRA JUNIOR , n45 - Bairro Santa Cruz</v>
      </c>
      <c r="U568" s="42" t="str">
        <f>VLOOKUP(B568,SAOM!B$2:M1293,12,0)</f>
        <v>(38) 3561-1850</v>
      </c>
      <c r="V568" s="87">
        <f>VLOOKUP(B568,SAOM!B$2:L1293,11,0)</f>
        <v>38770000</v>
      </c>
      <c r="W568" s="18"/>
      <c r="X568" s="40" t="str">
        <f>VLOOKUP(B568,SAOM!B$2:N1293,13,0)</f>
        <v>00:20:0E:10:4A:C4</v>
      </c>
      <c r="Y568" s="17">
        <v>41128</v>
      </c>
      <c r="Z568" s="97" t="s">
        <v>6482</v>
      </c>
      <c r="AA568" s="19">
        <v>41152</v>
      </c>
      <c r="AB568" s="35"/>
      <c r="AC568" s="48" t="s">
        <v>7378</v>
      </c>
      <c r="AD568" s="19" t="str">
        <f>VLOOKUP(B568,SAOM!B$2:Q1594,16,0)</f>
        <v xml:space="preserve">Cnes: 3048640 
CENTRO SAÚDE MANOEL LOPES CANÇADO-PSF IV 
</v>
      </c>
      <c r="AE568" s="19" t="s">
        <v>4675</v>
      </c>
      <c r="AF568" s="19"/>
      <c r="AG568" s="145"/>
      <c r="AH568" s="15"/>
      <c r="AI568" s="20" t="s">
        <v>4675</v>
      </c>
    </row>
    <row r="569" spans="1:35" s="20" customFormat="1">
      <c r="A569" s="13">
        <v>3682</v>
      </c>
      <c r="B569" s="38">
        <v>3682</v>
      </c>
      <c r="C569" s="17">
        <v>41071</v>
      </c>
      <c r="D569" s="17">
        <v>41116</v>
      </c>
      <c r="E569" s="17">
        <f>VLOOKUP(B569,SAOM!B$2:D3619,3,0)</f>
        <v>41186</v>
      </c>
      <c r="F569" s="17">
        <f t="shared" si="8"/>
        <v>41131</v>
      </c>
      <c r="G569" s="17">
        <v>41086</v>
      </c>
      <c r="H569" s="14" t="s">
        <v>7236</v>
      </c>
      <c r="I569" s="40" t="str">
        <f>VLOOKUP(B569,SAOM!B$2:E2564,4,0)</f>
        <v>A agendar</v>
      </c>
      <c r="J569" s="14" t="s">
        <v>499</v>
      </c>
      <c r="K569" s="14" t="s">
        <v>506</v>
      </c>
      <c r="L569" s="15" t="s">
        <v>175</v>
      </c>
      <c r="M569" s="15" t="str">
        <f>VLOOKUP(L569,Coordenadas!A$2:B1821,2,0)</f>
        <v xml:space="preserve"> 17°51'13.38"S</v>
      </c>
      <c r="N569" s="15" t="str">
        <f>VLOOKUP(L569,Coordenadas!A$2:C5564,3,0)</f>
        <v xml:space="preserve"> 41°30'54.30"O</v>
      </c>
      <c r="O569" s="40" t="str">
        <f>VLOOKUP(B569,SAOM!B$2:H1522,7,0)</f>
        <v>-</v>
      </c>
      <c r="P569" s="40">
        <v>4033</v>
      </c>
      <c r="Q569" s="17" t="str">
        <f>VLOOKUP(B569,SAOM!B$2:I1522,8,0)</f>
        <v>-</v>
      </c>
      <c r="R569" s="17" t="e">
        <f>VLOOKUP(B569,AG_Lider!A$1:F1881,6,0)</f>
        <v>#N/A</v>
      </c>
      <c r="S569" s="42" t="str">
        <f>VLOOKUP(B569,SAOM!B$2:J1522,9,0)</f>
        <v>Simone Káthia</v>
      </c>
      <c r="T569" s="17" t="str">
        <f>VLOOKUP(B569,SAOM!B$2:K1968,10,0)</f>
        <v>Rua Benedito Oliveira, n121 - Bairro Grão Pará</v>
      </c>
      <c r="U569" s="42" t="str">
        <f>VLOOKUP(B569,SAOM!B$2:M1294,12,0)</f>
        <v>(33) 3523-6338</v>
      </c>
      <c r="V569" s="87" t="str">
        <f>VLOOKUP(B569,SAOM!B$2:L1294,11,0)</f>
        <v>39800-000</v>
      </c>
      <c r="W569" s="18"/>
      <c r="X569" s="40" t="str">
        <f>VLOOKUP(B569,SAOM!B$2:N1294,13,0)</f>
        <v>-</v>
      </c>
      <c r="Y569" s="17"/>
      <c r="Z569" s="15"/>
      <c r="AA569" s="19"/>
      <c r="AB569" s="35"/>
      <c r="AC569" s="48" t="s">
        <v>4672</v>
      </c>
      <c r="AD569" s="19" t="str">
        <f>VLOOKUP(B569,SAOM!B$2:Q1595,16,0)</f>
        <v>04/09/2012 14:07:42 	Ivan Santos 	Resolvida.
(33) 3523-6338
  	Pendência Ativação Resolvida
26/06/2012 17:33:56 	Hernan Martins Alves 	Foram feitas varias tentativas desde do dia 20/06/2012, o telefone sinaliza ocupado (33) 3523-6338 . 
Cnes: 6267467</v>
      </c>
      <c r="AE569" s="19" t="s">
        <v>4675</v>
      </c>
      <c r="AF569" s="19"/>
      <c r="AG569" s="145"/>
      <c r="AH569" s="15"/>
      <c r="AI569" s="20" t="s">
        <v>4675</v>
      </c>
    </row>
    <row r="570" spans="1:35" s="20" customFormat="1">
      <c r="A570" s="13">
        <v>3679</v>
      </c>
      <c r="B570" s="38">
        <v>3679</v>
      </c>
      <c r="C570" s="17">
        <v>41071</v>
      </c>
      <c r="D570" s="17">
        <v>41116</v>
      </c>
      <c r="E570" s="17">
        <f>VLOOKUP(B570,SAOM!B$2:D3620,3,0)</f>
        <v>41116</v>
      </c>
      <c r="F570" s="17">
        <f t="shared" si="8"/>
        <v>41131</v>
      </c>
      <c r="G570" s="17" t="s">
        <v>501</v>
      </c>
      <c r="H570" s="14" t="s">
        <v>517</v>
      </c>
      <c r="I570" s="40" t="str">
        <f>VLOOKUP(B570,SAOM!B$2:E2565,4,0)</f>
        <v>Aceito</v>
      </c>
      <c r="J570" s="14" t="s">
        <v>499</v>
      </c>
      <c r="K570" s="14" t="s">
        <v>501</v>
      </c>
      <c r="L570" s="15" t="s">
        <v>175</v>
      </c>
      <c r="M570" s="15" t="str">
        <f>VLOOKUP(L570,Coordenadas!A$2:B1822,2,0)</f>
        <v xml:space="preserve"> 17°51'13.38"S</v>
      </c>
      <c r="N570" s="15" t="str">
        <f>VLOOKUP(L570,Coordenadas!A$2:C5565,3,0)</f>
        <v xml:space="preserve"> 41°30'54.30"O</v>
      </c>
      <c r="O570" s="40" t="str">
        <f>VLOOKUP(B570,SAOM!B$2:H1523,7,0)</f>
        <v>SES-TENI-3679</v>
      </c>
      <c r="P570" s="40">
        <v>4033</v>
      </c>
      <c r="Q570" s="17">
        <f>VLOOKUP(B570,SAOM!B$2:I1523,8,0)</f>
        <v>41124</v>
      </c>
      <c r="R570" s="17" t="e">
        <f>VLOOKUP(B570,AG_Lider!A$1:F1882,6,0)</f>
        <v>#N/A</v>
      </c>
      <c r="S570" s="42" t="str">
        <f>VLOOKUP(B570,SAOM!B$2:J1523,9,0)</f>
        <v>Rossana Mollendorf</v>
      </c>
      <c r="T570" s="17" t="str">
        <f>VLOOKUP(B570,SAOM!B$2:K1969,10,0)</f>
        <v>Rua João Dantas , n181 -Bairro Alto da Copasa</v>
      </c>
      <c r="U570" s="42" t="str">
        <f>VLOOKUP(B570,SAOM!B$2:M1295,12,0)</f>
        <v>(33) 3529-2987</v>
      </c>
      <c r="V570" s="87">
        <f>VLOOKUP(B570,SAOM!B$2:L1295,11,0)</f>
        <v>39800000</v>
      </c>
      <c r="W570" s="18"/>
      <c r="X570" s="40" t="str">
        <f>VLOOKUP(B570,SAOM!B$2:N1295,13,0)</f>
        <v>00:20:0E:10:4F:7F</v>
      </c>
      <c r="Y570" s="17">
        <v>41124</v>
      </c>
      <c r="Z570" s="15" t="s">
        <v>6343</v>
      </c>
      <c r="AA570" s="19">
        <v>41124</v>
      </c>
      <c r="AB570" s="35"/>
      <c r="AC570" s="48"/>
      <c r="AD570" s="19" t="str">
        <f>VLOOKUP(B570,SAOM!B$2:Q1596,16,0)</f>
        <v xml:space="preserve">Cnes: 5873827 
PSF Cidade Alta </v>
      </c>
      <c r="AE570" s="19" t="s">
        <v>4675</v>
      </c>
      <c r="AF570" s="19"/>
      <c r="AG570" s="145"/>
      <c r="AH570" s="15"/>
      <c r="AI570" s="20" t="s">
        <v>4675</v>
      </c>
    </row>
    <row r="571" spans="1:35" s="84" customFormat="1">
      <c r="A571" s="46">
        <v>3677</v>
      </c>
      <c r="B571" s="38">
        <v>3677</v>
      </c>
      <c r="C571" s="31">
        <v>41071</v>
      </c>
      <c r="D571" s="31">
        <v>41116</v>
      </c>
      <c r="E571" s="31">
        <f>VLOOKUP(B571,SAOM!B$2:D3621,3,0)</f>
        <v>41116</v>
      </c>
      <c r="F571" s="31">
        <f t="shared" si="8"/>
        <v>41131</v>
      </c>
      <c r="G571" s="31">
        <v>41121</v>
      </c>
      <c r="H571" s="73" t="s">
        <v>517</v>
      </c>
      <c r="I571" s="38" t="str">
        <f>VLOOKUP(B571,SAOM!B$2:E2566,4,0)</f>
        <v>Aceito</v>
      </c>
      <c r="J571" s="73" t="s">
        <v>499</v>
      </c>
      <c r="K571" s="73" t="s">
        <v>501</v>
      </c>
      <c r="L571" s="47" t="s">
        <v>175</v>
      </c>
      <c r="M571" s="15" t="str">
        <f>VLOOKUP(L571,Coordenadas!A$2:B1823,2,0)</f>
        <v xml:space="preserve"> 17°51'13.38"S</v>
      </c>
      <c r="N571" s="15" t="str">
        <f>VLOOKUP(L571,Coordenadas!A$2:C5566,3,0)</f>
        <v xml:space="preserve"> 41°30'54.30"O</v>
      </c>
      <c r="O571" s="38" t="str">
        <f>VLOOKUP(B571,SAOM!B$2:H1524,7,0)</f>
        <v>SES-TENI-3677</v>
      </c>
      <c r="P571" s="38">
        <v>4033</v>
      </c>
      <c r="Q571" s="31">
        <f>VLOOKUP(B571,SAOM!B$2:I1524,8,0)</f>
        <v>41129</v>
      </c>
      <c r="R571" s="31" t="e">
        <f>VLOOKUP(B571,AG_Lider!A$1:F1883,6,0)</f>
        <v>#N/A</v>
      </c>
      <c r="S571" s="80" t="str">
        <f>VLOOKUP(B571,SAOM!B$2:J1524,9,0)</f>
        <v>Tatyane Lima Ramos</v>
      </c>
      <c r="T571" s="31" t="str">
        <f>VLOOKUP(B571,SAOM!B$2:K1970,10,0)</f>
        <v>Rua Domingos Alves Santana, n200,-Bairro Vila São João</v>
      </c>
      <c r="U571" s="42" t="str">
        <f>VLOOKUP(B571,SAOM!B$2:M1296,12,0)</f>
        <v>(33) 3529-2347</v>
      </c>
      <c r="V571" s="87" t="str">
        <f>VLOOKUP(B571,SAOM!B$2:L1296,11,0)</f>
        <v>39800-000</v>
      </c>
      <c r="W571" s="81"/>
      <c r="X571" s="40" t="str">
        <f>VLOOKUP(B571,SAOM!B$2:N1296,13,0)</f>
        <v>00:20:0e:10:4f:7b</v>
      </c>
      <c r="Y571" s="31">
        <v>41131</v>
      </c>
      <c r="Z571" s="47" t="s">
        <v>5990</v>
      </c>
      <c r="AA571" s="82">
        <v>41152</v>
      </c>
      <c r="AB571" s="35"/>
      <c r="AC571" s="160" t="s">
        <v>6653</v>
      </c>
      <c r="AD571" s="82" t="str">
        <f>VLOOKUP(B571,SAOM!B$2:Q1597,16,0)</f>
        <v xml:space="preserve">Cnes: 6696422 
PSF Castro Pires </v>
      </c>
      <c r="AE571" s="82" t="s">
        <v>4675</v>
      </c>
      <c r="AF571" s="82"/>
      <c r="AG571" s="147"/>
      <c r="AH571" s="47"/>
      <c r="AI571" s="84" t="s">
        <v>4675</v>
      </c>
    </row>
    <row r="572" spans="1:35" s="84" customFormat="1">
      <c r="A572" s="46">
        <v>3680</v>
      </c>
      <c r="B572" s="38">
        <v>3680</v>
      </c>
      <c r="C572" s="31">
        <v>41071</v>
      </c>
      <c r="D572" s="31">
        <v>41116</v>
      </c>
      <c r="E572" s="17">
        <f>VLOOKUP(B572,SAOM!B$2:D3622,3,0)</f>
        <v>41116</v>
      </c>
      <c r="F572" s="31">
        <f t="shared" si="8"/>
        <v>41131</v>
      </c>
      <c r="G572" s="31" t="s">
        <v>501</v>
      </c>
      <c r="H572" s="73" t="s">
        <v>517</v>
      </c>
      <c r="I572" s="40" t="str">
        <f>VLOOKUP(B572,SAOM!B$2:E2567,4,0)</f>
        <v>Aceito</v>
      </c>
      <c r="J572" s="73" t="s">
        <v>499</v>
      </c>
      <c r="K572" s="73" t="s">
        <v>501</v>
      </c>
      <c r="L572" s="47" t="s">
        <v>175</v>
      </c>
      <c r="M572" s="15" t="str">
        <f>VLOOKUP(L572,Coordenadas!A$2:B1824,2,0)</f>
        <v xml:space="preserve"> 17°51'13.38"S</v>
      </c>
      <c r="N572" s="15" t="str">
        <f>VLOOKUP(L572,Coordenadas!A$2:C5567,3,0)</f>
        <v xml:space="preserve"> 41°30'54.30"O</v>
      </c>
      <c r="O572" s="38" t="str">
        <f>VLOOKUP(B572,SAOM!B$2:H1525,7,0)</f>
        <v>SES-TENI-3680</v>
      </c>
      <c r="P572" s="38">
        <v>4033</v>
      </c>
      <c r="Q572" s="31">
        <f>VLOOKUP(B572,SAOM!B$2:I1525,8,0)</f>
        <v>41123</v>
      </c>
      <c r="R572" s="31" t="e">
        <f>VLOOKUP(B572,AG_Lider!A$1:F1884,6,0)</f>
        <v>#N/A</v>
      </c>
      <c r="S572" s="80" t="str">
        <f>VLOOKUP(B572,SAOM!B$2:J1525,9,0)</f>
        <v>Edileusa Andrade</v>
      </c>
      <c r="T572" s="31" t="str">
        <f>VLOOKUP(B572,SAOM!B$2:K1971,10,0)</f>
        <v>Rua Cabo Ramiro Ferreira , n40 - Bairro Vila Verônica</v>
      </c>
      <c r="U572" s="42" t="str">
        <f>VLOOKUP(B572,SAOM!B$2:M1297,12,0)</f>
        <v>(33) 3529-2336</v>
      </c>
      <c r="V572" s="87">
        <f>VLOOKUP(B572,SAOM!B$2:L1297,11,0)</f>
        <v>39800000</v>
      </c>
      <c r="W572" s="81"/>
      <c r="X572" s="40" t="str">
        <f>VLOOKUP(B572,SAOM!B$2:N1297,13,0)</f>
        <v>00:20:0e:10:4f:4f</v>
      </c>
      <c r="Y572" s="31">
        <v>41123</v>
      </c>
      <c r="Z572" s="47" t="s">
        <v>6340</v>
      </c>
      <c r="AA572" s="82">
        <v>41137</v>
      </c>
      <c r="AB572" s="35"/>
      <c r="AC572" s="70" t="s">
        <v>6341</v>
      </c>
      <c r="AD572" s="19" t="str">
        <f>VLOOKUP(B572,SAOM!B$2:Q1598,16,0)</f>
        <v xml:space="preserve">Cnes: 6696457 
PSF Filadélfia </v>
      </c>
      <c r="AE572" s="82" t="s">
        <v>4675</v>
      </c>
      <c r="AF572" s="82"/>
      <c r="AG572" s="147"/>
      <c r="AH572" s="47"/>
      <c r="AI572" s="84" t="s">
        <v>4675</v>
      </c>
    </row>
    <row r="573" spans="1:35" s="20" customFormat="1">
      <c r="A573" s="13">
        <v>3676</v>
      </c>
      <c r="B573" s="38">
        <v>3676</v>
      </c>
      <c r="C573" s="17">
        <v>41071</v>
      </c>
      <c r="D573" s="17">
        <v>41178</v>
      </c>
      <c r="E573" s="17">
        <f>VLOOKUP(B573,SAOM!B$2:D3623,3,0)</f>
        <v>41178</v>
      </c>
      <c r="F573" s="17">
        <f t="shared" si="8"/>
        <v>41193</v>
      </c>
      <c r="G573" s="17">
        <v>41086</v>
      </c>
      <c r="H573" s="14" t="s">
        <v>7236</v>
      </c>
      <c r="I573" s="40" t="str">
        <f>VLOOKUP(B573,SAOM!B$2:E2568,4,0)</f>
        <v>A agendar</v>
      </c>
      <c r="J573" s="14" t="s">
        <v>499</v>
      </c>
      <c r="K573" s="14" t="s">
        <v>506</v>
      </c>
      <c r="L573" s="15" t="s">
        <v>175</v>
      </c>
      <c r="M573" s="15" t="str">
        <f>VLOOKUP(L573,Coordenadas!A$2:B1825,2,0)</f>
        <v xml:space="preserve"> 17°51'13.38"S</v>
      </c>
      <c r="N573" s="15" t="str">
        <f>VLOOKUP(L573,Coordenadas!A$2:C5568,3,0)</f>
        <v xml:space="preserve"> 41°30'54.30"O</v>
      </c>
      <c r="O573" s="40" t="str">
        <f>VLOOKUP(B573,SAOM!B$2:H1526,7,0)</f>
        <v>-</v>
      </c>
      <c r="P573" s="40">
        <v>4033</v>
      </c>
      <c r="Q573" s="17" t="str">
        <f>VLOOKUP(B573,SAOM!B$2:I1526,8,0)</f>
        <v>-</v>
      </c>
      <c r="R573" s="17" t="e">
        <f>VLOOKUP(B573,AG_Lider!A$1:F1885,6,0)</f>
        <v>#N/A</v>
      </c>
      <c r="S573" s="42" t="str">
        <f>VLOOKUP(B573,SAOM!B$2:J1526,9,0)</f>
        <v>Andressa Leal</v>
      </c>
      <c r="T573" s="17" t="str">
        <f>VLOOKUP(B573,SAOM!B$2:K1972,10,0)</f>
        <v>Rua Estados Unidos, n100 - Bairro Vila Betel</v>
      </c>
      <c r="U573" s="42" t="str">
        <f>VLOOKUP(B573,SAOM!B$2:M1298,12,0)</f>
        <v>(33) 3536-2480</v>
      </c>
      <c r="V573" s="87" t="str">
        <f>VLOOKUP(B573,SAOM!B$2:L1298,11,0)</f>
        <v>39800-000</v>
      </c>
      <c r="W573" s="18"/>
      <c r="X573" s="40" t="str">
        <f>VLOOKUP(B573,SAOM!B$2:N1298,13,0)</f>
        <v>-</v>
      </c>
      <c r="Y573" s="17"/>
      <c r="Z573" s="15"/>
      <c r="AA573" s="19"/>
      <c r="AB573" s="35"/>
      <c r="AC573" s="48" t="s">
        <v>4673</v>
      </c>
      <c r="AD573" s="19" t="str">
        <f>VLOOKUP(B573,SAOM!B$2:Q1599,16,0)</f>
        <v xml:space="preserve">27/08/2012 11:31:22 	Ivan Santos 	Resolvida.  	Solicitação Corrigida
26/06/2012 17:34:20 	Hernan Martins Alves 	Em contato com a Sra. . Andressa Leal (33) 3536-2480, não está ciente da instalação da antena .  
Cnes: 2211157 
PSF Betel </v>
      </c>
      <c r="AE573" s="19" t="s">
        <v>4675</v>
      </c>
      <c r="AF573" s="19"/>
      <c r="AG573" s="145"/>
      <c r="AH573" s="15"/>
      <c r="AI573" s="20" t="s">
        <v>4675</v>
      </c>
    </row>
    <row r="574" spans="1:35" s="20" customFormat="1" ht="19.5" customHeight="1">
      <c r="A574" s="13">
        <v>3752</v>
      </c>
      <c r="B574" s="38">
        <v>3752</v>
      </c>
      <c r="C574" s="17">
        <v>41073</v>
      </c>
      <c r="D574" s="17">
        <v>41174</v>
      </c>
      <c r="E574" s="17">
        <f>VLOOKUP(B574,SAOM!B$2:D3624,3,0)</f>
        <v>41174</v>
      </c>
      <c r="F574" s="17">
        <f t="shared" si="8"/>
        <v>41189</v>
      </c>
      <c r="G574" s="17">
        <v>41086</v>
      </c>
      <c r="H574" s="14" t="s">
        <v>7236</v>
      </c>
      <c r="I574" s="40" t="str">
        <f>VLOOKUP(B574,SAOM!B$2:E2569,4,0)</f>
        <v>A agendar</v>
      </c>
      <c r="J574" s="14" t="s">
        <v>499</v>
      </c>
      <c r="K574" s="14" t="s">
        <v>506</v>
      </c>
      <c r="L574" s="15" t="s">
        <v>3999</v>
      </c>
      <c r="M574" s="15" t="str">
        <f>VLOOKUP(L574,Coordenadas!A$2:B1826,2,0)</f>
        <v xml:space="preserve"> 18°46'15.60"S</v>
      </c>
      <c r="N574" s="15" t="str">
        <f>VLOOKUP(L574,Coordenadas!A$2:C5569,3,0)</f>
        <v xml:space="preserve"> 42°55'54.80"O</v>
      </c>
      <c r="O574" s="40" t="str">
        <f>VLOOKUP(B574,SAOM!B$2:H1527,7,0)</f>
        <v>-</v>
      </c>
      <c r="P574" s="40">
        <v>4033</v>
      </c>
      <c r="Q574" s="17" t="str">
        <f>VLOOKUP(B574,SAOM!B$2:I1527,8,0)</f>
        <v>-</v>
      </c>
      <c r="R574" s="17" t="e">
        <f>VLOOKUP(B574,AG_Lider!A$1:F1886,6,0)</f>
        <v>#N/A</v>
      </c>
      <c r="S574" s="42" t="str">
        <f>VLOOKUP(B574,SAOM!B$2:J1527,9,0)</f>
        <v>VIVIANE COTA LOUREDO</v>
      </c>
      <c r="T574" s="17" t="str">
        <f>VLOOKUP(B574,SAOM!B$2:K1973,10,0)</f>
        <v>RUA JOSÉ INÊS DE SOUZA , n76 - Centro</v>
      </c>
      <c r="U574" s="42" t="str">
        <f>VLOOKUP(B574,SAOM!B$2:M1299,12,0)</f>
        <v>ligar apos as 16h (3</v>
      </c>
      <c r="V574" s="87" t="str">
        <f>VLOOKUP(B574,SAOM!B$2:L1299,11,0)</f>
        <v>39740-000</v>
      </c>
      <c r="W574" s="18"/>
      <c r="X574" s="40" t="str">
        <f>VLOOKUP(B574,SAOM!B$2:N1299,13,0)</f>
        <v>-</v>
      </c>
      <c r="Y574" s="17"/>
      <c r="Z574" s="15"/>
      <c r="AA574" s="19"/>
      <c r="AB574" s="35"/>
      <c r="AC574" s="77" t="s">
        <v>7213</v>
      </c>
      <c r="AD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E574" s="19" t="s">
        <v>4675</v>
      </c>
      <c r="AF574" s="19"/>
      <c r="AG574" s="145"/>
      <c r="AH574" s="15"/>
      <c r="AI574" s="20" t="s">
        <v>4675</v>
      </c>
    </row>
    <row r="575" spans="1:35" s="20" customFormat="1" ht="15.75" customHeight="1">
      <c r="A575" s="13">
        <v>3753</v>
      </c>
      <c r="B575" s="38">
        <v>3753</v>
      </c>
      <c r="C575" s="17">
        <v>41073</v>
      </c>
      <c r="D575" s="17">
        <v>41174</v>
      </c>
      <c r="E575" s="17">
        <f>VLOOKUP(B575,SAOM!B$2:D3625,3,0)</f>
        <v>41174</v>
      </c>
      <c r="F575" s="17">
        <f t="shared" si="8"/>
        <v>41189</v>
      </c>
      <c r="G575" s="17">
        <v>41086</v>
      </c>
      <c r="H575" s="14" t="s">
        <v>7236</v>
      </c>
      <c r="I575" s="40" t="str">
        <f>VLOOKUP(B575,SAOM!B$2:E2570,4,0)</f>
        <v>A agendar</v>
      </c>
      <c r="J575" s="14" t="s">
        <v>499</v>
      </c>
      <c r="K575" s="14" t="s">
        <v>506</v>
      </c>
      <c r="L575" s="15" t="s">
        <v>3999</v>
      </c>
      <c r="M575" s="15" t="str">
        <f>VLOOKUP(L575,Coordenadas!A$2:B1827,2,0)</f>
        <v xml:space="preserve"> 18°46'15.60"S</v>
      </c>
      <c r="N575" s="15" t="str">
        <f>VLOOKUP(L575,Coordenadas!A$2:C5570,3,0)</f>
        <v xml:space="preserve"> 42°55'54.80"O</v>
      </c>
      <c r="O575" s="40" t="str">
        <f>VLOOKUP(B575,SAOM!B$2:H1528,7,0)</f>
        <v>-</v>
      </c>
      <c r="P575" s="40">
        <v>4033</v>
      </c>
      <c r="Q575" s="17" t="str">
        <f>VLOOKUP(B575,SAOM!B$2:I1528,8,0)</f>
        <v>-</v>
      </c>
      <c r="R575" s="17" t="e">
        <f>VLOOKUP(B575,AG_Lider!A$1:F1887,6,0)</f>
        <v>#N/A</v>
      </c>
      <c r="S575" s="42" t="str">
        <f>VLOOKUP(B575,SAOM!B$2:J1528,9,0)</f>
        <v xml:space="preserve"> GUILHERME MESQUITA DE PINHO</v>
      </c>
      <c r="T575" s="17" t="str">
        <f>VLOOKUP(B575,SAOM!B$2:K1974,10,0)</f>
        <v>Praça Isautina, 101 - Bairro ALVORADA</v>
      </c>
      <c r="U575" s="42" t="str">
        <f>VLOOKUP(B575,SAOM!B$2:M1300,12,0)</f>
        <v>33 3421 7245</v>
      </c>
      <c r="V575" s="87" t="str">
        <f>VLOOKUP(B575,SAOM!B$2:L1300,11,0)</f>
        <v>39740-000</v>
      </c>
      <c r="W575" s="18"/>
      <c r="X575" s="40" t="str">
        <f>VLOOKUP(B575,SAOM!B$2:N1300,13,0)</f>
        <v>-</v>
      </c>
      <c r="Y575" s="17"/>
      <c r="Z575" s="15"/>
      <c r="AA575" s="19"/>
      <c r="AB575" s="35"/>
      <c r="AC575" s="77" t="s">
        <v>7214</v>
      </c>
      <c r="AD575" s="19" t="str">
        <f>VLOOKUP(B575,SAOM!B$2:Q1601,16,0)</f>
        <v>21/08/2012 13:40:34
Ivan Santos
Resolvido. 
Endereço Antigo: RUA HONÓRIO PINTO COELHO , n127 
Novo Endereço: Praça Isautina, 101- Alvorada  
26/06/2012 17:35:13 	Hernan Martins Alves 	Conforme a informação no contato telefônico (33) 3421-7245 e</v>
      </c>
      <c r="AE575" s="19" t="s">
        <v>4675</v>
      </c>
      <c r="AF575" s="19"/>
      <c r="AG575" s="145"/>
      <c r="AH575" s="15"/>
      <c r="AI575" s="20" t="s">
        <v>4675</v>
      </c>
    </row>
    <row r="576" spans="1:35" s="20" customFormat="1">
      <c r="A576" s="13">
        <v>3751</v>
      </c>
      <c r="B576" s="38">
        <v>3751</v>
      </c>
      <c r="C576" s="17">
        <v>41073</v>
      </c>
      <c r="D576" s="17">
        <v>41183</v>
      </c>
      <c r="E576" s="17">
        <f>VLOOKUP(B576,SAOM!B$2:D3626,3,0)</f>
        <v>41183</v>
      </c>
      <c r="F576" s="17">
        <f t="shared" si="8"/>
        <v>41198</v>
      </c>
      <c r="G576" s="17">
        <v>41086</v>
      </c>
      <c r="H576" s="14" t="s">
        <v>7236</v>
      </c>
      <c r="I576" s="40" t="str">
        <f>VLOOKUP(B576,SAOM!B$2:E2571,4,0)</f>
        <v>A agendar</v>
      </c>
      <c r="J576" s="14" t="s">
        <v>499</v>
      </c>
      <c r="K576" s="14" t="s">
        <v>506</v>
      </c>
      <c r="L576" s="15" t="s">
        <v>3999</v>
      </c>
      <c r="M576" s="15" t="str">
        <f>VLOOKUP(L576,Coordenadas!A$2:B1828,2,0)</f>
        <v xml:space="preserve"> 18°46'15.60"S</v>
      </c>
      <c r="N576" s="15" t="str">
        <f>VLOOKUP(L576,Coordenadas!A$2:C5571,3,0)</f>
        <v xml:space="preserve"> 42°55'54.80"O</v>
      </c>
      <c r="O576" s="40" t="str">
        <f>VLOOKUP(B576,SAOM!B$2:H1529,7,0)</f>
        <v>-</v>
      </c>
      <c r="P576" s="40">
        <v>4033</v>
      </c>
      <c r="Q576" s="17" t="str">
        <f>VLOOKUP(B576,SAOM!B$2:I1529,8,0)</f>
        <v>-</v>
      </c>
      <c r="R576" s="17" t="e">
        <f>VLOOKUP(B576,AG_Lider!A$1:F1888,6,0)</f>
        <v>#N/A</v>
      </c>
      <c r="S576" s="42" t="str">
        <f>VLOOKUP(B576,SAOM!B$2:J1529,9,0)</f>
        <v>LUCINA M° DA COSTA TRAVASSOS</v>
      </c>
      <c r="T576" s="17" t="str">
        <f>VLOOKUP(B576,SAOM!B$2:K1975,10,0)</f>
        <v>Rua das Palmeiras,49 - Colina verde</v>
      </c>
      <c r="U576" s="42" t="str">
        <f>VLOOKUP(B576,SAOM!B$2:M1301,12,0)</f>
        <v xml:space="preserve">(33) 3421-2847 / 33 </v>
      </c>
      <c r="V576" s="87" t="str">
        <f>VLOOKUP(B576,SAOM!B$2:L1301,11,0)</f>
        <v>39740-000</v>
      </c>
      <c r="W576" s="18"/>
      <c r="X576" s="40" t="str">
        <f>VLOOKUP(B576,SAOM!B$2:N1301,13,0)</f>
        <v>-</v>
      </c>
      <c r="Y576" s="17"/>
      <c r="Z576" s="15"/>
      <c r="AA576" s="19"/>
      <c r="AB576" s="35"/>
      <c r="AC576" s="48" t="s">
        <v>4674</v>
      </c>
      <c r="AD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E576" s="19" t="s">
        <v>4675</v>
      </c>
      <c r="AF576" s="19"/>
      <c r="AG576" s="145"/>
      <c r="AH576" s="15"/>
      <c r="AI576" s="20" t="s">
        <v>4675</v>
      </c>
    </row>
    <row r="577" spans="1:35" s="84" customFormat="1">
      <c r="A577" s="46">
        <v>3749</v>
      </c>
      <c r="B577" s="38">
        <v>3749</v>
      </c>
      <c r="C577" s="31">
        <v>41073</v>
      </c>
      <c r="D577" s="31">
        <v>41118</v>
      </c>
      <c r="E577" s="17">
        <f>VLOOKUP(B577,SAOM!B$2:D3627,3,0)</f>
        <v>41118</v>
      </c>
      <c r="F577" s="31">
        <f t="shared" si="8"/>
        <v>41133</v>
      </c>
      <c r="G577" s="31" t="s">
        <v>501</v>
      </c>
      <c r="H577" s="73" t="s">
        <v>517</v>
      </c>
      <c r="I577" s="40" t="str">
        <f>VLOOKUP(B577,SAOM!B$2:E2572,4,0)</f>
        <v>Aceito</v>
      </c>
      <c r="J577" s="73" t="s">
        <v>499</v>
      </c>
      <c r="K577" s="73" t="s">
        <v>501</v>
      </c>
      <c r="L577" s="47" t="s">
        <v>4093</v>
      </c>
      <c r="M577" s="15" t="str">
        <f>VLOOKUP(L577,Coordenadas!A$2:B1829,2,0)</f>
        <v xml:space="preserve"> 19° 2'26.97"S</v>
      </c>
      <c r="N577" s="15" t="str">
        <f>VLOOKUP(L577,Coordenadas!A$2:C5572,3,0)</f>
        <v xml:space="preserve"> 42°55'27.30"O</v>
      </c>
      <c r="O577" s="38" t="str">
        <f>VLOOKUP(B577,SAOM!B$2:H1530,7,0)</f>
        <v>SES-DOES-3749</v>
      </c>
      <c r="P577" s="38">
        <v>4033</v>
      </c>
      <c r="Q577" s="31">
        <f>VLOOKUP(B577,SAOM!B$2:I1530,8,0)</f>
        <v>41117</v>
      </c>
      <c r="R577" s="31" t="e">
        <f>VLOOKUP(B577,AG_Lider!A$1:F1889,6,0)</f>
        <v>#N/A</v>
      </c>
      <c r="S577" s="80" t="str">
        <f>VLOOKUP(B577,SAOM!B$2:J1530,9,0)</f>
        <v>Janete Amora</v>
      </c>
      <c r="T577" s="31" t="str">
        <f>VLOOKUP(B577,SAOM!B$2:K1976,10,0)</f>
        <v>RUA DO ROSÁRIO , n315 - Centro</v>
      </c>
      <c r="U577" s="42" t="str">
        <f>VLOOKUP(B577,SAOM!B$2:M1302,12,0)</f>
        <v>(33) 3426-1379</v>
      </c>
      <c r="V577" s="87">
        <f>VLOOKUP(B577,SAOM!B$2:L1302,11,0)</f>
        <v>35894000</v>
      </c>
      <c r="W577" s="81"/>
      <c r="X577" s="40" t="str">
        <f>VLOOKUP(B577,SAOM!B$2:N1302,13,0)</f>
        <v>00:20:0e:10:4a:75</v>
      </c>
      <c r="Y577" s="31">
        <v>41117</v>
      </c>
      <c r="Z577" s="47" t="s">
        <v>5976</v>
      </c>
      <c r="AA577" s="82">
        <v>41141</v>
      </c>
      <c r="AB577" s="35"/>
      <c r="AC577" s="70" t="s">
        <v>6036</v>
      </c>
      <c r="AD577" s="19" t="str">
        <f>VLOOKUP(B577,SAOM!B$2:Q1603,16,0)</f>
        <v xml:space="preserve">Cnes: 2169878 
CENTRO DE SAÚDE DE DORES DE GUANHÃES 
</v>
      </c>
      <c r="AE577" s="82" t="s">
        <v>4675</v>
      </c>
      <c r="AF577" s="82"/>
      <c r="AG577" s="147"/>
      <c r="AH577" s="47"/>
      <c r="AI577" s="84" t="s">
        <v>4675</v>
      </c>
    </row>
    <row r="578" spans="1:35" s="20" customFormat="1">
      <c r="A578" s="13">
        <v>3735</v>
      </c>
      <c r="B578" s="38">
        <v>3735</v>
      </c>
      <c r="C578" s="17">
        <v>41073</v>
      </c>
      <c r="D578" s="17">
        <v>41118</v>
      </c>
      <c r="E578" s="17">
        <f>VLOOKUP(B578,SAOM!B$2:D3628,3,0)</f>
        <v>41118</v>
      </c>
      <c r="F578" s="17">
        <f t="shared" si="8"/>
        <v>41133</v>
      </c>
      <c r="G578" s="17" t="s">
        <v>501</v>
      </c>
      <c r="H578" s="14" t="s">
        <v>517</v>
      </c>
      <c r="I578" s="40" t="str">
        <f>VLOOKUP(B578,SAOM!B$2:E2573,4,0)</f>
        <v>Aceito</v>
      </c>
      <c r="J578" s="14" t="s">
        <v>499</v>
      </c>
      <c r="K578" s="14" t="s">
        <v>501</v>
      </c>
      <c r="L578" s="15" t="s">
        <v>2429</v>
      </c>
      <c r="M578" s="15" t="str">
        <f>VLOOKUP(L578,Coordenadas!A$2:B1830,2,0)</f>
        <v xml:space="preserve"> 19°56'29.46"S</v>
      </c>
      <c r="N578" s="15" t="str">
        <f>VLOOKUP(L578,Coordenadas!A$2:C5573,3,0)</f>
        <v xml:space="preserve"> 43°28'30.17"O</v>
      </c>
      <c r="O578" s="40" t="str">
        <f>VLOOKUP(B578,SAOM!B$2:H1531,7,0)</f>
        <v>SES-BAIS-3735</v>
      </c>
      <c r="P578" s="40">
        <v>4033</v>
      </c>
      <c r="Q578" s="17">
        <f>VLOOKUP(B578,SAOM!B$2:I1531,8,0)</f>
        <v>41103</v>
      </c>
      <c r="R578" s="17" t="e">
        <f>VLOOKUP(B578,AG_Lider!A$1:F1890,6,0)</f>
        <v>#N/A</v>
      </c>
      <c r="S578" s="42" t="str">
        <f>VLOOKUP(B578,SAOM!B$2:J1531,9,0)</f>
        <v>Audrin Lorentz Silva</v>
      </c>
      <c r="T578" s="17" t="str">
        <f>VLOOKUP(B578,SAOM!B$2:K1977,10,0)</f>
        <v>RUA JOÃO SAMUEL DE CARVALHO , n231-Bairro Garcia</v>
      </c>
      <c r="U578" s="42" t="str">
        <f>VLOOKUP(B578,SAOM!B$2:M1303,12,0)</f>
        <v>(31) 3837-1106</v>
      </c>
      <c r="V578" s="87" t="str">
        <f>VLOOKUP(B578,SAOM!B$2:L1303,11,0)</f>
        <v>35970-000</v>
      </c>
      <c r="W578" s="18"/>
      <c r="X578" s="40" t="str">
        <f>VLOOKUP(B578,SAOM!B$2:N1303,13,0)</f>
        <v>00:20:0e:10:49:e7</v>
      </c>
      <c r="Y578" s="17">
        <v>41103</v>
      </c>
      <c r="Z578" s="15" t="s">
        <v>5945</v>
      </c>
      <c r="AA578" s="19">
        <v>41103</v>
      </c>
      <c r="AB578" s="35"/>
      <c r="AC578" s="48"/>
      <c r="AD578" s="19" t="str">
        <f>VLOOKUP(B578,SAOM!B$2:Q1604,16,0)</f>
        <v xml:space="preserve">Cnes: 5561574 
PSF GEROLIVA DIAS DUARTE 
</v>
      </c>
      <c r="AE578" s="19" t="s">
        <v>4675</v>
      </c>
      <c r="AF578" s="19"/>
      <c r="AG578" s="145"/>
      <c r="AH578" s="97" t="s">
        <v>5559</v>
      </c>
      <c r="AI578" s="20" t="s">
        <v>4675</v>
      </c>
    </row>
    <row r="579" spans="1:35" s="20" customFormat="1" ht="15" customHeight="1">
      <c r="A579" s="13">
        <v>3742</v>
      </c>
      <c r="B579" s="38">
        <v>3742</v>
      </c>
      <c r="C579" s="17">
        <v>41073</v>
      </c>
      <c r="D579" s="17">
        <v>41139</v>
      </c>
      <c r="E579" s="17">
        <f>VLOOKUP(B579,SAOM!B$2:D3629,3,0)</f>
        <v>41140</v>
      </c>
      <c r="F579" s="17">
        <f t="shared" si="8"/>
        <v>41154</v>
      </c>
      <c r="G579" s="17">
        <v>41086</v>
      </c>
      <c r="H579" s="14" t="s">
        <v>517</v>
      </c>
      <c r="I579" s="40" t="str">
        <f>VLOOKUP(B579,SAOM!B$2:E2574,4,0)</f>
        <v>Aceito</v>
      </c>
      <c r="J579" s="14" t="s">
        <v>499</v>
      </c>
      <c r="K579" s="14" t="s">
        <v>501</v>
      </c>
      <c r="L579" s="15" t="s">
        <v>2429</v>
      </c>
      <c r="M579" s="15" t="str">
        <f>VLOOKUP(L579,Coordenadas!A$2:B1831,2,0)</f>
        <v xml:space="preserve"> 19°56'29.46"S</v>
      </c>
      <c r="N579" s="15" t="str">
        <f>VLOOKUP(L579,Coordenadas!A$2:C5574,3,0)</f>
        <v xml:space="preserve"> 43°28'30.17"O</v>
      </c>
      <c r="O579" s="40" t="str">
        <f>VLOOKUP(B579,SAOM!B$2:H1532,7,0)</f>
        <v>SES-BAIS-3742</v>
      </c>
      <c r="P579" s="40">
        <v>4033</v>
      </c>
      <c r="Q579" s="17">
        <f>VLOOKUP(B579,SAOM!B$2:I1532,8,0)</f>
        <v>41162</v>
      </c>
      <c r="R579" s="17" t="e">
        <f>VLOOKUP(B579,AG_Lider!A$1:F1891,6,0)</f>
        <v>#N/A</v>
      </c>
      <c r="S579" s="42" t="str">
        <f>VLOOKUP(B579,SAOM!B$2:J1532,9,0)</f>
        <v>Carla Renata de Oliveira</v>
      </c>
      <c r="T579" s="17" t="str">
        <f>VLOOKUP(B579,SAOM!B$2:K1978,10,0)</f>
        <v>RUA DR. MOURA MONTEIRO, n225 -Bairro Vila Regina</v>
      </c>
      <c r="U579" s="42" t="str">
        <f>VLOOKUP(B579,SAOM!B$2:M1304,12,0)</f>
        <v>(31) 3837-2616</v>
      </c>
      <c r="V579" s="87">
        <f>VLOOKUP(B579,SAOM!B$2:L1304,11,0)</f>
        <v>35970000</v>
      </c>
      <c r="W579" s="18"/>
      <c r="X579" s="40" t="str">
        <f>VLOOKUP(B579,SAOM!B$2:N1304,13,0)</f>
        <v>00:20:0E:10:4A:7A</v>
      </c>
      <c r="Y579" s="17">
        <v>41158</v>
      </c>
      <c r="Z579" s="15" t="s">
        <v>5536</v>
      </c>
      <c r="AA579" s="19">
        <v>41162</v>
      </c>
      <c r="AB579" s="35"/>
      <c r="AC579" s="77" t="s">
        <v>5884</v>
      </c>
      <c r="AD579" s="19" t="str">
        <f>VLOOKUP(B579,SAOM!B$2:Q1605,16,0)</f>
        <v xml:space="preserve">Cnes: 3578097 
PSF DR. LINNEU DE OLIVEIRA LARA 
</v>
      </c>
      <c r="AE579" s="19" t="s">
        <v>4675</v>
      </c>
      <c r="AF579" s="19"/>
      <c r="AG579" s="145"/>
      <c r="AH579" s="20" t="s">
        <v>5559</v>
      </c>
      <c r="AI579" s="20" t="s">
        <v>4675</v>
      </c>
    </row>
    <row r="580" spans="1:35" s="20" customFormat="1">
      <c r="A580" s="13">
        <v>3724</v>
      </c>
      <c r="B580" s="38">
        <v>3724</v>
      </c>
      <c r="C580" s="17">
        <v>41072</v>
      </c>
      <c r="D580" s="17">
        <v>41117</v>
      </c>
      <c r="E580" s="17">
        <f>VLOOKUP(B580,SAOM!B$2:D3630,3,0)</f>
        <v>41117</v>
      </c>
      <c r="F580" s="17">
        <f t="shared" si="8"/>
        <v>41132</v>
      </c>
      <c r="G580" s="17">
        <v>41156</v>
      </c>
      <c r="H580" s="14" t="s">
        <v>764</v>
      </c>
      <c r="I580" s="40" t="str">
        <f>VLOOKUP(B580,SAOM!B$2:E2575,4,0)</f>
        <v>Paralisado</v>
      </c>
      <c r="J580" s="14" t="s">
        <v>499</v>
      </c>
      <c r="K580" s="14" t="s">
        <v>506</v>
      </c>
      <c r="L580" s="15" t="s">
        <v>4091</v>
      </c>
      <c r="M580" s="15" t="str">
        <f>VLOOKUP(L580,Coordenadas!A$2:B1832,2,0)</f>
        <v xml:space="preserve"> 17°49'8.47"S</v>
      </c>
      <c r="N580" s="15" t="str">
        <f>VLOOKUP(L580,Coordenadas!A$2:C5575,3,0)</f>
        <v xml:space="preserve"> 40°20'30.93"O</v>
      </c>
      <c r="O580" s="40" t="str">
        <f>VLOOKUP(B580,SAOM!B$2:H1533,7,0)</f>
        <v>-</v>
      </c>
      <c r="P580" s="40">
        <v>4033</v>
      </c>
      <c r="Q580" s="17" t="str">
        <f>VLOOKUP(B580,SAOM!B$2:I1533,8,0)</f>
        <v>-</v>
      </c>
      <c r="R580" s="17" t="e">
        <f>VLOOKUP(B580,AG_Lider!A$1:F1892,6,0)</f>
        <v>#N/A</v>
      </c>
      <c r="S580" s="42" t="str">
        <f>VLOOKUP(B580,SAOM!B$2:J1533,9,0)</f>
        <v>CAROLINE RAGONE ABRANTES</v>
      </c>
      <c r="T580" s="17" t="str">
        <f>VLOOKUP(B580,SAOM!B$2:K1979,10,0)</f>
        <v>RUA TUPINAMBÁS , n221-NOSSA SRA DE FÁTIMA</v>
      </c>
      <c r="U580" s="42" t="str">
        <f>VLOOKUP(B580,SAOM!B$2:M1305,12,0)</f>
        <v>(33) 3621-2187</v>
      </c>
      <c r="V580" s="87" t="str">
        <f>VLOOKUP(B580,SAOM!B$2:L1305,11,0)</f>
        <v>39860-000</v>
      </c>
      <c r="W580" s="18"/>
      <c r="X580" s="40" t="str">
        <f>VLOOKUP(B580,SAOM!B$2:N1305,13,0)</f>
        <v>-</v>
      </c>
      <c r="Y580" s="17"/>
      <c r="Z580" s="15"/>
      <c r="AA580" s="19"/>
      <c r="AB580" s="35"/>
      <c r="AC580" s="48" t="s">
        <v>4664</v>
      </c>
      <c r="AD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E580" s="19" t="s">
        <v>4675</v>
      </c>
      <c r="AF580" s="19"/>
      <c r="AG580" s="145"/>
      <c r="AH580" s="15"/>
      <c r="AI580" s="20" t="s">
        <v>4675</v>
      </c>
    </row>
    <row r="581" spans="1:35" s="20" customFormat="1">
      <c r="A581" s="13">
        <v>3750</v>
      </c>
      <c r="B581" s="38">
        <v>3750</v>
      </c>
      <c r="C581" s="17">
        <v>41073</v>
      </c>
      <c r="D581" s="17">
        <v>41118</v>
      </c>
      <c r="E581" s="17">
        <f>VLOOKUP(B581,SAOM!B$2:D3631,3,0)</f>
        <v>41118</v>
      </c>
      <c r="F581" s="17">
        <f t="shared" ref="F581:F644" si="9">D581+15</f>
        <v>41133</v>
      </c>
      <c r="G581" s="17" t="s">
        <v>501</v>
      </c>
      <c r="H581" s="14" t="s">
        <v>517</v>
      </c>
      <c r="I581" s="40" t="str">
        <f>VLOOKUP(B581,SAOM!B$2:E2576,4,0)</f>
        <v>Aceito</v>
      </c>
      <c r="J581" s="14" t="s">
        <v>499</v>
      </c>
      <c r="K581" s="14" t="s">
        <v>501</v>
      </c>
      <c r="L581" s="15" t="s">
        <v>4094</v>
      </c>
      <c r="M581" s="15" t="str">
        <f>VLOOKUP(L581,Coordenadas!A$2:B1833,2,0)</f>
        <v xml:space="preserve"> 19°13'55.61"S</v>
      </c>
      <c r="N581" s="15" t="str">
        <f>VLOOKUP(L581,Coordenadas!A$2:C5576,3,0)</f>
        <v xml:space="preserve"> 43° 1'4.35"O</v>
      </c>
      <c r="O581" s="40" t="str">
        <f>VLOOKUP(B581,SAOM!B$2:H1534,7,0)</f>
        <v>SES-FEOS-3750</v>
      </c>
      <c r="P581" s="40">
        <v>4033</v>
      </c>
      <c r="Q581" s="17">
        <f>VLOOKUP(B581,SAOM!B$2:I1534,8,0)</f>
        <v>41135</v>
      </c>
      <c r="R581" s="17" t="e">
        <f>VLOOKUP(B581,AG_Lider!A$1:F1893,6,0)</f>
        <v>#N/A</v>
      </c>
      <c r="S581" s="42" t="str">
        <f>VLOOKUP(B581,SAOM!B$2:J1534,9,0)</f>
        <v>Ingrid Procópio Alves</v>
      </c>
      <c r="T581" s="17" t="str">
        <f>VLOOKUP(B581,SAOM!B$2:K1980,10,0)</f>
        <v>RUA AMIR SOARES DE CARVALHO , n215-Bairro SANTA LUZIA</v>
      </c>
      <c r="U581" s="42" t="str">
        <f>VLOOKUP(B581,SAOM!B$2:M1306,12,0)</f>
        <v>(31) 3863-1512</v>
      </c>
      <c r="V581" s="87">
        <f>VLOOKUP(B581,SAOM!B$2:L1306,11,0)</f>
        <v>35800000</v>
      </c>
      <c r="W581" s="18"/>
      <c r="X581" s="40" t="str">
        <f>VLOOKUP(B581,SAOM!B$2:N1306,13,0)</f>
        <v>00:20:0e:10:4c:43</v>
      </c>
      <c r="Y581" s="17">
        <v>41135</v>
      </c>
      <c r="Z581" s="15" t="s">
        <v>6890</v>
      </c>
      <c r="AA581" s="19">
        <v>41137</v>
      </c>
      <c r="AB581" s="35"/>
      <c r="AC581" s="48"/>
      <c r="AD581" s="19" t="str">
        <f>VLOOKUP(B581,SAOM!B$2:Q1607,16,0)</f>
        <v xml:space="preserve">Cnes: 2170299 
DEPARTAMENTO DE ASSISTÊNCIA SOCIAL </v>
      </c>
      <c r="AE581" s="19" t="s">
        <v>4675</v>
      </c>
      <c r="AF581" s="19"/>
      <c r="AG581" s="145"/>
      <c r="AH581" s="15"/>
      <c r="AI581" s="20" t="s">
        <v>4675</v>
      </c>
    </row>
    <row r="582" spans="1:35" s="20" customFormat="1" ht="16.5" customHeight="1">
      <c r="A582" s="13">
        <v>3743</v>
      </c>
      <c r="B582" s="38">
        <v>3743</v>
      </c>
      <c r="C582" s="17">
        <v>41073</v>
      </c>
      <c r="D582" s="17">
        <v>41174</v>
      </c>
      <c r="E582" s="17">
        <f>VLOOKUP(B582,SAOM!B$2:D3632,3,0)</f>
        <v>41174</v>
      </c>
      <c r="F582" s="17">
        <f t="shared" si="9"/>
        <v>41189</v>
      </c>
      <c r="G582" s="17">
        <v>41162</v>
      </c>
      <c r="H582" s="14" t="s">
        <v>764</v>
      </c>
      <c r="I582" s="40" t="str">
        <f>VLOOKUP(B582,SAOM!B$2:E2577,4,0)</f>
        <v>Paralisado</v>
      </c>
      <c r="J582" s="14" t="s">
        <v>499</v>
      </c>
      <c r="K582" s="14" t="s">
        <v>506</v>
      </c>
      <c r="L582" s="15" t="s">
        <v>181</v>
      </c>
      <c r="M582" s="15" t="str">
        <f>VLOOKUP(L582,Coordenadas!A$2:B1834,2,0)</f>
        <v xml:space="preserve"> 19°49'46.31"S</v>
      </c>
      <c r="N582" s="15" t="str">
        <f>VLOOKUP(L582,Coordenadas!A$2:C5577,3,0)</f>
        <v xml:space="preserve"> 43° 5'27.73"O</v>
      </c>
      <c r="O582" s="40" t="str">
        <f>VLOOKUP(B582,SAOM!B$2:H1535,7,0)</f>
        <v>-</v>
      </c>
      <c r="P582" s="40">
        <v>4033</v>
      </c>
      <c r="Q582" s="17" t="str">
        <f>VLOOKUP(B582,SAOM!B$2:I1535,8,0)</f>
        <v>-</v>
      </c>
      <c r="R582" s="17" t="e">
        <f>VLOOKUP(B582,AG_Lider!A$1:F1894,6,0)</f>
        <v>#N/A</v>
      </c>
      <c r="S582" s="42" t="str">
        <f>VLOOKUP(B582,SAOM!B$2:J1535,9,0)</f>
        <v>DENISE GOMES</v>
      </c>
      <c r="T582" s="17" t="str">
        <f>VLOOKUP(B582,SAOM!B$2:K1981,10,0)</f>
        <v>RUA PIO XII , s/n - Bairro Bandeirantes</v>
      </c>
      <c r="U582" s="42" t="str">
        <f>VLOOKUP(B582,SAOM!B$2:M1307,12,0)</f>
        <v>(31) 3853-1340</v>
      </c>
      <c r="V582" s="87" t="str">
        <f>VLOOKUP(B582,SAOM!B$2:L1307,11,0)</f>
        <v>35938-000</v>
      </c>
      <c r="W582" s="18"/>
      <c r="X582" s="40" t="str">
        <f>VLOOKUP(B582,SAOM!B$2:N1307,13,0)</f>
        <v>-</v>
      </c>
      <c r="Y582" s="17"/>
      <c r="Z582" s="15"/>
      <c r="AA582" s="19"/>
      <c r="AB582" s="35"/>
      <c r="AC582" s="77" t="s">
        <v>7215</v>
      </c>
      <c r="AD582" s="19" t="str">
        <f>VLOOKUP(B582,SAOM!B$2:Q1608,16,0)</f>
        <v>10/09/2012 16:01:49 	Hernan Martins Alves 	Posto esta em reforma e a unidade esta atendendo em outro endereço.   	Pendência Ativação
21/08/2012 10:32:09
Ivan Santos
Cel adicionado. 
26/06/2012 17:37:56 	Hernan Martins Alves 	Foram feitas varias te</v>
      </c>
      <c r="AE582" s="19" t="s">
        <v>4675</v>
      </c>
      <c r="AF582" s="19"/>
      <c r="AG582" s="145"/>
      <c r="AH582" s="15"/>
      <c r="AI582" s="20" t="s">
        <v>4675</v>
      </c>
    </row>
    <row r="583" spans="1:35" s="20" customFormat="1">
      <c r="A583" s="13">
        <v>3740</v>
      </c>
      <c r="B583" s="38">
        <v>3740</v>
      </c>
      <c r="C583" s="17">
        <v>41073</v>
      </c>
      <c r="D583" s="17">
        <v>41118</v>
      </c>
      <c r="E583" s="17">
        <f>VLOOKUP(B583,SAOM!B$2:D3633,3,0)</f>
        <v>41118</v>
      </c>
      <c r="F583" s="17">
        <f t="shared" si="9"/>
        <v>41133</v>
      </c>
      <c r="G583" s="17" t="s">
        <v>501</v>
      </c>
      <c r="H583" s="14" t="s">
        <v>517</v>
      </c>
      <c r="I583" s="40" t="str">
        <f>VLOOKUP(B583,SAOM!B$2:E2578,4,0)</f>
        <v>Aceito</v>
      </c>
      <c r="J583" s="14" t="s">
        <v>499</v>
      </c>
      <c r="K583" s="14" t="s">
        <v>501</v>
      </c>
      <c r="L583" s="15" t="s">
        <v>2429</v>
      </c>
      <c r="M583" s="15" t="str">
        <f>VLOOKUP(L583,Coordenadas!A$2:B1835,2,0)</f>
        <v xml:space="preserve"> 19°56'29.46"S</v>
      </c>
      <c r="N583" s="15" t="str">
        <f>VLOOKUP(L583,Coordenadas!A$2:C5578,3,0)</f>
        <v xml:space="preserve"> 43°28'30.17"O</v>
      </c>
      <c r="O583" s="40" t="str">
        <f>VLOOKUP(B583,SAOM!B$2:H1536,7,0)</f>
        <v>SES-BAIS-3740</v>
      </c>
      <c r="P583" s="40">
        <v>4033</v>
      </c>
      <c r="Q583" s="17">
        <f>VLOOKUP(B583,SAOM!B$2:I1536,8,0)</f>
        <v>41103</v>
      </c>
      <c r="R583" s="17" t="e">
        <f>VLOOKUP(B583,AG_Lider!A$1:F1895,6,0)</f>
        <v>#N/A</v>
      </c>
      <c r="S583" s="42" t="str">
        <f>VLOOKUP(B583,SAOM!B$2:J1536,9,0)</f>
        <v xml:space="preserve"> Flávia Cristina Ramalho</v>
      </c>
      <c r="T583" s="17" t="str">
        <f>VLOOKUP(B583,SAOM!B$2:K1982,10,0)</f>
        <v>RUA LEONEL MARQUES , s/n -Bairro  NOSSA SRA DAS DORES</v>
      </c>
      <c r="U583" s="42" t="str">
        <f>VLOOKUP(B583,SAOM!B$2:M1308,12,0)</f>
        <v>(31) 3837-3463</v>
      </c>
      <c r="V583" s="87" t="str">
        <f>VLOOKUP(B583,SAOM!B$2:L1308,11,0)</f>
        <v>35970-000</v>
      </c>
      <c r="W583" s="18"/>
      <c r="X583" s="40" t="str">
        <f>VLOOKUP(B583,SAOM!B$2:N1308,13,0)</f>
        <v>00:20:0e:10:48:87</v>
      </c>
      <c r="Y583" s="17">
        <v>41103</v>
      </c>
      <c r="Z583" s="15" t="s">
        <v>5609</v>
      </c>
      <c r="AA583" s="19">
        <v>41103</v>
      </c>
      <c r="AB583" s="35"/>
      <c r="AC583" s="48"/>
      <c r="AD583" s="19" t="str">
        <f>VLOOKUP(B583,SAOM!B$2:Q1609,16,0)</f>
        <v xml:space="preserve">Cnes: 2170124 
POSTO DE SAÚDE MONSENHOR GERARDO MAGELA PSF 
</v>
      </c>
      <c r="AE583" s="19" t="s">
        <v>4675</v>
      </c>
      <c r="AF583" s="19"/>
      <c r="AG583" s="145"/>
      <c r="AH583" s="97" t="s">
        <v>5560</v>
      </c>
      <c r="AI583" s="20" t="s">
        <v>4675</v>
      </c>
    </row>
    <row r="584" spans="1:35" s="20" customFormat="1">
      <c r="A584" s="13">
        <v>3723</v>
      </c>
      <c r="B584" s="38">
        <v>3723</v>
      </c>
      <c r="C584" s="17">
        <v>41072</v>
      </c>
      <c r="D584" s="17">
        <v>41117</v>
      </c>
      <c r="E584" s="17">
        <f>VLOOKUP(B584,SAOM!B$2:D3634,3,0)</f>
        <v>41182</v>
      </c>
      <c r="F584" s="17">
        <f t="shared" si="9"/>
        <v>41132</v>
      </c>
      <c r="G584" s="17">
        <v>41086</v>
      </c>
      <c r="H584" s="14" t="s">
        <v>7236</v>
      </c>
      <c r="I584" s="40" t="str">
        <f>VLOOKUP(B584,SAOM!B$2:E2579,4,0)</f>
        <v>A agendar</v>
      </c>
      <c r="J584" s="14" t="s">
        <v>499</v>
      </c>
      <c r="K584" s="14" t="s">
        <v>506</v>
      </c>
      <c r="L584" s="15" t="s">
        <v>4091</v>
      </c>
      <c r="M584" s="15" t="str">
        <f>VLOOKUP(L584,Coordenadas!A$2:B1836,2,0)</f>
        <v xml:space="preserve"> 17°49'8.47"S</v>
      </c>
      <c r="N584" s="15" t="str">
        <f>VLOOKUP(L584,Coordenadas!A$2:C5579,3,0)</f>
        <v xml:space="preserve"> 40°20'30.93"O</v>
      </c>
      <c r="O584" s="40" t="str">
        <f>VLOOKUP(B584,SAOM!B$2:H1537,7,0)</f>
        <v>-</v>
      </c>
      <c r="P584" s="40">
        <v>4033</v>
      </c>
      <c r="Q584" s="17" t="str">
        <f>VLOOKUP(B584,SAOM!B$2:I1537,8,0)</f>
        <v>-</v>
      </c>
      <c r="R584" s="17" t="e">
        <f>VLOOKUP(B584,AG_Lider!A$1:F1896,6,0)</f>
        <v>#N/A</v>
      </c>
      <c r="S584" s="42" t="str">
        <f>VLOOKUP(B584,SAOM!B$2:J1537,9,0)</f>
        <v>KARLA ANTUNES CORTES</v>
      </c>
      <c r="T584" s="17" t="str">
        <f>VLOOKUP(B584,SAOM!B$2:K1983,10,0)</f>
        <v>Avenida Mucuri, 499 - Laticinios</v>
      </c>
      <c r="U584" s="42" t="str">
        <f>VLOOKUP(B584,SAOM!B$2:M1309,12,0)</f>
        <v xml:space="preserve">(33) 3621-2187 / 33 </v>
      </c>
      <c r="V584" s="87" t="str">
        <f>VLOOKUP(B584,SAOM!B$2:L1309,11,0)</f>
        <v>39860-000</v>
      </c>
      <c r="W584" s="18"/>
      <c r="X584" s="40" t="str">
        <f>VLOOKUP(B584,SAOM!B$2:N1309,13,0)</f>
        <v>-</v>
      </c>
      <c r="Y584" s="17"/>
      <c r="Z584" s="15"/>
      <c r="AA584" s="19"/>
      <c r="AB584" s="35"/>
      <c r="AC584" s="48" t="s">
        <v>4666</v>
      </c>
      <c r="AD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E584" s="19" t="s">
        <v>4675</v>
      </c>
      <c r="AF584" s="19"/>
      <c r="AG584" s="145"/>
      <c r="AH584" s="79"/>
      <c r="AI584" s="20" t="s">
        <v>4675</v>
      </c>
    </row>
    <row r="585" spans="1:35" s="20" customFormat="1">
      <c r="A585" s="13">
        <v>3734</v>
      </c>
      <c r="B585" s="38">
        <v>3734</v>
      </c>
      <c r="C585" s="17">
        <v>41073</v>
      </c>
      <c r="D585" s="17">
        <v>41118</v>
      </c>
      <c r="E585" s="17">
        <f>VLOOKUP(B585,SAOM!B$2:D3635,3,0)</f>
        <v>41118</v>
      </c>
      <c r="F585" s="17">
        <f t="shared" si="9"/>
        <v>41133</v>
      </c>
      <c r="G585" s="17">
        <v>41086</v>
      </c>
      <c r="H585" s="14" t="s">
        <v>764</v>
      </c>
      <c r="I585" s="40" t="str">
        <f>VLOOKUP(B585,SAOM!B$2:E2580,4,0)</f>
        <v>Paralisado</v>
      </c>
      <c r="J585" s="14" t="s">
        <v>499</v>
      </c>
      <c r="K585" s="14" t="s">
        <v>506</v>
      </c>
      <c r="L585" s="15" t="s">
        <v>2429</v>
      </c>
      <c r="M585" s="15" t="str">
        <f>VLOOKUP(L585,Coordenadas!A$2:B1837,2,0)</f>
        <v xml:space="preserve"> 19°56'29.46"S</v>
      </c>
      <c r="N585" s="15" t="str">
        <f>VLOOKUP(L585,Coordenadas!A$2:C5580,3,0)</f>
        <v xml:space="preserve"> 43°28'30.17"O</v>
      </c>
      <c r="O585" s="40" t="str">
        <f>VLOOKUP(B585,SAOM!B$2:H1538,7,0)</f>
        <v>-</v>
      </c>
      <c r="P585" s="40">
        <v>4033</v>
      </c>
      <c r="Q585" s="17" t="str">
        <f>VLOOKUP(B585,SAOM!B$2:I1538,8,0)</f>
        <v>-</v>
      </c>
      <c r="R585" s="17" t="e">
        <f>VLOOKUP(B585,AG_Lider!A$1:F1897,6,0)</f>
        <v>#N/A</v>
      </c>
      <c r="S585" s="42" t="str">
        <f>VLOOKUP(B585,SAOM!B$2:J1538,9,0)</f>
        <v>Tatiana Barcia Tolentino</v>
      </c>
      <c r="T585" s="17" t="str">
        <f>VLOOKUP(B585,SAOM!B$2:K1984,10,0)</f>
        <v>RUA ALFERES JOAQUIM EGÍDIO, n85 - Bairro SAGRADA FAMÍLIA</v>
      </c>
      <c r="U585" s="42" t="str">
        <f>VLOOKUP(B585,SAOM!B$2:M1310,12,0)</f>
        <v>(31) 3837-2363</v>
      </c>
      <c r="V585" s="87" t="str">
        <f>VLOOKUP(B585,SAOM!B$2:L1310,11,0)</f>
        <v>35970-000</v>
      </c>
      <c r="W585" s="18"/>
      <c r="X585" s="40" t="str">
        <f>VLOOKUP(B585,SAOM!B$2:N1310,13,0)</f>
        <v>-</v>
      </c>
      <c r="Y585" s="17"/>
      <c r="Z585" s="15"/>
      <c r="AA585" s="19"/>
      <c r="AB585" s="35"/>
      <c r="AC585" s="48" t="s">
        <v>4667</v>
      </c>
      <c r="AD585" s="19" t="str">
        <f>VLOOKUP(B585,SAOM!B$2:Q1611,16,0)</f>
        <v xml:space="preserve">26/06/2012 17:39:07 	Hernan Martins Alves 	Em contato com a Sra. Tatiana Barcia (31)3837-2363, disse não recebeu nenhuma informação referente à instalação da antena. 
Cnes: 5073014 
PSF FRANCISCO XAVIER DE ASSIS 
</v>
      </c>
      <c r="AE585" s="19" t="s">
        <v>4675</v>
      </c>
      <c r="AF585" s="19"/>
      <c r="AG585" s="145"/>
      <c r="AH585" s="15"/>
      <c r="AI585" s="20" t="s">
        <v>4675</v>
      </c>
    </row>
    <row r="586" spans="1:35" s="84" customFormat="1">
      <c r="A586" s="46">
        <v>3739</v>
      </c>
      <c r="B586" s="38">
        <v>3739</v>
      </c>
      <c r="C586" s="31">
        <v>41073</v>
      </c>
      <c r="D586" s="31">
        <v>41182</v>
      </c>
      <c r="E586" s="31">
        <f>VLOOKUP(B586,SAOM!B$2:D3636,3,0)</f>
        <v>41182</v>
      </c>
      <c r="F586" s="31">
        <f t="shared" si="9"/>
        <v>41197</v>
      </c>
      <c r="G586" s="31">
        <v>41086</v>
      </c>
      <c r="H586" s="73" t="s">
        <v>517</v>
      </c>
      <c r="I586" s="38" t="str">
        <f>VLOOKUP(B586,SAOM!B$2:E2581,4,0)</f>
        <v>Aceito</v>
      </c>
      <c r="J586" s="73" t="s">
        <v>499</v>
      </c>
      <c r="K586" s="73" t="s">
        <v>501</v>
      </c>
      <c r="L586" s="47" t="s">
        <v>2429</v>
      </c>
      <c r="M586" s="15" t="str">
        <f>VLOOKUP(L586,Coordenadas!A$2:B1838,2,0)</f>
        <v xml:space="preserve"> 19°56'29.46"S</v>
      </c>
      <c r="N586" s="15" t="str">
        <f>VLOOKUP(L586,Coordenadas!A$2:C5581,3,0)</f>
        <v xml:space="preserve"> 43°28'30.17"O</v>
      </c>
      <c r="O586" s="38" t="str">
        <f>VLOOKUP(B586,SAOM!B$2:H1539,7,0)</f>
        <v>SES-BAIS-3739</v>
      </c>
      <c r="P586" s="38">
        <v>4033</v>
      </c>
      <c r="Q586" s="31">
        <f>VLOOKUP(B586,SAOM!B$2:I1539,8,0)</f>
        <v>41163</v>
      </c>
      <c r="R586" s="31" t="e">
        <f>VLOOKUP(B586,AG_Lider!A$1:F1898,6,0)</f>
        <v>#N/A</v>
      </c>
      <c r="S586" s="80" t="str">
        <f>VLOOKUP(B586,SAOM!B$2:J1539,9,0)</f>
        <v>Luciene Oliveira da Silva</v>
      </c>
      <c r="T586" s="31" t="str">
        <f>VLOOKUP(B586,SAOM!B$2:K1985,10,0)</f>
        <v>RUA TANCREDO NEVES , n 376 - Bairro LEAO XIII</v>
      </c>
      <c r="U586" s="80" t="str">
        <f>VLOOKUP(B586,SAOM!B$2:M1311,12,0)</f>
        <v>(31) 3837-1868</v>
      </c>
      <c r="V586" s="209" t="str">
        <f>VLOOKUP(B586,SAOM!B$2:L1311,11,0)</f>
        <v>35970-000</v>
      </c>
      <c r="W586" s="81"/>
      <c r="X586" s="38" t="str">
        <f>VLOOKUP(B586,SAOM!B$2:N1311,13,0)</f>
        <v>00:20:0e:10:4c:24</v>
      </c>
      <c r="Y586" s="31">
        <v>41164</v>
      </c>
      <c r="Z586" s="47" t="s">
        <v>5536</v>
      </c>
      <c r="AA586" s="82">
        <v>41165</v>
      </c>
      <c r="AB586" s="83"/>
      <c r="AC586" s="70" t="s">
        <v>4668</v>
      </c>
      <c r="AD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E586" s="82" t="s">
        <v>4675</v>
      </c>
      <c r="AF586" s="82"/>
      <c r="AG586" s="147"/>
      <c r="AH586" s="47"/>
      <c r="AI586" s="84" t="s">
        <v>4675</v>
      </c>
    </row>
    <row r="587" spans="1:35" s="20" customFormat="1">
      <c r="A587" s="13">
        <v>3738</v>
      </c>
      <c r="B587" s="38">
        <v>3738</v>
      </c>
      <c r="C587" s="17">
        <v>41073</v>
      </c>
      <c r="D587" s="17">
        <v>41118</v>
      </c>
      <c r="E587" s="17">
        <f>VLOOKUP(B587,SAOM!B$2:D3637,3,0)</f>
        <v>41118</v>
      </c>
      <c r="F587" s="17">
        <f t="shared" si="9"/>
        <v>41133</v>
      </c>
      <c r="G587" s="17" t="s">
        <v>501</v>
      </c>
      <c r="H587" s="14" t="s">
        <v>517</v>
      </c>
      <c r="I587" s="40" t="str">
        <f>VLOOKUP(B587,SAOM!B$2:E2582,4,0)</f>
        <v>Aceito</v>
      </c>
      <c r="J587" s="14" t="s">
        <v>499</v>
      </c>
      <c r="K587" s="14" t="s">
        <v>501</v>
      </c>
      <c r="L587" s="15" t="s">
        <v>2429</v>
      </c>
      <c r="M587" s="15" t="str">
        <f>VLOOKUP(L587,Coordenadas!A$2:B1839,2,0)</f>
        <v xml:space="preserve"> 19°56'29.46"S</v>
      </c>
      <c r="N587" s="15" t="str">
        <f>VLOOKUP(L587,Coordenadas!A$2:C5582,3,0)</f>
        <v xml:space="preserve"> 43°28'30.17"O</v>
      </c>
      <c r="O587" s="40" t="str">
        <f>VLOOKUP(B587,SAOM!B$2:H1540,7,0)</f>
        <v>SES-BAIS-3738</v>
      </c>
      <c r="P587" s="40">
        <v>4033</v>
      </c>
      <c r="Q587" s="17">
        <f>VLOOKUP(B587,SAOM!B$2:I1540,8,0)</f>
        <v>41101</v>
      </c>
      <c r="R587" s="17" t="e">
        <f>VLOOKUP(B587,AG_Lider!A$1:F1899,6,0)</f>
        <v>#N/A</v>
      </c>
      <c r="S587" s="42" t="str">
        <f>VLOOKUP(B587,SAOM!B$2:J1540,9,0)</f>
        <v>Luisa Helena de Pinho Barroso</v>
      </c>
      <c r="T587" s="17" t="str">
        <f>VLOOKUP(B587,SAOM!B$2:K1986,10,0)</f>
        <v>RUA CONCEIÇÃO CALDEIRA , s/n - Bairro Progresso</v>
      </c>
      <c r="U587" s="42" t="str">
        <f>VLOOKUP(B587,SAOM!B$2:M1312,12,0)</f>
        <v>(31) 3837-6289</v>
      </c>
      <c r="V587" s="87" t="str">
        <f>VLOOKUP(B587,SAOM!B$2:L1312,11,0)</f>
        <v>35970-000</v>
      </c>
      <c r="W587" s="18"/>
      <c r="X587" s="40" t="str">
        <f>VLOOKUP(B587,SAOM!B$2:N1312,13,0)</f>
        <v>00:20:0e:10:4a:1b</v>
      </c>
      <c r="Y587" s="17">
        <v>41101</v>
      </c>
      <c r="Z587" s="15" t="s">
        <v>1552</v>
      </c>
      <c r="AA587" s="19">
        <v>41107</v>
      </c>
      <c r="AB587" s="35"/>
      <c r="AC587" s="48"/>
      <c r="AD587" s="19" t="str">
        <f>VLOOKUP(B587,SAOM!B$2:Q1613,16,0)</f>
        <v xml:space="preserve">Cnes:2170108 
CENTRO DE SAÚDE DR HELVIO MOREIRA DOS SANTOS 
</v>
      </c>
      <c r="AE587" s="19" t="s">
        <v>4675</v>
      </c>
      <c r="AF587" s="19"/>
      <c r="AG587" s="145"/>
      <c r="AH587" s="97" t="s">
        <v>4277</v>
      </c>
      <c r="AI587" s="20" t="s">
        <v>4675</v>
      </c>
    </row>
    <row r="588" spans="1:35" s="20" customFormat="1">
      <c r="A588" s="13">
        <v>3737</v>
      </c>
      <c r="B588" s="38">
        <v>3737</v>
      </c>
      <c r="C588" s="17">
        <v>41073</v>
      </c>
      <c r="D588" s="17">
        <v>41132</v>
      </c>
      <c r="E588" s="17">
        <f>VLOOKUP(B588,SAOM!B$2:D3638,3,0)</f>
        <v>41132</v>
      </c>
      <c r="F588" s="17">
        <f t="shared" si="9"/>
        <v>41147</v>
      </c>
      <c r="G588" s="17" t="s">
        <v>501</v>
      </c>
      <c r="H588" s="14" t="s">
        <v>517</v>
      </c>
      <c r="I588" s="40" t="str">
        <f>VLOOKUP(B588,SAOM!B$2:E2583,4,0)</f>
        <v>Aceito</v>
      </c>
      <c r="J588" s="14" t="s">
        <v>499</v>
      </c>
      <c r="K588" s="14" t="s">
        <v>501</v>
      </c>
      <c r="L588" s="15" t="s">
        <v>2429</v>
      </c>
      <c r="M588" s="15" t="str">
        <f>VLOOKUP(L588,Coordenadas!A$2:B1840,2,0)</f>
        <v xml:space="preserve"> 19°56'29.46"S</v>
      </c>
      <c r="N588" s="15" t="str">
        <f>VLOOKUP(L588,Coordenadas!A$2:C5583,3,0)</f>
        <v xml:space="preserve"> 43°28'30.17"O</v>
      </c>
      <c r="O588" s="40" t="str">
        <f>VLOOKUP(B588,SAOM!B$2:H1541,7,0)</f>
        <v>SES-BAIS-3737</v>
      </c>
      <c r="P588" s="40">
        <v>4033</v>
      </c>
      <c r="Q588" s="17">
        <f>VLOOKUP(B588,SAOM!B$2:I1541,8,0)</f>
        <v>41102</v>
      </c>
      <c r="R588" s="17" t="e">
        <f>VLOOKUP(B588,AG_Lider!A$1:F1900,6,0)</f>
        <v>#N/A</v>
      </c>
      <c r="S588" s="42" t="str">
        <f>VLOOKUP(B588,SAOM!B$2:J1541,9,0)</f>
        <v xml:space="preserve"> Tânia Valeriano da Silva Diniz</v>
      </c>
      <c r="T588" s="17" t="str">
        <f>VLOOKUP(B588,SAOM!B$2:K1987,10,0)</f>
        <v>RUA DESEMBARGADOR MOREIRA SANTOS, n550-Bairro SÃO BENEDITO</v>
      </c>
      <c r="U588" s="42" t="str">
        <f>VLOOKUP(B588,SAOM!B$2:M1313,12,0)</f>
        <v>(31) 3837-3266</v>
      </c>
      <c r="V588" s="87" t="str">
        <f>VLOOKUP(B588,SAOM!B$2:L1313,11,0)</f>
        <v>35970-000</v>
      </c>
      <c r="W588" s="18"/>
      <c r="X588" s="40" t="str">
        <f>VLOOKUP(B588,SAOM!B$2:N1313,13,0)</f>
        <v>00:20:0e:10:52:b5</v>
      </c>
      <c r="Y588" s="17">
        <v>41101</v>
      </c>
      <c r="Z588" s="15" t="s">
        <v>5609</v>
      </c>
      <c r="AA588" s="19">
        <v>41107</v>
      </c>
      <c r="AB588" s="35"/>
      <c r="AC588" s="48" t="s">
        <v>4677</v>
      </c>
      <c r="AD588" s="19" t="str">
        <f>VLOOKUP(B588,SAOM!B$2:Q1614,16,0)</f>
        <v xml:space="preserve">Em contato com a Sra. Tânia Valeriano da Silva Diniz (31) 3837-3266, informou que o numero correto é 1006 e autorizou a instalação da antena. Favor corrigir o número. 
Cnes: 3883558 
PSF SÃO BENEDITO 
</v>
      </c>
      <c r="AE588" s="19" t="s">
        <v>4675</v>
      </c>
      <c r="AF588" s="19"/>
      <c r="AG588" s="145"/>
      <c r="AH588" s="15" t="s">
        <v>4277</v>
      </c>
      <c r="AI588" s="20" t="s">
        <v>4675</v>
      </c>
    </row>
    <row r="589" spans="1:35" s="84" customFormat="1">
      <c r="A589" s="46">
        <v>3736</v>
      </c>
      <c r="B589" s="38">
        <v>3736</v>
      </c>
      <c r="C589" s="31">
        <v>41073</v>
      </c>
      <c r="D589" s="31">
        <v>41182</v>
      </c>
      <c r="E589" s="31">
        <f>VLOOKUP(B589,SAOM!B$2:D3639,3,0)</f>
        <v>41182</v>
      </c>
      <c r="F589" s="31">
        <f t="shared" si="9"/>
        <v>41197</v>
      </c>
      <c r="G589" s="31">
        <v>41086</v>
      </c>
      <c r="H589" s="73" t="s">
        <v>517</v>
      </c>
      <c r="I589" s="38" t="str">
        <f>VLOOKUP(B589,SAOM!B$2:E2584,4,0)</f>
        <v>Aceito</v>
      </c>
      <c r="J589" s="73" t="s">
        <v>499</v>
      </c>
      <c r="K589" s="73" t="s">
        <v>501</v>
      </c>
      <c r="L589" s="47" t="s">
        <v>2429</v>
      </c>
      <c r="M589" s="15" t="str">
        <f>VLOOKUP(L589,Coordenadas!A$2:B1841,2,0)</f>
        <v xml:space="preserve"> 19°56'29.46"S</v>
      </c>
      <c r="N589" s="15" t="str">
        <f>VLOOKUP(L589,Coordenadas!A$2:C5584,3,0)</f>
        <v xml:space="preserve"> 43°28'30.17"O</v>
      </c>
      <c r="O589" s="38" t="str">
        <f>VLOOKUP(B589,SAOM!B$2:H1542,7,0)</f>
        <v>SES-BAIS-3736</v>
      </c>
      <c r="P589" s="38">
        <v>4033</v>
      </c>
      <c r="Q589" s="31">
        <f>VLOOKUP(B589,SAOM!B$2:I1542,8,0)</f>
        <v>41162</v>
      </c>
      <c r="R589" s="31" t="e">
        <f>VLOOKUP(B589,AG_Lider!A$1:F1901,6,0)</f>
        <v>#N/A</v>
      </c>
      <c r="S589" s="80" t="str">
        <f>VLOOKUP(B589,SAOM!B$2:J1542,9,0)</f>
        <v>Mirlei Conceição de Souza</v>
      </c>
      <c r="T589" s="31" t="str">
        <f>VLOOKUP(B589,SAOM!B$2:K1988,10,0)</f>
        <v>Rua Seleciano Luiz Lopes, 74 - CAPIM CHEIROSO, s/n  -ZONA RURAL</v>
      </c>
      <c r="U589" s="80" t="str">
        <f>VLOOKUP(B589,SAOM!B$2:M1314,12,0)</f>
        <v>(31) 3837-1402</v>
      </c>
      <c r="V589" s="209" t="str">
        <f>VLOOKUP(B589,SAOM!B$2:L1314,11,0)</f>
        <v>35970-000</v>
      </c>
      <c r="W589" s="81"/>
      <c r="X589" s="38" t="str">
        <f>VLOOKUP(B589,SAOM!B$2:N1314,13,0)</f>
        <v>00:20:0e:10:4c:69</v>
      </c>
      <c r="Y589" s="31">
        <v>41163</v>
      </c>
      <c r="Z589" s="47" t="s">
        <v>5536</v>
      </c>
      <c r="AA589" s="82">
        <v>41164</v>
      </c>
      <c r="AB589" s="83"/>
      <c r="AC589" s="70" t="s">
        <v>4669</v>
      </c>
      <c r="AD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E589" s="82" t="s">
        <v>4675</v>
      </c>
      <c r="AF589" s="82"/>
      <c r="AG589" s="147"/>
      <c r="AH589" s="47"/>
      <c r="AI589" s="84" t="s">
        <v>4675</v>
      </c>
    </row>
    <row r="590" spans="1:35" s="20" customFormat="1">
      <c r="A590" s="13">
        <v>3733</v>
      </c>
      <c r="B590" s="38">
        <v>3733</v>
      </c>
      <c r="C590" s="17">
        <v>41073</v>
      </c>
      <c r="D590" s="17">
        <v>41118</v>
      </c>
      <c r="E590" s="17">
        <f>VLOOKUP(B590,SAOM!B$2:D3640,3,0)</f>
        <v>41118</v>
      </c>
      <c r="F590" s="17">
        <f t="shared" si="9"/>
        <v>41133</v>
      </c>
      <c r="G590" s="17" t="s">
        <v>501</v>
      </c>
      <c r="H590" s="14" t="s">
        <v>517</v>
      </c>
      <c r="I590" s="40" t="str">
        <f>VLOOKUP(B590,SAOM!B$2:E2585,4,0)</f>
        <v>Aceito</v>
      </c>
      <c r="J590" s="14" t="s">
        <v>499</v>
      </c>
      <c r="K590" s="14" t="s">
        <v>501</v>
      </c>
      <c r="L590" s="15" t="s">
        <v>2429</v>
      </c>
      <c r="M590" s="15" t="str">
        <f>VLOOKUP(L590,Coordenadas!A$2:B1842,2,0)</f>
        <v xml:space="preserve"> 19°56'29.46"S</v>
      </c>
      <c r="N590" s="15" t="str">
        <f>VLOOKUP(L590,Coordenadas!A$2:C5585,3,0)</f>
        <v xml:space="preserve"> 43°28'30.17"O</v>
      </c>
      <c r="O590" s="40" t="str">
        <f>VLOOKUP(B590,SAOM!B$2:H1543,7,0)</f>
        <v>SES-BAIS-3733</v>
      </c>
      <c r="P590" s="40">
        <v>4033</v>
      </c>
      <c r="Q590" s="17">
        <f>VLOOKUP(B590,SAOM!B$2:I1543,8,0)</f>
        <v>41107</v>
      </c>
      <c r="R590" s="17" t="e">
        <f>VLOOKUP(B590,AG_Lider!A$1:F1902,6,0)</f>
        <v>#N/A</v>
      </c>
      <c r="S590" s="42" t="str">
        <f>VLOOKUP(B590,SAOM!B$2:J1543,9,0)</f>
        <v>Christiane Keiko Turuda</v>
      </c>
      <c r="T590" s="17" t="str">
        <f>VLOOKUP(B590,SAOM!B$2:K1989,10,0)</f>
        <v>RUA TEREZINHA PERES , n103 - BAIRRO SÃO JOÃO BATISTA</v>
      </c>
      <c r="U590" s="42" t="str">
        <f>VLOOKUP(B590,SAOM!B$2:M1315,12,0)</f>
        <v>(31) 38373326</v>
      </c>
      <c r="V590" s="87" t="str">
        <f>VLOOKUP(B590,SAOM!B$2:L1315,11,0)</f>
        <v>35970-000</v>
      </c>
      <c r="W590" s="18"/>
      <c r="X590" s="40" t="str">
        <f>VLOOKUP(B590,SAOM!B$2:N1315,13,0)</f>
        <v>00:20:0e:10:52:53</v>
      </c>
      <c r="Y590" s="17">
        <v>41107</v>
      </c>
      <c r="Z590" s="15" t="s">
        <v>5536</v>
      </c>
      <c r="AA590" s="19">
        <v>41107</v>
      </c>
      <c r="AB590" s="35"/>
      <c r="AC590" s="48" t="s">
        <v>5731</v>
      </c>
      <c r="AD590" s="19" t="str">
        <f>VLOOKUP(B590,SAOM!B$2:Q1616,16,0)</f>
        <v xml:space="preserve">Cnes: 5061768 
PSF VEREADOR JOSÉ DA ANUNCIAÇÃO 
</v>
      </c>
      <c r="AE590" s="19" t="s">
        <v>4675</v>
      </c>
      <c r="AF590" s="19"/>
      <c r="AG590" s="145"/>
      <c r="AH590" s="97" t="s">
        <v>5722</v>
      </c>
      <c r="AI590" s="20" t="s">
        <v>4675</v>
      </c>
    </row>
    <row r="591" spans="1:35" s="20" customFormat="1">
      <c r="A591" s="13">
        <v>3658</v>
      </c>
      <c r="B591" s="38">
        <v>3658</v>
      </c>
      <c r="C591" s="17">
        <v>41066</v>
      </c>
      <c r="D591" s="17">
        <v>41175</v>
      </c>
      <c r="E591" s="17">
        <f>VLOOKUP(B591,SAOM!B$2:D3641,3,0)</f>
        <v>41175</v>
      </c>
      <c r="F591" s="17">
        <f t="shared" si="9"/>
        <v>41190</v>
      </c>
      <c r="G591" s="17">
        <v>41086</v>
      </c>
      <c r="H591" s="14" t="s">
        <v>7236</v>
      </c>
      <c r="I591" s="40" t="str">
        <f>VLOOKUP(B591,SAOM!B$2:E2586,4,0)</f>
        <v>A agendar</v>
      </c>
      <c r="J591" s="14" t="s">
        <v>499</v>
      </c>
      <c r="K591" s="14" t="s">
        <v>506</v>
      </c>
      <c r="L591" s="15" t="s">
        <v>4022</v>
      </c>
      <c r="M591" s="15" t="str">
        <f>VLOOKUP(L591,Coordenadas!A$2:B1843,2,0)</f>
        <v xml:space="preserve"> 17°44'44.59"S</v>
      </c>
      <c r="N591" s="15" t="str">
        <f>VLOOKUP(L591,Coordenadas!A$2:C5586,3,0)</f>
        <v xml:space="preserve"> 46°10'42.96"O</v>
      </c>
      <c r="O591" s="40" t="str">
        <f>VLOOKUP(B591,SAOM!B$2:H1544,7,0)</f>
        <v>-</v>
      </c>
      <c r="P591" s="40">
        <v>4033</v>
      </c>
      <c r="Q591" s="17" t="str">
        <f>VLOOKUP(B591,SAOM!B$2:I1544,8,0)</f>
        <v>-</v>
      </c>
      <c r="R591" s="17" t="e">
        <f>VLOOKUP(B591,AG_Lider!A$1:F1903,6,0)</f>
        <v>#N/A</v>
      </c>
      <c r="S591" s="42" t="str">
        <f>VLOOKUP(B591,SAOM!B$2:J1544,9,0)</f>
        <v>Mariza</v>
      </c>
      <c r="T591" s="17" t="str">
        <f>VLOOKUP(B591,SAOM!B$2:K1990,10,0)</f>
        <v>RUA MARIA JOSE BORGES , n242-BAIRRO JARDIM CENTRAL</v>
      </c>
      <c r="U591" s="42" t="str">
        <f>VLOOKUP(B591,SAOM!B$2:M1316,12,0)</f>
        <v>38 3561 5472</v>
      </c>
      <c r="V591" s="87" t="str">
        <f>VLOOKUP(B591,SAOM!B$2:L1316,11,0)</f>
        <v>38770-000</v>
      </c>
      <c r="W591" s="18"/>
      <c r="X591" s="40" t="str">
        <f>VLOOKUP(B591,SAOM!B$2:N1316,13,0)</f>
        <v>-</v>
      </c>
      <c r="Y591" s="17"/>
      <c r="Z591" s="15"/>
      <c r="AA591" s="19"/>
      <c r="AB591" s="35"/>
      <c r="AC591" s="48" t="s">
        <v>4665</v>
      </c>
      <c r="AD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E591" s="19" t="s">
        <v>4675</v>
      </c>
      <c r="AF591" s="19"/>
      <c r="AG591" s="145"/>
      <c r="AH591" s="15"/>
      <c r="AI591" s="20" t="s">
        <v>4675</v>
      </c>
    </row>
    <row r="592" spans="1:35" s="20" customFormat="1">
      <c r="A592" s="13">
        <v>3659</v>
      </c>
      <c r="B592" s="38">
        <v>3659</v>
      </c>
      <c r="C592" s="17">
        <v>41066</v>
      </c>
      <c r="D592" s="17">
        <v>41111</v>
      </c>
      <c r="E592" s="17">
        <f>VLOOKUP(B592,SAOM!B$2:D3642,3,0)</f>
        <v>41111</v>
      </c>
      <c r="F592" s="17">
        <f t="shared" si="9"/>
        <v>41126</v>
      </c>
      <c r="G592" s="17" t="s">
        <v>501</v>
      </c>
      <c r="H592" s="14" t="s">
        <v>517</v>
      </c>
      <c r="I592" s="40" t="str">
        <f>VLOOKUP(B592,SAOM!B$2:E2587,4,0)</f>
        <v>Aceito</v>
      </c>
      <c r="J592" s="14" t="s">
        <v>499</v>
      </c>
      <c r="K592" s="14" t="s">
        <v>501</v>
      </c>
      <c r="L592" s="15" t="s">
        <v>4022</v>
      </c>
      <c r="M592" s="15" t="str">
        <f>VLOOKUP(L592,Coordenadas!A$2:B1844,2,0)</f>
        <v xml:space="preserve"> 17°44'44.59"S</v>
      </c>
      <c r="N592" s="15" t="str">
        <f>VLOOKUP(L592,Coordenadas!A$2:C5587,3,0)</f>
        <v xml:space="preserve"> 46°10'42.96"O</v>
      </c>
      <c r="O592" s="40" t="str">
        <f>VLOOKUP(B592,SAOM!B$2:H1545,7,0)</f>
        <v>SES-JORO-3659</v>
      </c>
      <c r="P592" s="40">
        <v>4033</v>
      </c>
      <c r="Q592" s="17">
        <f>VLOOKUP(B592,SAOM!B$2:I1545,8,0)</f>
        <v>41115</v>
      </c>
      <c r="R592" s="17" t="e">
        <f>VLOOKUP(B592,AG_Lider!A$1:F1904,6,0)</f>
        <v>#N/A</v>
      </c>
      <c r="S592" s="42" t="str">
        <f>VLOOKUP(B592,SAOM!B$2:J1545,9,0)</f>
        <v>Cássia</v>
      </c>
      <c r="T592" s="17" t="str">
        <f>VLOOKUP(B592,SAOM!B$2:K1991,10,0)</f>
        <v>AV. ORÁCIO DORNELES , n730 - BAIRRO ALVORADA</v>
      </c>
      <c r="U592" s="42" t="str">
        <f>VLOOKUP(B592,SAOM!B$2:M1317,12,0)</f>
        <v>(38) 3561-6648</v>
      </c>
      <c r="V592" s="87">
        <f>VLOOKUP(B592,SAOM!B$2:L1317,11,0)</f>
        <v>38770000</v>
      </c>
      <c r="W592" s="18"/>
      <c r="X592" s="40" t="str">
        <f>VLOOKUP(B592,SAOM!B$2:N1317,13,0)</f>
        <v>00:20:0e:10:4f:65</v>
      </c>
      <c r="Y592" s="17">
        <v>41116</v>
      </c>
      <c r="Z592" s="15" t="s">
        <v>5725</v>
      </c>
      <c r="AA592" s="19">
        <v>41120</v>
      </c>
      <c r="AB592" s="35"/>
      <c r="AC592" s="48"/>
      <c r="AD592" s="19" t="str">
        <f>VLOOKUP(B592,SAOM!B$2:Q1618,16,0)</f>
        <v xml:space="preserve">Cnes: 2112558 
PSF PREFEITO JOSE SILVEIRA 
</v>
      </c>
      <c r="AE592" s="19" t="s">
        <v>4675</v>
      </c>
      <c r="AF592" s="19"/>
      <c r="AG592" s="145"/>
      <c r="AH592" s="15"/>
      <c r="AI592" s="20" t="s">
        <v>4675</v>
      </c>
    </row>
    <row r="593" spans="1:35" s="20" customFormat="1">
      <c r="A593" s="13">
        <v>3652</v>
      </c>
      <c r="B593" s="38">
        <v>3652</v>
      </c>
      <c r="C593" s="17">
        <v>41066</v>
      </c>
      <c r="D593" s="17">
        <v>41111</v>
      </c>
      <c r="E593" s="17">
        <f>VLOOKUP(B593,SAOM!B$2:D3643,3,0)</f>
        <v>41111</v>
      </c>
      <c r="F593" s="17">
        <f t="shared" si="9"/>
        <v>41126</v>
      </c>
      <c r="G593" s="17" t="s">
        <v>501</v>
      </c>
      <c r="H593" s="14" t="s">
        <v>517</v>
      </c>
      <c r="I593" s="40" t="str">
        <f>VLOOKUP(B593,SAOM!B$2:E2588,4,0)</f>
        <v>Aceito</v>
      </c>
      <c r="J593" s="14" t="s">
        <v>499</v>
      </c>
      <c r="K593" s="14" t="s">
        <v>501</v>
      </c>
      <c r="L593" s="15" t="s">
        <v>2745</v>
      </c>
      <c r="M593" s="15" t="str">
        <f>VLOOKUP(L593,Coordenadas!A$2:B1845,2,0)</f>
        <v xml:space="preserve"> 17°45'16.53"S</v>
      </c>
      <c r="N593" s="15" t="str">
        <f>VLOOKUP(L593,Coordenadas!A$2:C5588,3,0)</f>
        <v xml:space="preserve"> 47° 6'10.35"O</v>
      </c>
      <c r="O593" s="40" t="str">
        <f>VLOOKUP(B593,SAOM!B$2:H1546,7,0)</f>
        <v>SES-GUOR-3652</v>
      </c>
      <c r="P593" s="40">
        <v>4033</v>
      </c>
      <c r="Q593" s="17">
        <f>VLOOKUP(B593,SAOM!B$2:I1546,8,0)</f>
        <v>41116</v>
      </c>
      <c r="R593" s="17" t="e">
        <f>VLOOKUP(B593,AG_Lider!A$1:F1905,6,0)</f>
        <v>#N/A</v>
      </c>
      <c r="S593" s="42" t="str">
        <f>VLOOKUP(B593,SAOM!B$2:J1546,9,0)</f>
        <v>Sara Gloria Silva</v>
      </c>
      <c r="T593" s="17" t="str">
        <f>VLOOKUP(B593,SAOM!B$2:K1992,10,0)</f>
        <v>RUA GOVERNADOR VALADARES, n955 - BAIRRO JK</v>
      </c>
      <c r="U593" s="42" t="str">
        <f>VLOOKUP(B593,SAOM!B$2:M1318,12,0)</f>
        <v>(38) 36731235</v>
      </c>
      <c r="V593" s="87">
        <f>VLOOKUP(B593,SAOM!B$2:L1318,11,0)</f>
        <v>38570000</v>
      </c>
      <c r="W593" s="18"/>
      <c r="X593" s="40" t="str">
        <f>VLOOKUP(B593,SAOM!B$2:N1318,13,0)</f>
        <v>00:20:0e:10:4c:8c</v>
      </c>
      <c r="Y593" s="17">
        <v>41116</v>
      </c>
      <c r="Z593" s="15" t="s">
        <v>2729</v>
      </c>
      <c r="AA593" s="19">
        <v>41120</v>
      </c>
      <c r="AB593" s="35"/>
      <c r="AC593" s="48"/>
      <c r="AD593" s="19" t="str">
        <f>VLOOKUP(B593,SAOM!B$2:Q1619,16,0)</f>
        <v xml:space="preserve">Cnes: 2118084 
PRO SAÚDE DA FAMÍLIA DE GUARDA MOR </v>
      </c>
      <c r="AE593" s="19" t="s">
        <v>4675</v>
      </c>
      <c r="AF593" s="19"/>
      <c r="AG593" s="145"/>
      <c r="AH593" s="15"/>
      <c r="AI593" s="20" t="s">
        <v>4675</v>
      </c>
    </row>
    <row r="594" spans="1:35" s="20" customFormat="1">
      <c r="A594" s="13">
        <v>3655</v>
      </c>
      <c r="B594" s="38">
        <v>3655</v>
      </c>
      <c r="C594" s="17">
        <v>41066</v>
      </c>
      <c r="D594" s="17">
        <v>41111</v>
      </c>
      <c r="E594" s="17">
        <f>VLOOKUP(B594,SAOM!B$2:D3644,3,0)</f>
        <v>41111</v>
      </c>
      <c r="F594" s="17">
        <f t="shared" si="9"/>
        <v>41126</v>
      </c>
      <c r="G594" s="17" t="s">
        <v>501</v>
      </c>
      <c r="H594" s="14" t="s">
        <v>517</v>
      </c>
      <c r="I594" s="40" t="str">
        <f>VLOOKUP(B594,SAOM!B$2:E2589,4,0)</f>
        <v>Aceito</v>
      </c>
      <c r="J594" s="14" t="s">
        <v>499</v>
      </c>
      <c r="K594" s="14" t="s">
        <v>501</v>
      </c>
      <c r="L594" s="15" t="s">
        <v>2851</v>
      </c>
      <c r="M594" s="15" t="str">
        <f>VLOOKUP(L594,Coordenadas!A$2:B1846,2,0)</f>
        <v xml:space="preserve"> 18° 8'27.16"S</v>
      </c>
      <c r="N594" s="15" t="str">
        <f>VLOOKUP(L594,Coordenadas!A$2:C5589,3,0)</f>
        <v xml:space="preserve"> 46°48'43.18"O</v>
      </c>
      <c r="O594" s="40" t="str">
        <f>VLOOKUP(B594,SAOM!B$2:H1547,7,0)</f>
        <v>SES-LAAR-3655</v>
      </c>
      <c r="P594" s="40">
        <v>4033</v>
      </c>
      <c r="Q594" s="17">
        <f>VLOOKUP(B594,SAOM!B$2:I1547,8,0)</f>
        <v>41137</v>
      </c>
      <c r="R594" s="17" t="e">
        <f>VLOOKUP(B594,AG_Lider!A$1:F1906,6,0)</f>
        <v>#N/A</v>
      </c>
      <c r="S594" s="42" t="str">
        <f>VLOOKUP(B594,SAOM!B$2:J1547,9,0)</f>
        <v>MARIELLY PERES MATEUS</v>
      </c>
      <c r="T594" s="17" t="str">
        <f>VLOOKUP(B594,SAOM!B$2:K1993,10,0)</f>
        <v>JOSE DE DEUS GODINHO , n38 - CENTRO</v>
      </c>
      <c r="U594" s="42" t="str">
        <f>VLOOKUP(B594,SAOM!B$2:M1319,12,0)</f>
        <v>34 3812-1306</v>
      </c>
      <c r="V594" s="87">
        <f>VLOOKUP(B594,SAOM!B$2:L1319,11,0)</f>
        <v>38785000</v>
      </c>
      <c r="W594" s="18"/>
      <c r="X594" s="40" t="str">
        <f>VLOOKUP(B594,SAOM!B$2:N1319,13,0)</f>
        <v>00:20:0e:10:4a:7e</v>
      </c>
      <c r="Y594" s="17">
        <v>41137</v>
      </c>
      <c r="Z594" s="15" t="s">
        <v>5536</v>
      </c>
      <c r="AA594" s="19">
        <v>41137</v>
      </c>
      <c r="AB594" s="35"/>
      <c r="AC594" s="48"/>
      <c r="AD594" s="19" t="str">
        <f>VLOOKUP(B594,SAOM!B$2:Q1620,16,0)</f>
        <v xml:space="preserve">Cnes: 2118033 
PROGRAMA DE SAÚDE DA FAMÍLIA DE LAGAMAR </v>
      </c>
      <c r="AE594" s="19" t="s">
        <v>4675</v>
      </c>
      <c r="AF594" s="19"/>
      <c r="AG594" s="145"/>
      <c r="AH594" s="15"/>
      <c r="AI594" s="20" t="s">
        <v>4675</v>
      </c>
    </row>
    <row r="595" spans="1:35" s="20" customFormat="1">
      <c r="A595" s="13">
        <v>3654</v>
      </c>
      <c r="B595" s="38">
        <v>3654</v>
      </c>
      <c r="C595" s="17">
        <v>41066</v>
      </c>
      <c r="D595" s="17">
        <v>41111</v>
      </c>
      <c r="E595" s="17">
        <f>VLOOKUP(B595,SAOM!B$2:D3645,3,0)</f>
        <v>41111</v>
      </c>
      <c r="F595" s="17">
        <f t="shared" si="9"/>
        <v>41126</v>
      </c>
      <c r="G595" s="17" t="s">
        <v>501</v>
      </c>
      <c r="H595" s="14" t="s">
        <v>517</v>
      </c>
      <c r="I595" s="40" t="str">
        <f>VLOOKUP(B595,SAOM!B$2:E2590,4,0)</f>
        <v>Aceito</v>
      </c>
      <c r="J595" s="14" t="s">
        <v>499</v>
      </c>
      <c r="K595" s="14" t="s">
        <v>501</v>
      </c>
      <c r="L595" s="15" t="s">
        <v>2851</v>
      </c>
      <c r="M595" s="15" t="str">
        <f>VLOOKUP(L595,Coordenadas!A$2:B1847,2,0)</f>
        <v xml:space="preserve"> 18° 8'27.16"S</v>
      </c>
      <c r="N595" s="15" t="str">
        <f>VLOOKUP(L595,Coordenadas!A$2:C5590,3,0)</f>
        <v xml:space="preserve"> 46°48'43.18"O</v>
      </c>
      <c r="O595" s="40" t="str">
        <f>VLOOKUP(B595,SAOM!B$2:H1548,7,0)</f>
        <v>SES-LAAR-3654</v>
      </c>
      <c r="P595" s="40">
        <v>4033</v>
      </c>
      <c r="Q595" s="17">
        <f>VLOOKUP(B595,SAOM!B$2:I1548,8,0)</f>
        <v>41136</v>
      </c>
      <c r="R595" s="17" t="e">
        <f>VLOOKUP(B595,AG_Lider!A$1:F1907,6,0)</f>
        <v>#N/A</v>
      </c>
      <c r="S595" s="42" t="str">
        <f>VLOOKUP(B595,SAOM!B$2:J1548,9,0)</f>
        <v>THAYS MARIA OLIVEIRA</v>
      </c>
      <c r="T595" s="17" t="str">
        <f>VLOOKUP(B595,SAOM!B$2:K1994,10,0)</f>
        <v>RUA JOSE CORREA , n 61-CENTRO / ZONA RURAL</v>
      </c>
      <c r="U595" s="42" t="str">
        <f>VLOOKUP(B595,SAOM!B$2:M1320,12,0)</f>
        <v>34 3812-5150</v>
      </c>
      <c r="V595" s="87">
        <f>VLOOKUP(B595,SAOM!B$2:L1320,11,0)</f>
        <v>38785000</v>
      </c>
      <c r="W595" s="18"/>
      <c r="X595" s="40" t="str">
        <f>VLOOKUP(B595,SAOM!B$2:N1320,13,0)</f>
        <v>00:20:0e:10:4c:53</v>
      </c>
      <c r="Y595" s="17">
        <v>41136</v>
      </c>
      <c r="Z595" s="15" t="s">
        <v>5536</v>
      </c>
      <c r="AA595" s="19">
        <v>41137</v>
      </c>
      <c r="AB595" s="35"/>
      <c r="AC595" s="48"/>
      <c r="AD595" s="19" t="str">
        <f>VLOOKUP(B595,SAOM!B$2:Q1621,16,0)</f>
        <v xml:space="preserve">Cnes: 2118025 
CENTRO DE SAÚDE DE SÃO BRÁS DE MINAS PSF DANT DOS SANTOS 
</v>
      </c>
      <c r="AE595" s="19" t="s">
        <v>4675</v>
      </c>
      <c r="AF595" s="19"/>
      <c r="AG595" s="145"/>
      <c r="AH595" s="15"/>
      <c r="AI595" s="20" t="s">
        <v>4675</v>
      </c>
    </row>
    <row r="596" spans="1:35" s="20" customFormat="1">
      <c r="A596" s="13">
        <v>3653</v>
      </c>
      <c r="B596" s="38">
        <v>3653</v>
      </c>
      <c r="C596" s="17">
        <v>41066</v>
      </c>
      <c r="D596" s="17">
        <v>41111</v>
      </c>
      <c r="E596" s="17">
        <f>VLOOKUP(B596,SAOM!B$2:D3646,3,0)</f>
        <v>41111</v>
      </c>
      <c r="F596" s="17">
        <f t="shared" si="9"/>
        <v>41126</v>
      </c>
      <c r="G596" s="17" t="s">
        <v>501</v>
      </c>
      <c r="H596" s="14" t="s">
        <v>517</v>
      </c>
      <c r="I596" s="40" t="str">
        <f>VLOOKUP(B596,SAOM!B$2:E2591,4,0)</f>
        <v>Aceito</v>
      </c>
      <c r="J596" s="14" t="s">
        <v>499</v>
      </c>
      <c r="K596" s="14" t="s">
        <v>501</v>
      </c>
      <c r="L596" s="15" t="s">
        <v>2851</v>
      </c>
      <c r="M596" s="15" t="str">
        <f>VLOOKUP(L596,Coordenadas!A$2:B1848,2,0)</f>
        <v xml:space="preserve"> 18° 8'27.16"S</v>
      </c>
      <c r="N596" s="15" t="str">
        <f>VLOOKUP(L596,Coordenadas!A$2:C5591,3,0)</f>
        <v xml:space="preserve"> 46°48'43.18"O</v>
      </c>
      <c r="O596" s="40" t="str">
        <f>VLOOKUP(B596,SAOM!B$2:H1549,7,0)</f>
        <v>SES-LAAR-3653</v>
      </c>
      <c r="P596" s="40">
        <v>4033</v>
      </c>
      <c r="Q596" s="17">
        <f>VLOOKUP(B596,SAOM!B$2:I1549,8,0)</f>
        <v>41122</v>
      </c>
      <c r="R596" s="17" t="e">
        <f>VLOOKUP(B596,AG_Lider!A$1:F1908,6,0)</f>
        <v>#N/A</v>
      </c>
      <c r="S596" s="42" t="str">
        <f>VLOOKUP(B596,SAOM!B$2:J1549,9,0)</f>
        <v>ISAAC CALAZANS BORGES</v>
      </c>
      <c r="T596" s="17" t="str">
        <f>VLOOKUP(B596,SAOM!B$2:K1995,10,0)</f>
        <v>RUA ITUIUTABA , n64 - CENTRO</v>
      </c>
      <c r="U596" s="42" t="str">
        <f>VLOOKUP(B596,SAOM!B$2:M1321,12,0)</f>
        <v>34 3812-1255</v>
      </c>
      <c r="V596" s="87">
        <f>VLOOKUP(B596,SAOM!B$2:L1321,11,0)</f>
        <v>38785000</v>
      </c>
      <c r="W596" s="18"/>
      <c r="X596" s="40" t="str">
        <f>VLOOKUP(B596,SAOM!B$2:N1321,13,0)</f>
        <v>00:20:0E:10:4D:04</v>
      </c>
      <c r="Y596" s="17">
        <v>41122</v>
      </c>
      <c r="Z596" s="15" t="s">
        <v>5912</v>
      </c>
      <c r="AA596" s="19">
        <v>41122</v>
      </c>
      <c r="AB596" s="35"/>
      <c r="AC596" s="48"/>
      <c r="AD596" s="19" t="str">
        <f>VLOOKUP(B596,SAOM!B$2:Q1622,16,0)</f>
        <v xml:space="preserve">Cnes: 2118041 
UNIDADE MISTA DE SAÚDE DE LAGAMAR </v>
      </c>
      <c r="AE596" s="19" t="s">
        <v>4675</v>
      </c>
      <c r="AF596" s="19"/>
      <c r="AG596" s="145"/>
      <c r="AH596" s="15"/>
      <c r="AI596" s="20" t="s">
        <v>4675</v>
      </c>
    </row>
    <row r="597" spans="1:35" s="20" customFormat="1">
      <c r="A597" s="13">
        <v>3650</v>
      </c>
      <c r="B597" s="38">
        <v>3650</v>
      </c>
      <c r="C597" s="17">
        <v>41066</v>
      </c>
      <c r="D597" s="17">
        <v>41176</v>
      </c>
      <c r="E597" s="17">
        <f>VLOOKUP(B597,SAOM!B$2:D3647,3,0)</f>
        <v>41176</v>
      </c>
      <c r="F597" s="17">
        <f t="shared" si="9"/>
        <v>41191</v>
      </c>
      <c r="G597" s="17">
        <v>41086</v>
      </c>
      <c r="H597" s="14" t="s">
        <v>7236</v>
      </c>
      <c r="I597" s="40" t="str">
        <f>VLOOKUP(B597,SAOM!B$2:E2592,4,0)</f>
        <v>A agendar</v>
      </c>
      <c r="J597" s="14" t="s">
        <v>499</v>
      </c>
      <c r="K597" s="14" t="s">
        <v>506</v>
      </c>
      <c r="L597" s="15" t="s">
        <v>2745</v>
      </c>
      <c r="M597" s="15" t="str">
        <f>VLOOKUP(L597,Coordenadas!A$2:B1849,2,0)</f>
        <v xml:space="preserve"> 17°45'16.53"S</v>
      </c>
      <c r="N597" s="15" t="str">
        <f>VLOOKUP(L597,Coordenadas!A$2:C5592,3,0)</f>
        <v xml:space="preserve"> 47° 6'10.35"O</v>
      </c>
      <c r="O597" s="40" t="str">
        <f>VLOOKUP(B597,SAOM!B$2:H1550,7,0)</f>
        <v>-</v>
      </c>
      <c r="P597" s="40">
        <v>4033</v>
      </c>
      <c r="Q597" s="17" t="str">
        <f>VLOOKUP(B597,SAOM!B$2:I1550,8,0)</f>
        <v>-</v>
      </c>
      <c r="R597" s="17" t="e">
        <f>VLOOKUP(B597,AG_Lider!A$1:F1909,6,0)</f>
        <v>#N/A</v>
      </c>
      <c r="S597" s="42" t="str">
        <f>VLOOKUP(B597,SAOM!B$2:J1550,9,0)</f>
        <v>Ilda Iozete Francisco Mirins Paiva</v>
      </c>
      <c r="T597" s="17" t="str">
        <f>VLOOKUP(B597,SAOM!B$2:K1996,10,0)</f>
        <v>RUA FREI CECÍLIO, n 1226 - Centro</v>
      </c>
      <c r="U597" s="42" t="str">
        <f>VLOOKUP(B597,SAOM!B$2:M1322,12,0)</f>
        <v xml:space="preserve">(38) 36731331 </v>
      </c>
      <c r="V597" s="87" t="str">
        <f>VLOOKUP(B597,SAOM!B$2:L1322,11,0)</f>
        <v>38570-000</v>
      </c>
      <c r="W597" s="18"/>
      <c r="X597" s="40" t="str">
        <f>VLOOKUP(B597,SAOM!B$2:N1322,13,0)</f>
        <v>-</v>
      </c>
      <c r="Y597" s="17"/>
      <c r="Z597" s="15"/>
      <c r="AA597" s="19"/>
      <c r="AB597" s="35"/>
      <c r="AC597" s="48" t="s">
        <v>4665</v>
      </c>
      <c r="AD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E597" s="19" t="s">
        <v>4675</v>
      </c>
      <c r="AF597" s="19"/>
      <c r="AG597" s="145"/>
      <c r="AH597" s="15"/>
      <c r="AI597" s="20" t="s">
        <v>4675</v>
      </c>
    </row>
    <row r="598" spans="1:35" s="20" customFormat="1">
      <c r="A598" s="46">
        <v>3744</v>
      </c>
      <c r="B598" s="38">
        <v>3744</v>
      </c>
      <c r="C598" s="17">
        <v>41073</v>
      </c>
      <c r="D598" s="17">
        <f>C598+45</f>
        <v>41118</v>
      </c>
      <c r="E598" s="17">
        <f>VLOOKUP(B598,SAOM!B$2:D3648,3,0)</f>
        <v>41118</v>
      </c>
      <c r="F598" s="17">
        <f t="shared" si="9"/>
        <v>41133</v>
      </c>
      <c r="G598" s="17" t="s">
        <v>501</v>
      </c>
      <c r="H598" s="14" t="s">
        <v>517</v>
      </c>
      <c r="I598" s="40" t="str">
        <f>VLOOKUP(B598,SAOM!B$2:E2593,4,0)</f>
        <v>Aceito</v>
      </c>
      <c r="J598" s="14" t="s">
        <v>499</v>
      </c>
      <c r="K598" s="14" t="s">
        <v>501</v>
      </c>
      <c r="L598" s="15" t="s">
        <v>181</v>
      </c>
      <c r="M598" s="15" t="str">
        <f>VLOOKUP(L598,Coordenadas!A$2:B1850,2,0)</f>
        <v xml:space="preserve"> 19°49'46.31"S</v>
      </c>
      <c r="N598" s="15" t="str">
        <f>VLOOKUP(L598,Coordenadas!A$2:C5593,3,0)</f>
        <v xml:space="preserve"> 43° 5'27.73"O</v>
      </c>
      <c r="O598" s="40" t="str">
        <f>VLOOKUP(B598,SAOM!B$2:H1551,7,0)</f>
        <v>SES-BEAS-3744</v>
      </c>
      <c r="P598" s="40">
        <v>4033</v>
      </c>
      <c r="Q598" s="17">
        <f>VLOOKUP(B598,SAOM!B$2:I1551,8,0)</f>
        <v>41116</v>
      </c>
      <c r="R598" s="17" t="e">
        <f>VLOOKUP(B598,AG_Lider!A$1:F1910,6,0)</f>
        <v>#N/A</v>
      </c>
      <c r="S598" s="42" t="str">
        <f>VLOOKUP(B598,SAOM!B$2:J1551,9,0)</f>
        <v>MARIA APARECIDA DA PENHA</v>
      </c>
      <c r="T598" s="17" t="str">
        <f>VLOOKUP(B598,SAOM!B$2:K1997,10,0)</f>
        <v>RUA MARISTELA BRAGA , s/n - Centro</v>
      </c>
      <c r="U598" s="42" t="str">
        <f>VLOOKUP(B598,SAOM!B$2:M1323,12,0)</f>
        <v>(31) 3853-1392</v>
      </c>
      <c r="V598" s="87" t="str">
        <f>VLOOKUP(B598,SAOM!B$2:L1323,11,0)</f>
        <v>35938-000</v>
      </c>
      <c r="W598" s="18"/>
      <c r="X598" s="40" t="str">
        <f>VLOOKUP(B598,SAOM!B$2:N1323,13,0)</f>
        <v>00:20:0E:10:4A:45</v>
      </c>
      <c r="Y598" s="17">
        <v>41116</v>
      </c>
      <c r="Z598" s="47" t="s">
        <v>6318</v>
      </c>
      <c r="AA598" s="19">
        <v>41117</v>
      </c>
      <c r="AB598" s="35"/>
      <c r="AC598" s="48"/>
      <c r="AD598" s="19" t="str">
        <f>VLOOKUP(B598,SAOM!B$2:Q1624,16,0)</f>
        <v xml:space="preserve">Cnes: 2170051 
CENTRO DE SAÚDE AURÉLIO TEIXEIRA COTA 
</v>
      </c>
      <c r="AE598" s="19" t="s">
        <v>4675</v>
      </c>
      <c r="AF598" s="19"/>
      <c r="AG598" s="145"/>
      <c r="AH598" s="15"/>
      <c r="AI598" s="20" t="s">
        <v>4675</v>
      </c>
    </row>
    <row r="599" spans="1:35" s="84" customFormat="1">
      <c r="A599" s="46">
        <v>3741</v>
      </c>
      <c r="B599" s="38">
        <v>3741</v>
      </c>
      <c r="C599" s="31">
        <v>41073</v>
      </c>
      <c r="D599" s="31">
        <f>C599+45</f>
        <v>41118</v>
      </c>
      <c r="E599" s="17">
        <f>VLOOKUP(B599,SAOM!B$2:D3649,3,0)</f>
        <v>41118</v>
      </c>
      <c r="F599" s="31">
        <f t="shared" si="9"/>
        <v>41133</v>
      </c>
      <c r="G599" s="31" t="s">
        <v>501</v>
      </c>
      <c r="H599" s="73" t="s">
        <v>517</v>
      </c>
      <c r="I599" s="40" t="str">
        <f>VLOOKUP(B599,SAOM!B$2:E2594,4,0)</f>
        <v>Aceito</v>
      </c>
      <c r="J599" s="73" t="s">
        <v>499</v>
      </c>
      <c r="K599" s="73" t="s">
        <v>501</v>
      </c>
      <c r="L599" s="47" t="s">
        <v>2429</v>
      </c>
      <c r="M599" s="15" t="str">
        <f>VLOOKUP(L599,Coordenadas!A$2:B1851,2,0)</f>
        <v xml:space="preserve"> 19°56'29.46"S</v>
      </c>
      <c r="N599" s="15" t="str">
        <f>VLOOKUP(L599,Coordenadas!A$2:C5594,3,0)</f>
        <v xml:space="preserve"> 43°28'30.17"O</v>
      </c>
      <c r="O599" s="38" t="str">
        <f>VLOOKUP(B599,SAOM!B$2:H1552,7,0)</f>
        <v>SES-BAIS-3741</v>
      </c>
      <c r="P599" s="38">
        <v>4033</v>
      </c>
      <c r="Q599" s="31">
        <f>VLOOKUP(B599,SAOM!B$2:I1552,8,0)</f>
        <v>41103</v>
      </c>
      <c r="R599" s="31" t="e">
        <f>VLOOKUP(B599,AG_Lider!A$1:F1911,6,0)</f>
        <v>#N/A</v>
      </c>
      <c r="S599" s="80" t="str">
        <f>VLOOKUP(B599,SAOM!B$2:J1552,9,0)</f>
        <v>Renata Ferreira Azevedo</v>
      </c>
      <c r="T599" s="31" t="str">
        <f>VLOOKUP(B599,SAOM!B$2:K1998,10,0)</f>
        <v>RUA LUIZ AUGUSTO DIAS, n780 - Bairro Cocais</v>
      </c>
      <c r="U599" s="42" t="str">
        <f>VLOOKUP(B599,SAOM!B$2:M1324,12,0)</f>
        <v>(31) 3837-9347</v>
      </c>
      <c r="V599" s="87">
        <f>VLOOKUP(B599,SAOM!B$2:L1324,11,0)</f>
        <v>35970000</v>
      </c>
      <c r="W599" s="81"/>
      <c r="X599" s="40" t="str">
        <f>VLOOKUP(B599,SAOM!B$2:N1324,13,0)</f>
        <v>00:20:0E:10:52:D2</v>
      </c>
      <c r="Y599" s="31">
        <v>41103</v>
      </c>
      <c r="Z599" s="15" t="s">
        <v>1552</v>
      </c>
      <c r="AA599" s="82">
        <v>41115</v>
      </c>
      <c r="AB599" s="35"/>
      <c r="AC599" s="70" t="s">
        <v>5564</v>
      </c>
      <c r="AD599" s="19" t="str">
        <f>VLOOKUP(B599,SAOM!B$2:Q1625,16,0)</f>
        <v xml:space="preserve">Cnes: 2218208 
PSF RAQUEL RAIMUNDA DUARTE 
</v>
      </c>
      <c r="AE599" s="82" t="s">
        <v>4675</v>
      </c>
      <c r="AF599" s="82"/>
      <c r="AG599" s="147"/>
      <c r="AH599" s="47" t="s">
        <v>4777</v>
      </c>
      <c r="AI599" s="84" t="s">
        <v>4675</v>
      </c>
    </row>
    <row r="600" spans="1:35" s="20" customFormat="1">
      <c r="A600" s="46">
        <v>3672</v>
      </c>
      <c r="B600" s="38">
        <v>3672</v>
      </c>
      <c r="C600" s="17">
        <v>41071</v>
      </c>
      <c r="D600" s="17">
        <v>41158</v>
      </c>
      <c r="E600" s="17">
        <f>VLOOKUP(B600,SAOM!B$2:D3650,3,0)</f>
        <v>41200</v>
      </c>
      <c r="F600" s="17">
        <f t="shared" si="9"/>
        <v>41173</v>
      </c>
      <c r="G600" s="17">
        <v>41102</v>
      </c>
      <c r="H600" s="14" t="s">
        <v>7236</v>
      </c>
      <c r="I600" s="40" t="str">
        <f>VLOOKUP(B600,SAOM!B$2:E2595,4,0)</f>
        <v>A agendar</v>
      </c>
      <c r="J600" s="14" t="s">
        <v>499</v>
      </c>
      <c r="K600" s="14" t="s">
        <v>506</v>
      </c>
      <c r="L600" s="15" t="s">
        <v>4092</v>
      </c>
      <c r="M600" s="15" t="str">
        <f>VLOOKUP(L600,Coordenadas!A$2:B1852,2,0)</f>
        <v xml:space="preserve"> 17°57'28.32"S</v>
      </c>
      <c r="N600" s="15" t="str">
        <f>VLOOKUP(L600,Coordenadas!A$2:C5595,3,0)</f>
        <v xml:space="preserve"> 42° 0'28.61"O</v>
      </c>
      <c r="O600" s="40" t="str">
        <f>VLOOKUP(B600,SAOM!B$2:H1553,7,0)</f>
        <v>-</v>
      </c>
      <c r="P600" s="40">
        <v>4033</v>
      </c>
      <c r="Q600" s="17" t="str">
        <f>VLOOKUP(B600,SAOM!B$2:I1553,8,0)</f>
        <v>-</v>
      </c>
      <c r="R600" s="17" t="e">
        <f>VLOOKUP(B600,AG_Lider!A$1:F1912,6,0)</f>
        <v>#N/A</v>
      </c>
      <c r="S600" s="42" t="str">
        <f>VLOOKUP(B600,SAOM!B$2:J1553,9,0)</f>
        <v>Alexandro Gonçalves Gomes</v>
      </c>
      <c r="T600" s="17" t="str">
        <f>VLOOKUP(B600,SAOM!B$2:K1999,10,0)</f>
        <v>RUA DOMINGOS NASCIMENTO , s/n - Zona Rural</v>
      </c>
      <c r="U600" s="42" t="str">
        <f>VLOOKUP(B600,SAOM!B$2:M1325,12,0)</f>
        <v>33 3514-5025</v>
      </c>
      <c r="V600" s="87" t="str">
        <f>VLOOKUP(B600,SAOM!B$2:L1325,11,0)</f>
        <v>39695-000</v>
      </c>
      <c r="W600" s="18"/>
      <c r="X600" s="40" t="str">
        <f>VLOOKUP(B600,SAOM!B$2:N1325,13,0)</f>
        <v>-</v>
      </c>
      <c r="Y600" s="17"/>
      <c r="Z600" s="15"/>
      <c r="AA600" s="19"/>
      <c r="AB600" s="35"/>
      <c r="AC600" s="48" t="s">
        <v>5549</v>
      </c>
      <c r="AD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E600" s="19" t="s">
        <v>4675</v>
      </c>
      <c r="AF600" s="19"/>
      <c r="AG600" s="145"/>
      <c r="AH600" s="15"/>
      <c r="AI600" s="20" t="s">
        <v>4675</v>
      </c>
    </row>
    <row r="601" spans="1:35" s="20" customFormat="1">
      <c r="A601" s="46">
        <v>3712</v>
      </c>
      <c r="B601" s="38">
        <v>3712</v>
      </c>
      <c r="C601" s="17">
        <v>41071</v>
      </c>
      <c r="D601" s="17">
        <f t="shared" ref="D601:D621" si="10">C601+45</f>
        <v>41116</v>
      </c>
      <c r="E601" s="17">
        <f>VLOOKUP(B601,SAOM!B$2:D3651,3,0)</f>
        <v>41116</v>
      </c>
      <c r="F601" s="17">
        <f t="shared" si="9"/>
        <v>41131</v>
      </c>
      <c r="G601" s="17" t="s">
        <v>501</v>
      </c>
      <c r="H601" s="14" t="s">
        <v>517</v>
      </c>
      <c r="I601" s="40" t="str">
        <f>VLOOKUP(B601,SAOM!B$2:E2596,4,0)</f>
        <v>Aceito</v>
      </c>
      <c r="J601" s="14" t="s">
        <v>499</v>
      </c>
      <c r="K601" s="14" t="s">
        <v>501</v>
      </c>
      <c r="L601" s="15" t="s">
        <v>175</v>
      </c>
      <c r="M601" s="15" t="str">
        <f>VLOOKUP(L601,Coordenadas!A$2:B1853,2,0)</f>
        <v xml:space="preserve"> 17°51'13.38"S</v>
      </c>
      <c r="N601" s="15" t="str">
        <f>VLOOKUP(L601,Coordenadas!A$2:C5596,3,0)</f>
        <v xml:space="preserve"> 41°30'54.30"O</v>
      </c>
      <c r="O601" s="40" t="str">
        <f>VLOOKUP(B601,SAOM!B$2:H1554,7,0)</f>
        <v>SES-TENI-3712</v>
      </c>
      <c r="P601" s="40">
        <v>4033</v>
      </c>
      <c r="Q601" s="17">
        <f>VLOOKUP(B601,SAOM!B$2:I1554,8,0)</f>
        <v>41124</v>
      </c>
      <c r="R601" s="17" t="e">
        <f>VLOOKUP(B601,AG_Lider!A$1:F1913,6,0)</f>
        <v>#N/A</v>
      </c>
      <c r="S601" s="42" t="str">
        <f>VLOOKUP(B601,SAOM!B$2:J1554,9,0)</f>
        <v>Andréia Maia</v>
      </c>
      <c r="T601" s="17" t="str">
        <f>VLOOKUP(B601,SAOM!B$2:K2000,10,0)</f>
        <v>Rua 12, s/n - Bairro São Jacinto</v>
      </c>
      <c r="U601" s="42" t="str">
        <f>VLOOKUP(B601,SAOM!B$2:M1326,12,0)</f>
        <v>(33) 35361219</v>
      </c>
      <c r="V601" s="87">
        <f>VLOOKUP(B601,SAOM!B$2:L1326,11,0)</f>
        <v>39800000</v>
      </c>
      <c r="W601" s="18"/>
      <c r="X601" s="40" t="str">
        <f>VLOOKUP(B601,SAOM!B$2:N1326,13,0)</f>
        <v>00:20:0E:10:4B:1B</v>
      </c>
      <c r="Y601" s="17">
        <v>41124</v>
      </c>
      <c r="Z601" s="15" t="s">
        <v>6483</v>
      </c>
      <c r="AA601" s="19">
        <v>41127</v>
      </c>
      <c r="AB601" s="35"/>
      <c r="AC601" s="48"/>
      <c r="AD601" s="19" t="str">
        <f>VLOOKUP(B601,SAOM!B$2:Q1627,16,0)</f>
        <v xml:space="preserve">Cnes: 6697321 
UBR Nordeste </v>
      </c>
      <c r="AE601" s="19" t="s">
        <v>4675</v>
      </c>
      <c r="AF601" s="19"/>
      <c r="AG601" s="145"/>
      <c r="AH601" s="15"/>
      <c r="AI601" s="20" t="s">
        <v>4675</v>
      </c>
    </row>
    <row r="602" spans="1:35" s="20" customFormat="1">
      <c r="A602" s="46">
        <v>3782</v>
      </c>
      <c r="B602" s="38">
        <v>3782</v>
      </c>
      <c r="C602" s="17">
        <v>41079</v>
      </c>
      <c r="D602" s="17">
        <f t="shared" si="10"/>
        <v>41124</v>
      </c>
      <c r="E602" s="17">
        <f>VLOOKUP(B602,SAOM!B$2:D3652,3,0)</f>
        <v>41124</v>
      </c>
      <c r="F602" s="17">
        <f t="shared" si="9"/>
        <v>41139</v>
      </c>
      <c r="G602" s="17" t="s">
        <v>501</v>
      </c>
      <c r="H602" s="14" t="s">
        <v>517</v>
      </c>
      <c r="I602" s="40" t="str">
        <f>VLOOKUP(B602,SAOM!B$2:E2597,4,0)</f>
        <v>Aceito</v>
      </c>
      <c r="J602" s="14" t="s">
        <v>499</v>
      </c>
      <c r="K602" s="14" t="s">
        <v>501</v>
      </c>
      <c r="L602" s="15" t="s">
        <v>4315</v>
      </c>
      <c r="M602" s="15" t="str">
        <f>VLOOKUP(L602,Coordenadas!A$2:B1854,2,0)</f>
        <v xml:space="preserve"> 20°19'3.26"S</v>
      </c>
      <c r="N602" s="15" t="str">
        <f>VLOOKUP(L602,Coordenadas!A$2:C5597,3,0)</f>
        <v xml:space="preserve"> 44° 1'45.02"O</v>
      </c>
      <c r="O602" s="40" t="str">
        <f>VLOOKUP(B602,SAOM!B$2:H1555,7,0)</f>
        <v>SES-MODA-3782</v>
      </c>
      <c r="P602" s="40">
        <v>4033</v>
      </c>
      <c r="Q602" s="17">
        <f>VLOOKUP(B602,SAOM!B$2:I1555,8,0)</f>
        <v>41106</v>
      </c>
      <c r="R602" s="17" t="e">
        <f>VLOOKUP(B602,AG_Lider!A$1:F1914,6,0)</f>
        <v>#N/A</v>
      </c>
      <c r="S602" s="42" t="str">
        <f>VLOOKUP(B602,SAOM!B$2:J1555,9,0)</f>
        <v>Vera Lúcia Carmo</v>
      </c>
      <c r="T602" s="17" t="str">
        <f>VLOOKUP(B602,SAOM!B$2:K2001,10,0)</f>
        <v>Avenida do Prateado, n224 - Centro</v>
      </c>
      <c r="U602" s="42" t="str">
        <f>VLOOKUP(B602,SAOM!B$2:M1327,12,0)</f>
        <v>(31) 3575-1260</v>
      </c>
      <c r="V602" s="87" t="str">
        <f>VLOOKUP(B602,SAOM!B$2:L1327,11,0)</f>
        <v>35470-000</v>
      </c>
      <c r="W602" s="18"/>
      <c r="X602" s="40" t="str">
        <f>VLOOKUP(B602,SAOM!B$2:N1327,13,0)</f>
        <v>00:20:0e:10:52:bb</v>
      </c>
      <c r="Y602" s="17">
        <v>41106</v>
      </c>
      <c r="Z602" s="47" t="s">
        <v>2708</v>
      </c>
      <c r="AA602" s="19">
        <v>41106</v>
      </c>
      <c r="AB602" s="35"/>
      <c r="AC602" s="48"/>
      <c r="AD602" s="19" t="str">
        <f>VLOOKUP(B602,SAOM!B$2:Q1628,16,0)</f>
        <v>Fundação Municipal de Saúde - UBS com fornecimento de cartão sus</v>
      </c>
      <c r="AE602" s="19" t="s">
        <v>4675</v>
      </c>
      <c r="AF602" s="19"/>
      <c r="AG602" s="145"/>
      <c r="AH602" s="15"/>
      <c r="AI602" s="20" t="s">
        <v>4675</v>
      </c>
    </row>
    <row r="603" spans="1:35" s="20" customFormat="1">
      <c r="A603" s="46">
        <v>3783</v>
      </c>
      <c r="B603" s="38">
        <v>3783</v>
      </c>
      <c r="C603" s="17">
        <v>41079</v>
      </c>
      <c r="D603" s="17">
        <f t="shared" si="10"/>
        <v>41124</v>
      </c>
      <c r="E603" s="17">
        <f>VLOOKUP(B603,SAOM!B$2:D3653,3,0)</f>
        <v>41124</v>
      </c>
      <c r="F603" s="17">
        <f t="shared" si="9"/>
        <v>41139</v>
      </c>
      <c r="G603" s="17">
        <v>41102</v>
      </c>
      <c r="H603" s="14" t="s">
        <v>764</v>
      </c>
      <c r="I603" s="40" t="str">
        <f>VLOOKUP(B603,SAOM!B$2:E2598,4,0)</f>
        <v>Paralisado</v>
      </c>
      <c r="J603" s="14" t="s">
        <v>499</v>
      </c>
      <c r="K603" s="14" t="s">
        <v>506</v>
      </c>
      <c r="L603" s="15" t="s">
        <v>4315</v>
      </c>
      <c r="M603" s="15" t="str">
        <f>VLOOKUP(L603,Coordenadas!A$2:B1855,2,0)</f>
        <v xml:space="preserve"> 20°19'3.26"S</v>
      </c>
      <c r="N603" s="15" t="str">
        <f>VLOOKUP(L603,Coordenadas!A$2:C5598,3,0)</f>
        <v xml:space="preserve"> 44° 1'45.02"O</v>
      </c>
      <c r="O603" s="40" t="str">
        <f>VLOOKUP(B603,SAOM!B$2:H1556,7,0)</f>
        <v>-</v>
      </c>
      <c r="P603" s="40">
        <v>4033</v>
      </c>
      <c r="Q603" s="17" t="str">
        <f>VLOOKUP(B603,SAOM!B$2:I1556,8,0)</f>
        <v>-</v>
      </c>
      <c r="R603" s="17" t="e">
        <f>VLOOKUP(B603,AG_Lider!A$1:F1915,6,0)</f>
        <v>#N/A</v>
      </c>
      <c r="S603" s="42" t="str">
        <f>VLOOKUP(B603,SAOM!B$2:J1556,9,0)</f>
        <v>Márcia Adriana Goulart Santos</v>
      </c>
      <c r="T603" s="17" t="str">
        <f>VLOOKUP(B603,SAOM!B$2:K2002,10,0)</f>
        <v>Rua Augusta, 01 -Bairro Porto Alegre</v>
      </c>
      <c r="U603" s="42" t="str">
        <f>VLOOKUP(B603,SAOM!B$2:M1328,12,0)</f>
        <v>31-3575-1445</v>
      </c>
      <c r="V603" s="87" t="str">
        <f>VLOOKUP(B603,SAOM!B$2:L1328,11,0)</f>
        <v>35470-000</v>
      </c>
      <c r="W603" s="18"/>
      <c r="X603" s="40" t="str">
        <f>VLOOKUP(B603,SAOM!B$2:N1328,13,0)</f>
        <v>-</v>
      </c>
      <c r="Y603" s="17"/>
      <c r="Z603" s="15"/>
      <c r="AA603" s="19"/>
      <c r="AB603" s="35"/>
      <c r="AC603" s="48" t="s">
        <v>5550</v>
      </c>
      <c r="AD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E603" s="19" t="s">
        <v>4675</v>
      </c>
      <c r="AF603" s="19"/>
      <c r="AG603" s="145"/>
      <c r="AH603" s="15"/>
      <c r="AI603" s="20" t="s">
        <v>4675</v>
      </c>
    </row>
    <row r="604" spans="1:35" s="20" customFormat="1">
      <c r="A604" s="46">
        <v>3784</v>
      </c>
      <c r="B604" s="38">
        <v>3784</v>
      </c>
      <c r="C604" s="17">
        <v>41079</v>
      </c>
      <c r="D604" s="17">
        <f t="shared" si="10"/>
        <v>41124</v>
      </c>
      <c r="E604" s="17">
        <f>VLOOKUP(B604,SAOM!B$2:D3654,3,0)</f>
        <v>41124</v>
      </c>
      <c r="F604" s="17">
        <f t="shared" si="9"/>
        <v>41139</v>
      </c>
      <c r="G604" s="17">
        <v>41162</v>
      </c>
      <c r="H604" s="14" t="s">
        <v>764</v>
      </c>
      <c r="I604" s="40" t="str">
        <f>VLOOKUP(B604,SAOM!B$2:E2599,4,0)</f>
        <v>Agendado</v>
      </c>
      <c r="J604" s="14" t="s">
        <v>499</v>
      </c>
      <c r="K604" s="14" t="s">
        <v>499</v>
      </c>
      <c r="L604" s="15" t="s">
        <v>4315</v>
      </c>
      <c r="M604" s="15" t="str">
        <f>VLOOKUP(L604,Coordenadas!A$2:B1856,2,0)</f>
        <v xml:space="preserve"> 20°19'3.26"S</v>
      </c>
      <c r="N604" s="15" t="str">
        <f>VLOOKUP(L604,Coordenadas!A$2:C5599,3,0)</f>
        <v xml:space="preserve"> 44° 1'45.02"O</v>
      </c>
      <c r="O604" s="40" t="str">
        <f>VLOOKUP(B604,SAOM!B$2:H1557,7,0)</f>
        <v>SES-MODA-3784</v>
      </c>
      <c r="P604" s="40">
        <v>4033</v>
      </c>
      <c r="Q604" s="17" t="str">
        <f>VLOOKUP(B604,SAOM!B$2:I1557,8,0)</f>
        <v>-</v>
      </c>
      <c r="R604" s="17" t="e">
        <f>VLOOKUP(B604,AG_Lider!A$1:F1916,6,0)</f>
        <v>#N/A</v>
      </c>
      <c r="S604" s="42" t="str">
        <f>VLOOKUP(B604,SAOM!B$2:J1557,9,0)</f>
        <v>Thaís Rodrigues Braga Moura</v>
      </c>
      <c r="T604" s="17" t="str">
        <f>VLOOKUP(B604,SAOM!B$2:K2003,10,0)</f>
        <v>Povoado Pedra Vermelha, 76 -Zona Rural</v>
      </c>
      <c r="U604" s="42" t="str">
        <f>VLOOKUP(B604,SAOM!B$2:M1329,12,0)</f>
        <v>31-8358-5216</v>
      </c>
      <c r="V604" s="87" t="str">
        <f>VLOOKUP(B604,SAOM!B$2:L1329,11,0)</f>
        <v>35470-000</v>
      </c>
      <c r="W604" s="18"/>
      <c r="X604" s="40" t="str">
        <f>VLOOKUP(B604,SAOM!B$2:N1329,13,0)</f>
        <v>-</v>
      </c>
      <c r="Y604" s="17"/>
      <c r="Z604" s="15"/>
      <c r="AA604" s="19"/>
      <c r="AB604" s="35"/>
      <c r="AC604" s="48"/>
      <c r="AD604" s="19" t="str">
        <f>VLOOKUP(B604,SAOM!B$2:Q1630,16,0)</f>
        <v>10/09/2012 12:19:54 	Hernan Martins Alves 	Local em reforma o termino previsto esta para o inicio de Outubro mas pode ser prolongado para Novembro.  	Pendência Ativação
PSF Pedra Vermelha</v>
      </c>
      <c r="AE604" s="19" t="s">
        <v>4675</v>
      </c>
      <c r="AF604" s="19"/>
      <c r="AG604" s="145"/>
      <c r="AH604" s="15"/>
      <c r="AI604" s="20" t="s">
        <v>4675</v>
      </c>
    </row>
    <row r="605" spans="1:35" s="20" customFormat="1">
      <c r="A605" s="46">
        <v>3745</v>
      </c>
      <c r="B605" s="38">
        <v>3745</v>
      </c>
      <c r="C605" s="17">
        <v>41073</v>
      </c>
      <c r="D605" s="17">
        <f t="shared" si="10"/>
        <v>41118</v>
      </c>
      <c r="E605" s="17">
        <f>VLOOKUP(B605,SAOM!B$2:D3655,3,0)</f>
        <v>41118</v>
      </c>
      <c r="F605" s="17">
        <f t="shared" si="9"/>
        <v>41133</v>
      </c>
      <c r="G605" s="17" t="s">
        <v>501</v>
      </c>
      <c r="H605" s="14" t="s">
        <v>517</v>
      </c>
      <c r="I605" s="40" t="str">
        <f>VLOOKUP(B605,SAOM!B$2:E2600,4,0)</f>
        <v>Aceito</v>
      </c>
      <c r="J605" s="14" t="s">
        <v>499</v>
      </c>
      <c r="K605" s="14" t="s">
        <v>501</v>
      </c>
      <c r="L605" s="15" t="s">
        <v>4506</v>
      </c>
      <c r="M605" s="15" t="str">
        <f>VLOOKUP(L605,Coordenadas!A$2:B1857,2,0)</f>
        <v xml:space="preserve"> 19° 4'55.27"S</v>
      </c>
      <c r="N605" s="15" t="str">
        <f>VLOOKUP(L605,Coordenadas!A$2:C5600,3,0)</f>
        <v xml:space="preserve"> 43° 8'58.57"O</v>
      </c>
      <c r="O605" s="40" t="str">
        <f>VLOOKUP(B605,SAOM!B$2:H1558,7,0)</f>
        <v>SES-CAIA-3745</v>
      </c>
      <c r="P605" s="40">
        <v>4033</v>
      </c>
      <c r="Q605" s="17">
        <f>VLOOKUP(B605,SAOM!B$2:I1558,8,0)</f>
        <v>41117</v>
      </c>
      <c r="R605" s="17" t="e">
        <f>VLOOKUP(B605,AG_Lider!A$1:F1917,6,0)</f>
        <v>#N/A</v>
      </c>
      <c r="S605" s="42" t="str">
        <f>VLOOKUP(B605,SAOM!B$2:J1558,9,0)</f>
        <v>José Andrade Campos</v>
      </c>
      <c r="T605" s="17" t="str">
        <f>VLOOKUP(B605,SAOM!B$2:K2004,10,0)</f>
        <v>RUA PADRE ANTÔNIO CARLOS VARGAS , n447 - Centro</v>
      </c>
      <c r="U605" s="42" t="str">
        <f>VLOOKUP(B605,SAOM!B$2:M1330,12,0)</f>
        <v>(31) 3864-1111</v>
      </c>
      <c r="V605" s="87">
        <f>VLOOKUP(B605,SAOM!B$2:L1330,11,0)</f>
        <v>35878000</v>
      </c>
      <c r="W605" s="18"/>
      <c r="X605" s="40" t="str">
        <f>VLOOKUP(B605,SAOM!B$2:N1330,13,0)</f>
        <v>00:20:0E:10:4A:AE</v>
      </c>
      <c r="Y605" s="17">
        <v>41116</v>
      </c>
      <c r="Z605" s="15" t="s">
        <v>5976</v>
      </c>
      <c r="AA605" s="19">
        <v>41116</v>
      </c>
      <c r="AB605" s="35"/>
      <c r="AC605" s="48"/>
      <c r="AD605" s="19" t="str">
        <f>VLOOKUP(B605,SAOM!B$2:Q1631,16,0)</f>
        <v xml:space="preserve">Cnes: 2218410 
UNIDADE MUNICIPAL DE SAÚDE NOSSA SENHORA DO CARMO 
</v>
      </c>
      <c r="AE605" s="19" t="s">
        <v>4675</v>
      </c>
      <c r="AF605" s="19"/>
      <c r="AG605" s="145"/>
      <c r="AH605" s="15"/>
      <c r="AI605" s="20" t="s">
        <v>4675</v>
      </c>
    </row>
    <row r="606" spans="1:35" s="20" customFormat="1">
      <c r="A606" s="46">
        <v>3662</v>
      </c>
      <c r="B606" s="38">
        <v>3662</v>
      </c>
      <c r="C606" s="17">
        <v>41066</v>
      </c>
      <c r="D606" s="17">
        <f t="shared" si="10"/>
        <v>41111</v>
      </c>
      <c r="E606" s="17">
        <f>VLOOKUP(B606,SAOM!B$2:D3656,3,0)</f>
        <v>41111</v>
      </c>
      <c r="F606" s="17">
        <f t="shared" si="9"/>
        <v>41126</v>
      </c>
      <c r="G606" s="17">
        <v>41102</v>
      </c>
      <c r="H606" s="14" t="s">
        <v>752</v>
      </c>
      <c r="I606" s="40" t="str">
        <f>VLOOKUP(B606,SAOM!B$2:E2601,4,0)</f>
        <v>Agendado</v>
      </c>
      <c r="J606" s="14" t="s">
        <v>499</v>
      </c>
      <c r="K606" s="14" t="s">
        <v>506</v>
      </c>
      <c r="L606" s="15" t="s">
        <v>4511</v>
      </c>
      <c r="M606" s="15" t="str">
        <f>VLOOKUP(L606,Coordenadas!A$2:B1858,2,0)</f>
        <v xml:space="preserve"> 18°56'44.22"S</v>
      </c>
      <c r="N606" s="15" t="str">
        <f>VLOOKUP(L606,Coordenadas!A$2:C5601,3,0)</f>
        <v xml:space="preserve"> 46°40'23.67"O</v>
      </c>
      <c r="O606" s="40" t="str">
        <f>VLOOKUP(B606,SAOM!B$2:H1559,7,0)</f>
        <v>-</v>
      </c>
      <c r="P606" s="40">
        <v>4033</v>
      </c>
      <c r="Q606" s="17">
        <f>VLOOKUP(B606,SAOM!B$2:I1559,8,0)</f>
        <v>41141</v>
      </c>
      <c r="R606" s="17" t="e">
        <f>VLOOKUP(B606,AG_Lider!A$1:F1918,6,0)</f>
        <v>#N/A</v>
      </c>
      <c r="S606" s="42" t="str">
        <f>VLOOKUP(B606,SAOM!B$2:J1559,9,0)</f>
        <v>Bruna Shellie Siqueira Leite</v>
      </c>
      <c r="T606" s="17" t="str">
        <f>VLOOKUP(B606,SAOM!B$2:K2005,10,0)</f>
        <v>RUA 13 DE MAIO, n565 - Centro</v>
      </c>
      <c r="U606" s="42" t="str">
        <f>VLOOKUP(B606,SAOM!B$2:M1331,12,0)</f>
        <v>(34)3835-1465/1480</v>
      </c>
      <c r="V606" s="87" t="str">
        <f>VLOOKUP(B606,SAOM!B$2:L1331,11,0)</f>
        <v>38735-000</v>
      </c>
      <c r="W606" s="18"/>
      <c r="X606" s="40" t="str">
        <f>VLOOKUP(B606,SAOM!B$2:N1331,13,0)</f>
        <v>-</v>
      </c>
      <c r="Y606" s="17"/>
      <c r="Z606" s="15"/>
      <c r="AA606" s="19"/>
      <c r="AB606" s="35"/>
      <c r="AC606" s="48" t="s">
        <v>6202</v>
      </c>
      <c r="AD606" s="19" t="str">
        <f>VLOOKUP(B606,SAOM!B$2:Q1632,16,0)</f>
        <v xml:space="preserve">Cnes: 2100959 
CENTRO DE SAÚDE MANOEL JOAQUIM PEREIRA /PSF PADRE GERALDO CORREA LOUREIRO CRUZEIRO DA FORTALEZA 
</v>
      </c>
      <c r="AE606" s="19" t="s">
        <v>4675</v>
      </c>
      <c r="AF606" s="19"/>
      <c r="AG606" s="145"/>
      <c r="AH606" s="15"/>
      <c r="AI606" s="20" t="s">
        <v>4675</v>
      </c>
    </row>
    <row r="607" spans="1:35" s="20" customFormat="1">
      <c r="A607" s="46">
        <v>3799</v>
      </c>
      <c r="B607" s="38">
        <v>3799</v>
      </c>
      <c r="C607" s="17">
        <v>41079</v>
      </c>
      <c r="D607" s="17">
        <f t="shared" si="10"/>
        <v>41124</v>
      </c>
      <c r="E607" s="17">
        <f>VLOOKUP(B607,SAOM!B$2:D3657,3,0)</f>
        <v>41124</v>
      </c>
      <c r="F607" s="17">
        <f t="shared" si="9"/>
        <v>41139</v>
      </c>
      <c r="G607" s="17" t="s">
        <v>501</v>
      </c>
      <c r="H607" s="14" t="s">
        <v>517</v>
      </c>
      <c r="I607" s="40" t="str">
        <f>VLOOKUP(B607,SAOM!B$2:E2602,4,0)</f>
        <v>Aceito</v>
      </c>
      <c r="J607" s="14" t="s">
        <v>684</v>
      </c>
      <c r="K607" s="14" t="s">
        <v>501</v>
      </c>
      <c r="L607" s="15" t="s">
        <v>4515</v>
      </c>
      <c r="M607" s="15" t="str">
        <f>VLOOKUP(L607,Coordenadas!A$2:B1859,2,0)</f>
        <v xml:space="preserve"> 19°58'3.24"S</v>
      </c>
      <c r="N607" s="15" t="str">
        <f>VLOOKUP(L607,Coordenadas!A$2:C5602,3,0)</f>
        <v xml:space="preserve"> 44°11'56.91"O</v>
      </c>
      <c r="O607" s="40" t="str">
        <f>VLOOKUP(B607,SAOM!B$2:H1560,7,0)</f>
        <v>SES-BEIM-3799</v>
      </c>
      <c r="P607" s="40">
        <v>4033</v>
      </c>
      <c r="Q607" s="17">
        <f>VLOOKUP(B607,SAOM!B$2:I1560,8,0)</f>
        <v>41123</v>
      </c>
      <c r="R607" s="17" t="e">
        <f>VLOOKUP(B607,AG_Lider!A$1:F1919,6,0)</f>
        <v>#N/A</v>
      </c>
      <c r="S607" s="42" t="str">
        <f>VLOOKUP(B607,SAOM!B$2:J1560,9,0)</f>
        <v>Luana</v>
      </c>
      <c r="T607" s="17" t="str">
        <f>VLOOKUP(B607,SAOM!B$2:K2006,10,0)</f>
        <v>Rua Santa Maria,81 - Bairro Nova Baden</v>
      </c>
      <c r="U607" s="42" t="str">
        <f>VLOOKUP(B607,SAOM!B$2:M1332,12,0)</f>
        <v>(31) 3597-6102</v>
      </c>
      <c r="V607" s="87" t="str">
        <f>VLOOKUP(B607,SAOM!B$2:L1332,11,0)</f>
        <v>32676-226</v>
      </c>
      <c r="W607" s="18"/>
      <c r="X607" s="40" t="str">
        <f>VLOOKUP(B607,SAOM!B$2:N1332,13,0)</f>
        <v>00:20:0e:10:4a:8c</v>
      </c>
      <c r="Y607" s="17">
        <v>41123</v>
      </c>
      <c r="Z607" s="15" t="s">
        <v>4273</v>
      </c>
      <c r="AA607" s="19">
        <v>41124</v>
      </c>
      <c r="AB607" s="35"/>
      <c r="AC607" s="48"/>
      <c r="AD607" s="19" t="str">
        <f>VLOOKUP(B607,SAOM!B$2:Q1633,16,0)</f>
        <v xml:space="preserve">UBS Nova Baden </v>
      </c>
      <c r="AE607" s="19" t="s">
        <v>4675</v>
      </c>
      <c r="AF607" s="19"/>
      <c r="AG607" s="145"/>
      <c r="AH607" s="15"/>
      <c r="AI607" s="20" t="s">
        <v>4675</v>
      </c>
    </row>
    <row r="608" spans="1:35" s="20" customFormat="1">
      <c r="A608" s="46">
        <v>3797</v>
      </c>
      <c r="B608" s="38">
        <v>3797</v>
      </c>
      <c r="C608" s="17">
        <v>41079</v>
      </c>
      <c r="D608" s="17">
        <f t="shared" si="10"/>
        <v>41124</v>
      </c>
      <c r="E608" s="17">
        <f>VLOOKUP(B608,SAOM!B$2:D3658,3,0)</f>
        <v>41124</v>
      </c>
      <c r="F608" s="17">
        <f t="shared" si="9"/>
        <v>41139</v>
      </c>
      <c r="G608" s="17" t="s">
        <v>501</v>
      </c>
      <c r="H608" s="14" t="s">
        <v>517</v>
      </c>
      <c r="I608" s="40" t="str">
        <f>VLOOKUP(B608,SAOM!B$2:E2603,4,0)</f>
        <v>Aceito</v>
      </c>
      <c r="J608" s="14" t="s">
        <v>684</v>
      </c>
      <c r="K608" s="14" t="s">
        <v>501</v>
      </c>
      <c r="L608" s="15" t="s">
        <v>4515</v>
      </c>
      <c r="M608" s="15" t="str">
        <f>VLOOKUP(L608,Coordenadas!A$2:B1860,2,0)</f>
        <v xml:space="preserve"> 19°58'3.24"S</v>
      </c>
      <c r="N608" s="15" t="str">
        <f>VLOOKUP(L608,Coordenadas!A$2:C5603,3,0)</f>
        <v xml:space="preserve"> 44°11'56.91"O</v>
      </c>
      <c r="O608" s="40" t="str">
        <f>VLOOKUP(B608,SAOM!B$2:H1561,7,0)</f>
        <v>SES-BEIM-3797</v>
      </c>
      <c r="P608" s="40">
        <v>4033</v>
      </c>
      <c r="Q608" s="17">
        <f>VLOOKUP(B608,SAOM!B$2:I1561,8,0)</f>
        <v>41122</v>
      </c>
      <c r="R608" s="17" t="e">
        <f>VLOOKUP(B608,AG_Lider!A$1:F1920,6,0)</f>
        <v>#N/A</v>
      </c>
      <c r="S608" s="42" t="str">
        <f>VLOOKUP(B608,SAOM!B$2:J1561,9,0)</f>
        <v>Cidia Gonçalves</v>
      </c>
      <c r="T608" s="17" t="str">
        <f>VLOOKUP(B608,SAOM!B$2:K2007,10,0)</f>
        <v>Av. Sanitaria,300 - Bairro Jardim Perla</v>
      </c>
      <c r="U608" s="42" t="str">
        <f>VLOOKUP(B608,SAOM!B$2:M1333,12,0)</f>
        <v>(31) 3597-3232</v>
      </c>
      <c r="V608" s="87" t="str">
        <f>VLOOKUP(B608,SAOM!B$2:L1333,11,0)</f>
        <v>32677-518</v>
      </c>
      <c r="W608" s="18"/>
      <c r="X608" s="40" t="str">
        <f>VLOOKUP(B608,SAOM!B$2:N1333,13,0)</f>
        <v>00:20:0E:10:4A:DA</v>
      </c>
      <c r="Y608" s="17">
        <v>41122</v>
      </c>
      <c r="Z608" s="15" t="s">
        <v>4273</v>
      </c>
      <c r="AA608" s="19">
        <v>41122</v>
      </c>
      <c r="AB608" s="35"/>
      <c r="AC608" s="48"/>
      <c r="AD608" s="19" t="str">
        <f>VLOOKUP(B608,SAOM!B$2:Q1634,16,0)</f>
        <v xml:space="preserve">UBS Imbiruçu </v>
      </c>
      <c r="AE608" s="19" t="s">
        <v>4675</v>
      </c>
      <c r="AF608" s="19"/>
      <c r="AG608" s="145"/>
      <c r="AH608" s="15"/>
      <c r="AI608" s="20" t="s">
        <v>4675</v>
      </c>
    </row>
    <row r="609" spans="1:35" s="20" customFormat="1">
      <c r="A609" s="46">
        <v>3795</v>
      </c>
      <c r="B609" s="38">
        <v>3795</v>
      </c>
      <c r="C609" s="17">
        <v>41079</v>
      </c>
      <c r="D609" s="17">
        <f t="shared" si="10"/>
        <v>41124</v>
      </c>
      <c r="E609" s="17">
        <f>VLOOKUP(B609,SAOM!B$2:D3659,3,0)</f>
        <v>41124</v>
      </c>
      <c r="F609" s="17">
        <f t="shared" si="9"/>
        <v>41139</v>
      </c>
      <c r="G609" s="17" t="s">
        <v>501</v>
      </c>
      <c r="H609" s="14" t="s">
        <v>517</v>
      </c>
      <c r="I609" s="40" t="str">
        <f>VLOOKUP(B609,SAOM!B$2:E2604,4,0)</f>
        <v>Aceito</v>
      </c>
      <c r="J609" s="14" t="s">
        <v>684</v>
      </c>
      <c r="K609" s="14" t="s">
        <v>501</v>
      </c>
      <c r="L609" s="15" t="s">
        <v>4515</v>
      </c>
      <c r="M609" s="15" t="str">
        <f>VLOOKUP(L609,Coordenadas!A$2:B1861,2,0)</f>
        <v xml:space="preserve"> 19°58'3.24"S</v>
      </c>
      <c r="N609" s="15" t="str">
        <f>VLOOKUP(L609,Coordenadas!A$2:C5604,3,0)</f>
        <v xml:space="preserve"> 44°11'56.91"O</v>
      </c>
      <c r="O609" s="40" t="str">
        <f>VLOOKUP(B609,SAOM!B$2:H1562,7,0)</f>
        <v>SES-BEIM-3795</v>
      </c>
      <c r="P609" s="40">
        <v>4033</v>
      </c>
      <c r="Q609" s="17">
        <f>VLOOKUP(B609,SAOM!B$2:I1562,8,0)</f>
        <v>41121</v>
      </c>
      <c r="R609" s="17" t="e">
        <f>VLOOKUP(B609,AG_Lider!A$1:F1921,6,0)</f>
        <v>#N/A</v>
      </c>
      <c r="S609" s="42" t="str">
        <f>VLOOKUP(B609,SAOM!B$2:J1562,9,0)</f>
        <v>Noranei Delma de Aaraujo</v>
      </c>
      <c r="T609" s="17" t="str">
        <f>VLOOKUP(B609,SAOM!B$2:K2008,10,0)</f>
        <v>Av. Nova YorK ,341 - Bairro Capelinha</v>
      </c>
      <c r="U609" s="42" t="str">
        <f>VLOOKUP(B609,SAOM!B$2:M1334,12,0)</f>
        <v>(31) 8644-2626</v>
      </c>
      <c r="V609" s="87" t="str">
        <f>VLOOKUP(B609,SAOM!B$2:L1334,11,0)</f>
        <v>32678-325</v>
      </c>
      <c r="W609" s="18"/>
      <c r="X609" s="40" t="str">
        <f>VLOOKUP(B609,SAOM!B$2:N1334,13,0)</f>
        <v>00:20:0e:10:4c:2f</v>
      </c>
      <c r="Y609" s="17">
        <v>41121</v>
      </c>
      <c r="Z609" s="15" t="s">
        <v>4273</v>
      </c>
      <c r="AA609" s="19">
        <v>41121</v>
      </c>
      <c r="AB609" s="35"/>
      <c r="AC609" s="48"/>
      <c r="AD609" s="19" t="str">
        <f>VLOOKUP(B609,SAOM!B$2:Q1635,16,0)</f>
        <v xml:space="preserve">UBS Capelinha/CAIC </v>
      </c>
      <c r="AE609" s="19" t="s">
        <v>4675</v>
      </c>
      <c r="AF609" s="19"/>
      <c r="AG609" s="145"/>
      <c r="AH609" s="15"/>
      <c r="AI609" s="20" t="s">
        <v>4675</v>
      </c>
    </row>
    <row r="610" spans="1:35" s="84" customFormat="1">
      <c r="A610" s="46">
        <v>3793</v>
      </c>
      <c r="B610" s="38">
        <v>3793</v>
      </c>
      <c r="C610" s="31">
        <v>41079</v>
      </c>
      <c r="D610" s="31">
        <f t="shared" si="10"/>
        <v>41124</v>
      </c>
      <c r="E610" s="17">
        <f>VLOOKUP(B610,SAOM!B$2:D3660,3,0)</f>
        <v>41124</v>
      </c>
      <c r="F610" s="31">
        <f t="shared" si="9"/>
        <v>41139</v>
      </c>
      <c r="G610" s="31" t="s">
        <v>501</v>
      </c>
      <c r="H610" s="73" t="s">
        <v>517</v>
      </c>
      <c r="I610" s="40" t="str">
        <f>VLOOKUP(B610,SAOM!B$2:E2605,4,0)</f>
        <v>Aceito</v>
      </c>
      <c r="J610" s="73" t="s">
        <v>684</v>
      </c>
      <c r="K610" s="73" t="s">
        <v>501</v>
      </c>
      <c r="L610" s="47" t="s">
        <v>4515</v>
      </c>
      <c r="M610" s="15" t="str">
        <f>VLOOKUP(L610,Coordenadas!A$2:B1862,2,0)</f>
        <v xml:space="preserve"> 19°58'3.24"S</v>
      </c>
      <c r="N610" s="15" t="str">
        <f>VLOOKUP(L610,Coordenadas!A$2:C5605,3,0)</f>
        <v xml:space="preserve"> 44°11'56.91"O</v>
      </c>
      <c r="O610" s="38" t="str">
        <f>VLOOKUP(B610,SAOM!B$2:H1563,7,0)</f>
        <v>SES-BEIM-3793</v>
      </c>
      <c r="P610" s="38">
        <v>4033</v>
      </c>
      <c r="Q610" s="31">
        <f>VLOOKUP(B610,SAOM!B$2:I1563,8,0)</f>
        <v>41114</v>
      </c>
      <c r="R610" s="31" t="e">
        <f>VLOOKUP(B610,AG_Lider!A$1:F1922,6,0)</f>
        <v>#N/A</v>
      </c>
      <c r="S610" s="80" t="str">
        <f>VLOOKUP(B610,SAOM!B$2:J1563,9,0)</f>
        <v>Daniela Gandra de Carvalho</v>
      </c>
      <c r="T610" s="31" t="str">
        <f>VLOOKUP(B610,SAOM!B$2:K2009,10,0)</f>
        <v>Rua Ericeira,890 - Bairro Jardim das Alterosas</v>
      </c>
      <c r="U610" s="42" t="str">
        <f>VLOOKUP(B610,SAOM!B$2:M1335,12,0)</f>
        <v>(31) 3594-6432</v>
      </c>
      <c r="V610" s="87" t="str">
        <f>VLOOKUP(B610,SAOM!B$2:L1335,11,0)</f>
        <v>32670-704</v>
      </c>
      <c r="W610" s="81"/>
      <c r="X610" s="40" t="str">
        <f>VLOOKUP(B610,SAOM!B$2:N1335,13,0)</f>
        <v>00:20:0e:10:4f:7d</v>
      </c>
      <c r="Y610" s="31">
        <v>41114</v>
      </c>
      <c r="Z610" s="47" t="s">
        <v>5718</v>
      </c>
      <c r="AA610" s="82">
        <v>41114</v>
      </c>
      <c r="AB610" s="83">
        <v>41135</v>
      </c>
      <c r="AC610" s="70"/>
      <c r="AD610" s="19" t="str">
        <f>VLOOKUP(B610,SAOM!B$2:Q1636,16,0)</f>
        <v xml:space="preserve">UBS Alterosas II </v>
      </c>
      <c r="AE610" s="82" t="s">
        <v>4675</v>
      </c>
      <c r="AF610" s="82"/>
      <c r="AG610" s="147"/>
      <c r="AH610" s="47"/>
      <c r="AI610" s="84" t="s">
        <v>4675</v>
      </c>
    </row>
    <row r="611" spans="1:35" s="20" customFormat="1">
      <c r="A611" s="46">
        <v>3791</v>
      </c>
      <c r="B611" s="38">
        <v>3791</v>
      </c>
      <c r="C611" s="17">
        <v>41079</v>
      </c>
      <c r="D611" s="17">
        <f t="shared" si="10"/>
        <v>41124</v>
      </c>
      <c r="E611" s="17">
        <f>VLOOKUP(B611,SAOM!B$2:D3661,3,0)</f>
        <v>41124</v>
      </c>
      <c r="F611" s="17">
        <f t="shared" si="9"/>
        <v>41139</v>
      </c>
      <c r="G611" s="17" t="s">
        <v>501</v>
      </c>
      <c r="H611" s="14" t="s">
        <v>517</v>
      </c>
      <c r="I611" s="40" t="str">
        <f>VLOOKUP(B611,SAOM!B$2:E2606,4,0)</f>
        <v>Aceito</v>
      </c>
      <c r="J611" s="14" t="s">
        <v>684</v>
      </c>
      <c r="K611" s="14" t="s">
        <v>501</v>
      </c>
      <c r="L611" s="15" t="s">
        <v>4515</v>
      </c>
      <c r="M611" s="15" t="str">
        <f>VLOOKUP(L611,Coordenadas!A$2:B1863,2,0)</f>
        <v xml:space="preserve"> 19°58'3.24"S</v>
      </c>
      <c r="N611" s="15" t="str">
        <f>VLOOKUP(L611,Coordenadas!A$2:C5606,3,0)</f>
        <v xml:space="preserve"> 44°11'56.91"O</v>
      </c>
      <c r="O611" s="40" t="str">
        <f>VLOOKUP(B611,SAOM!B$2:H1564,7,0)</f>
        <v>SES-BEIM-3791</v>
      </c>
      <c r="P611" s="40">
        <v>4033</v>
      </c>
      <c r="Q611" s="17">
        <f>VLOOKUP(B611,SAOM!B$2:I1564,8,0)</f>
        <v>41116</v>
      </c>
      <c r="R611" s="17" t="e">
        <f>VLOOKUP(B611,AG_Lider!A$1:F1923,6,0)</f>
        <v>#N/A</v>
      </c>
      <c r="S611" s="42" t="str">
        <f>VLOOKUP(B611,SAOM!B$2:J1564,9,0)</f>
        <v>Ana Flávia</v>
      </c>
      <c r="T611" s="17" t="str">
        <f>VLOOKUP(B611,SAOM!B$2:K2010,10,0)</f>
        <v>Av. Manducaia,272 - Bairro Dom Bosco</v>
      </c>
      <c r="U611" s="42" t="str">
        <f>VLOOKUP(B611,SAOM!B$2:M1336,12,0)</f>
        <v>(31) 3592-1952</v>
      </c>
      <c r="V611" s="87" t="str">
        <f>VLOOKUP(B611,SAOM!B$2:L1336,11,0)</f>
        <v>32670-512</v>
      </c>
      <c r="W611" s="18"/>
      <c r="X611" s="40" t="str">
        <f>VLOOKUP(B611,SAOM!B$2:N1336,13,0)</f>
        <v>00:20:0E:10:4A:68</v>
      </c>
      <c r="Y611" s="17">
        <v>41116</v>
      </c>
      <c r="Z611" s="15" t="s">
        <v>4275</v>
      </c>
      <c r="AA611" s="19">
        <v>41116</v>
      </c>
      <c r="AB611" s="35"/>
      <c r="AC611" s="48"/>
      <c r="AD611" s="19" t="str">
        <f>VLOOKUP(B611,SAOM!B$2:Q1637,16,0)</f>
        <v xml:space="preserve">UBS Dom Bosco </v>
      </c>
      <c r="AE611" s="19" t="s">
        <v>4675</v>
      </c>
      <c r="AF611" s="19"/>
      <c r="AG611" s="145"/>
      <c r="AH611" s="15"/>
      <c r="AI611" s="20" t="s">
        <v>4675</v>
      </c>
    </row>
    <row r="612" spans="1:35" s="20" customFormat="1">
      <c r="A612" s="46">
        <v>3789</v>
      </c>
      <c r="B612" s="38">
        <v>3789</v>
      </c>
      <c r="C612" s="17">
        <v>41079</v>
      </c>
      <c r="D612" s="17">
        <f t="shared" si="10"/>
        <v>41124</v>
      </c>
      <c r="E612" s="17">
        <f>VLOOKUP(B612,SAOM!B$2:D3662,3,0)</f>
        <v>41124</v>
      </c>
      <c r="F612" s="17">
        <f t="shared" si="9"/>
        <v>41139</v>
      </c>
      <c r="G612" s="17" t="s">
        <v>501</v>
      </c>
      <c r="H612" s="14" t="s">
        <v>517</v>
      </c>
      <c r="I612" s="40" t="str">
        <f>VLOOKUP(B612,SAOM!B$2:E2607,4,0)</f>
        <v>Aceito</v>
      </c>
      <c r="J612" s="14" t="s">
        <v>684</v>
      </c>
      <c r="K612" s="14" t="s">
        <v>501</v>
      </c>
      <c r="L612" s="15" t="s">
        <v>4515</v>
      </c>
      <c r="M612" s="15" t="str">
        <f>VLOOKUP(L612,Coordenadas!A$2:B1864,2,0)</f>
        <v xml:space="preserve"> 19°58'3.24"S</v>
      </c>
      <c r="N612" s="15" t="str">
        <f>VLOOKUP(L612,Coordenadas!A$2:C5607,3,0)</f>
        <v xml:space="preserve"> 44°11'56.91"O</v>
      </c>
      <c r="O612" s="40" t="str">
        <f>VLOOKUP(B612,SAOM!B$2:H1565,7,0)</f>
        <v>SES-BEIM-3789</v>
      </c>
      <c r="P612" s="40">
        <v>4033</v>
      </c>
      <c r="Q612" s="17">
        <f>VLOOKUP(B612,SAOM!B$2:I1565,8,0)</f>
        <v>41117</v>
      </c>
      <c r="R612" s="17" t="e">
        <f>VLOOKUP(B612,AG_Lider!A$1:F1924,6,0)</f>
        <v>#N/A</v>
      </c>
      <c r="S612" s="42" t="str">
        <f>VLOOKUP(B612,SAOM!B$2:J1565,9,0)</f>
        <v>Maria Aparecida</v>
      </c>
      <c r="T612" s="17" t="str">
        <f>VLOOKUP(B612,SAOM!B$2:K2011,10,0)</f>
        <v>Rua Treze,220 - Bairro Conj. Olimpia Bueno Franco</v>
      </c>
      <c r="U612" s="42" t="str">
        <f>VLOOKUP(B612,SAOM!B$2:M1337,12,0)</f>
        <v>(31) 3594-7076</v>
      </c>
      <c r="V612" s="87" t="str">
        <f>VLOOKUP(B612,SAOM!B$2:L1337,11,0)</f>
        <v>32671-788</v>
      </c>
      <c r="W612" s="18"/>
      <c r="X612" s="40" t="str">
        <f>VLOOKUP(B612,SAOM!B$2:N1337,13,0)</f>
        <v>00:20:0E:10:4A:6A</v>
      </c>
      <c r="Y612" s="17">
        <v>41117</v>
      </c>
      <c r="Z612" s="15" t="s">
        <v>4275</v>
      </c>
      <c r="AA612" s="19">
        <v>41117</v>
      </c>
      <c r="AB612" s="35"/>
      <c r="AC612" s="48"/>
      <c r="AD612" s="19" t="str">
        <f>VLOOKUP(B612,SAOM!B$2:Q1638,16,0)</f>
        <v xml:space="preserve">UBS Bueno Franco </v>
      </c>
      <c r="AE612" s="19" t="s">
        <v>4675</v>
      </c>
      <c r="AF612" s="19"/>
      <c r="AG612" s="145"/>
      <c r="AH612" s="15"/>
      <c r="AI612" s="20" t="s">
        <v>4675</v>
      </c>
    </row>
    <row r="613" spans="1:35" s="20" customFormat="1">
      <c r="A613" s="46">
        <v>3788</v>
      </c>
      <c r="B613" s="38">
        <v>3788</v>
      </c>
      <c r="C613" s="17">
        <v>41079</v>
      </c>
      <c r="D613" s="17">
        <f t="shared" si="10"/>
        <v>41124</v>
      </c>
      <c r="E613" s="17">
        <f>VLOOKUP(B613,SAOM!B$2:D3663,3,0)</f>
        <v>41124</v>
      </c>
      <c r="F613" s="17">
        <f t="shared" si="9"/>
        <v>41139</v>
      </c>
      <c r="G613" s="17" t="s">
        <v>501</v>
      </c>
      <c r="H613" s="14" t="s">
        <v>517</v>
      </c>
      <c r="I613" s="40" t="str">
        <f>VLOOKUP(B613,SAOM!B$2:E2608,4,0)</f>
        <v>Aceito</v>
      </c>
      <c r="J613" s="14" t="s">
        <v>684</v>
      </c>
      <c r="K613" s="14" t="s">
        <v>501</v>
      </c>
      <c r="L613" s="15" t="s">
        <v>4515</v>
      </c>
      <c r="M613" s="15" t="str">
        <f>VLOOKUP(L613,Coordenadas!A$2:B1865,2,0)</f>
        <v xml:space="preserve"> 19°58'3.24"S</v>
      </c>
      <c r="N613" s="15" t="str">
        <f>VLOOKUP(L613,Coordenadas!A$2:C5608,3,0)</f>
        <v xml:space="preserve"> 44°11'56.91"O</v>
      </c>
      <c r="O613" s="40" t="str">
        <f>VLOOKUP(B613,SAOM!B$2:H1566,7,0)</f>
        <v>SES-BEIM-3788</v>
      </c>
      <c r="P613" s="40">
        <v>4033</v>
      </c>
      <c r="Q613" s="17">
        <f>VLOOKUP(B613,SAOM!B$2:I1566,8,0)</f>
        <v>41122</v>
      </c>
      <c r="R613" s="17" t="e">
        <f>VLOOKUP(B613,AG_Lider!A$1:F1925,6,0)</f>
        <v>#N/A</v>
      </c>
      <c r="S613" s="42" t="str">
        <f>VLOOKUP(B613,SAOM!B$2:J1566,9,0)</f>
        <v>Rodnea</v>
      </c>
      <c r="T613" s="17" t="str">
        <f>VLOOKUP(B613,SAOM!B$2:K2012,10,0)</f>
        <v>Rua Pyrá,80 - Bairro Icaivera</v>
      </c>
      <c r="U613" s="42" t="str">
        <f>VLOOKUP(B613,SAOM!B$2:M1338,12,0)</f>
        <v>(31) 3594-7765</v>
      </c>
      <c r="V613" s="87" t="str">
        <f>VLOOKUP(B613,SAOM!B$2:L1338,11,0)</f>
        <v>32611-076</v>
      </c>
      <c r="W613" s="18"/>
      <c r="X613" s="40" t="str">
        <f>VLOOKUP(B613,SAOM!B$2:N1338,13,0)</f>
        <v>00:20:0e:10:4c:3d</v>
      </c>
      <c r="Y613" s="17">
        <v>41122</v>
      </c>
      <c r="Z613" s="15" t="s">
        <v>4275</v>
      </c>
      <c r="AA613" s="19">
        <v>41122</v>
      </c>
      <c r="AB613" s="35"/>
      <c r="AC613" s="48"/>
      <c r="AD613" s="19" t="str">
        <f>VLOOKUP(B613,SAOM!B$2:Q1639,16,0)</f>
        <v xml:space="preserve">UBS Icaivera </v>
      </c>
      <c r="AE613" s="19" t="s">
        <v>4675</v>
      </c>
      <c r="AF613" s="19"/>
      <c r="AG613" s="145"/>
      <c r="AH613" s="15"/>
      <c r="AI613" s="20" t="s">
        <v>4675</v>
      </c>
    </row>
    <row r="614" spans="1:35" s="20" customFormat="1">
      <c r="A614" s="46">
        <v>3787</v>
      </c>
      <c r="B614" s="38">
        <v>3787</v>
      </c>
      <c r="C614" s="17">
        <v>41079</v>
      </c>
      <c r="D614" s="17">
        <f t="shared" si="10"/>
        <v>41124</v>
      </c>
      <c r="E614" s="17">
        <f>VLOOKUP(B614,SAOM!B$2:D3664,3,0)</f>
        <v>41124</v>
      </c>
      <c r="F614" s="17">
        <f t="shared" si="9"/>
        <v>41139</v>
      </c>
      <c r="G614" s="17" t="s">
        <v>501</v>
      </c>
      <c r="H614" s="14" t="s">
        <v>517</v>
      </c>
      <c r="I614" s="40" t="str">
        <f>VLOOKUP(B614,SAOM!B$2:E2609,4,0)</f>
        <v>Aceito</v>
      </c>
      <c r="J614" s="14" t="s">
        <v>684</v>
      </c>
      <c r="K614" s="14" t="s">
        <v>501</v>
      </c>
      <c r="L614" s="15" t="s">
        <v>4515</v>
      </c>
      <c r="M614" s="15" t="str">
        <f>VLOOKUP(L614,Coordenadas!A$2:B1866,2,0)</f>
        <v xml:space="preserve"> 19°58'3.24"S</v>
      </c>
      <c r="N614" s="15" t="str">
        <f>VLOOKUP(L614,Coordenadas!A$2:C5609,3,0)</f>
        <v xml:space="preserve"> 44°11'56.91"O</v>
      </c>
      <c r="O614" s="40" t="str">
        <f>VLOOKUP(B614,SAOM!B$2:H1567,7,0)</f>
        <v>SES-BEIM-3787</v>
      </c>
      <c r="P614" s="40">
        <v>4033</v>
      </c>
      <c r="Q614" s="17">
        <f>VLOOKUP(B614,SAOM!B$2:I1567,8,0)</f>
        <v>41122</v>
      </c>
      <c r="R614" s="17" t="e">
        <f>VLOOKUP(B614,AG_Lider!A$1:F1926,6,0)</f>
        <v>#N/A</v>
      </c>
      <c r="S614" s="42" t="str">
        <f>VLOOKUP(B614,SAOM!B$2:J1567,9,0)</f>
        <v>Rodnea</v>
      </c>
      <c r="T614" s="17" t="str">
        <f>VLOOKUP(B614,SAOM!B$2:K2013,10,0)</f>
        <v>Rua Opequira,274 - Parque do Cedro</v>
      </c>
      <c r="U614" s="42" t="str">
        <f>VLOOKUP(B614,SAOM!B$2:M1339,12,0)</f>
        <v>(31) 3596-2260</v>
      </c>
      <c r="V614" s="87" t="str">
        <f>VLOOKUP(B614,SAOM!B$2:L1339,11,0)</f>
        <v>32611-220</v>
      </c>
      <c r="W614" s="18"/>
      <c r="X614" s="40" t="str">
        <f>VLOOKUP(B614,SAOM!B$2:N1339,13,0)</f>
        <v>00:20:0e:10:4c:2e</v>
      </c>
      <c r="Y614" s="17">
        <v>41122</v>
      </c>
      <c r="Z614" s="15" t="s">
        <v>4275</v>
      </c>
      <c r="AA614" s="19">
        <v>41122</v>
      </c>
      <c r="AB614" s="35"/>
      <c r="AC614" s="48"/>
      <c r="AD614" s="19" t="str">
        <f>VLOOKUP(B614,SAOM!B$2:Q1640,16,0)</f>
        <v xml:space="preserve">UBS Parque do Cedro </v>
      </c>
      <c r="AE614" s="19" t="s">
        <v>4675</v>
      </c>
      <c r="AF614" s="19"/>
      <c r="AG614" s="145"/>
      <c r="AH614" s="15"/>
      <c r="AI614" s="20" t="s">
        <v>4675</v>
      </c>
    </row>
    <row r="615" spans="1:35" s="20" customFormat="1">
      <c r="A615" s="46">
        <v>3786</v>
      </c>
      <c r="B615" s="38">
        <v>3786</v>
      </c>
      <c r="C615" s="17">
        <v>41079</v>
      </c>
      <c r="D615" s="17">
        <f t="shared" si="10"/>
        <v>41124</v>
      </c>
      <c r="E615" s="17">
        <f>VLOOKUP(B615,SAOM!B$2:D3665,3,0)</f>
        <v>41124</v>
      </c>
      <c r="F615" s="17">
        <f t="shared" si="9"/>
        <v>41139</v>
      </c>
      <c r="G615" s="17" t="s">
        <v>501</v>
      </c>
      <c r="H615" s="14" t="s">
        <v>517</v>
      </c>
      <c r="I615" s="40" t="str">
        <f>VLOOKUP(B615,SAOM!B$2:E2610,4,0)</f>
        <v>Aceito</v>
      </c>
      <c r="J615" s="14" t="s">
        <v>684</v>
      </c>
      <c r="K615" s="14" t="s">
        <v>501</v>
      </c>
      <c r="L615" s="15" t="s">
        <v>4515</v>
      </c>
      <c r="M615" s="15" t="str">
        <f>VLOOKUP(L615,Coordenadas!A$2:B1867,2,0)</f>
        <v xml:space="preserve"> 19°58'3.24"S</v>
      </c>
      <c r="N615" s="15" t="str">
        <f>VLOOKUP(L615,Coordenadas!A$2:C5610,3,0)</f>
        <v xml:space="preserve"> 44°11'56.91"O</v>
      </c>
      <c r="O615" s="40" t="str">
        <f>VLOOKUP(B615,SAOM!B$2:H1568,7,0)</f>
        <v>SES-BEIM-3786</v>
      </c>
      <c r="P615" s="40">
        <v>4033</v>
      </c>
      <c r="Q615" s="17">
        <f>VLOOKUP(B615,SAOM!B$2:I1568,8,0)</f>
        <v>41110</v>
      </c>
      <c r="R615" s="17" t="e">
        <f>VLOOKUP(B615,AG_Lider!A$1:F1927,6,0)</f>
        <v>#N/A</v>
      </c>
      <c r="S615" s="42" t="str">
        <f>VLOOKUP(B615,SAOM!B$2:J1568,9,0)</f>
        <v>Cintia Aparecida Moreno</v>
      </c>
      <c r="T615" s="17" t="str">
        <f>VLOOKUP(B615,SAOM!B$2:K2014,10,0)</f>
        <v>Av. Campos de Ourique,520 - Jardim das Alterosas</v>
      </c>
      <c r="U615" s="42" t="str">
        <f>VLOOKUP(B615,SAOM!B$2:M1340,12,0)</f>
        <v>(31) 3592-6718</v>
      </c>
      <c r="V615" s="87" t="str">
        <f>VLOOKUP(B615,SAOM!B$2:L1340,11,0)</f>
        <v>32670-778</v>
      </c>
      <c r="W615" s="18"/>
      <c r="X615" s="40" t="str">
        <f>VLOOKUP(B615,SAOM!B$2:N1340,13,0)</f>
        <v>00:20:0E:10:4F:4A</v>
      </c>
      <c r="Y615" s="17">
        <v>41110</v>
      </c>
      <c r="Z615" s="99" t="s">
        <v>4273</v>
      </c>
      <c r="AA615" s="19">
        <v>41110</v>
      </c>
      <c r="AB615" s="35"/>
      <c r="AC615" s="48"/>
      <c r="AD615" s="19" t="str">
        <f>VLOOKUP(B615,SAOM!B$2:Q1641,16,0)</f>
        <v xml:space="preserve">UAI Alterosas -Triagem URG/EMERG </v>
      </c>
      <c r="AE615" s="19" t="s">
        <v>4675</v>
      </c>
      <c r="AF615" s="19"/>
      <c r="AG615" s="145"/>
      <c r="AH615" s="15" t="s">
        <v>5795</v>
      </c>
      <c r="AI615" s="20" t="s">
        <v>4675</v>
      </c>
    </row>
    <row r="616" spans="1:35" s="20" customFormat="1">
      <c r="A616" s="46">
        <v>3800</v>
      </c>
      <c r="B616" s="38">
        <v>3800</v>
      </c>
      <c r="C616" s="17">
        <v>41079</v>
      </c>
      <c r="D616" s="17">
        <f t="shared" si="10"/>
        <v>41124</v>
      </c>
      <c r="E616" s="17">
        <f>VLOOKUP(B616,SAOM!B$2:D3666,3,0)</f>
        <v>41124</v>
      </c>
      <c r="F616" s="17">
        <f t="shared" si="9"/>
        <v>41139</v>
      </c>
      <c r="G616" s="17" t="s">
        <v>501</v>
      </c>
      <c r="H616" s="14" t="s">
        <v>517</v>
      </c>
      <c r="I616" s="40" t="str">
        <f>VLOOKUP(B616,SAOM!B$2:E2611,4,0)</f>
        <v>Aceito</v>
      </c>
      <c r="J616" s="14" t="s">
        <v>684</v>
      </c>
      <c r="K616" s="14" t="s">
        <v>501</v>
      </c>
      <c r="L616" s="15" t="s">
        <v>4515</v>
      </c>
      <c r="M616" s="15" t="str">
        <f>VLOOKUP(L616,Coordenadas!A$2:B1868,2,0)</f>
        <v xml:space="preserve"> 19°58'3.24"S</v>
      </c>
      <c r="N616" s="15" t="str">
        <f>VLOOKUP(L616,Coordenadas!A$2:C5611,3,0)</f>
        <v xml:space="preserve"> 44°11'56.91"O</v>
      </c>
      <c r="O616" s="40" t="str">
        <f>VLOOKUP(B616,SAOM!B$2:H1569,7,0)</f>
        <v>SES-BEIM-3800</v>
      </c>
      <c r="P616" s="40">
        <v>4033</v>
      </c>
      <c r="Q616" s="17">
        <f>VLOOKUP(B616,SAOM!B$2:I1569,8,0)</f>
        <v>41116</v>
      </c>
      <c r="R616" s="17" t="e">
        <f>VLOOKUP(B616,AG_Lider!A$1:F1928,6,0)</f>
        <v>#N/A</v>
      </c>
      <c r="S616" s="42" t="str">
        <f>VLOOKUP(B616,SAOM!B$2:J1569,9,0)</f>
        <v>Geralda Camilo</v>
      </c>
      <c r="T616" s="17" t="str">
        <f>VLOOKUP(B616,SAOM!B$2:K2015,10,0)</f>
        <v>Rua Rio Grande do Sul, 341 - Bairro Vila Universal</v>
      </c>
      <c r="U616" s="42" t="str">
        <f>VLOOKUP(B616,SAOM!B$2:M1341,12,0)</f>
        <v>(31) 3511-8528</v>
      </c>
      <c r="V616" s="87" t="str">
        <f>VLOOKUP(B616,SAOM!B$2:L1341,11,0)</f>
        <v>32678-028</v>
      </c>
      <c r="W616" s="18"/>
      <c r="X616" s="40" t="str">
        <f>VLOOKUP(B616,SAOM!B$2:N1341,13,0)</f>
        <v>00:20:0e:10:4a:82</v>
      </c>
      <c r="Y616" s="17">
        <v>41116</v>
      </c>
      <c r="Z616" s="15" t="s">
        <v>5718</v>
      </c>
      <c r="AA616" s="19">
        <v>41120</v>
      </c>
      <c r="AB616" s="83">
        <v>41135</v>
      </c>
      <c r="AC616" s="48"/>
      <c r="AD616" s="19" t="str">
        <f>VLOOKUP(B616,SAOM!B$2:Q1642,16,0)</f>
        <v xml:space="preserve">UBS Universal </v>
      </c>
      <c r="AE616" s="19" t="s">
        <v>4675</v>
      </c>
      <c r="AF616" s="19"/>
      <c r="AG616" s="145"/>
      <c r="AH616" s="15"/>
      <c r="AI616" s="20" t="s">
        <v>4675</v>
      </c>
    </row>
    <row r="617" spans="1:35" s="20" customFormat="1">
      <c r="A617" s="46">
        <v>3798</v>
      </c>
      <c r="B617" s="38">
        <v>3798</v>
      </c>
      <c r="C617" s="17">
        <v>41079</v>
      </c>
      <c r="D617" s="17">
        <f t="shared" si="10"/>
        <v>41124</v>
      </c>
      <c r="E617" s="17">
        <f>VLOOKUP(B617,SAOM!B$2:D3667,3,0)</f>
        <v>41124</v>
      </c>
      <c r="F617" s="17">
        <f t="shared" si="9"/>
        <v>41139</v>
      </c>
      <c r="G617" s="17" t="s">
        <v>501</v>
      </c>
      <c r="H617" s="14" t="s">
        <v>517</v>
      </c>
      <c r="I617" s="40" t="str">
        <f>VLOOKUP(B617,SAOM!B$2:E2612,4,0)</f>
        <v>Aceito</v>
      </c>
      <c r="J617" s="14" t="s">
        <v>684</v>
      </c>
      <c r="K617" s="14" t="s">
        <v>501</v>
      </c>
      <c r="L617" s="15" t="s">
        <v>4515</v>
      </c>
      <c r="M617" s="15" t="str">
        <f>VLOOKUP(L617,Coordenadas!A$2:B1869,2,0)</f>
        <v xml:space="preserve"> 19°58'3.24"S</v>
      </c>
      <c r="N617" s="15" t="str">
        <f>VLOOKUP(L617,Coordenadas!A$2:C5612,3,0)</f>
        <v xml:space="preserve"> 44°11'56.91"O</v>
      </c>
      <c r="O617" s="40" t="str">
        <f>VLOOKUP(B617,SAOM!B$2:H1570,7,0)</f>
        <v>SES-BEIM-3798</v>
      </c>
      <c r="P617" s="40">
        <v>4033</v>
      </c>
      <c r="Q617" s="17">
        <f>VLOOKUP(B617,SAOM!B$2:I1570,8,0)</f>
        <v>41117</v>
      </c>
      <c r="R617" s="17" t="e">
        <f>VLOOKUP(B617,AG_Lider!A$1:F1929,6,0)</f>
        <v>#N/A</v>
      </c>
      <c r="S617" s="42" t="str">
        <f>VLOOKUP(B617,SAOM!B$2:J1570,9,0)</f>
        <v>Francisnander</v>
      </c>
      <c r="T617" s="17" t="str">
        <f>VLOOKUP(B617,SAOM!B$2:K2016,10,0)</f>
        <v>Praça da Bandeira,67 - Bairro Laranjeiras</v>
      </c>
      <c r="U617" s="42" t="str">
        <f>VLOOKUP(B617,SAOM!B$2:M1342,12,0)</f>
        <v>(31) 3592-1711</v>
      </c>
      <c r="V617" s="87" t="str">
        <f>VLOOKUP(B617,SAOM!B$2:L1342,11,0)</f>
        <v>32650-020</v>
      </c>
      <c r="W617" s="18"/>
      <c r="X617" s="40" t="str">
        <f>VLOOKUP(B617,SAOM!B$2:N1342,13,0)</f>
        <v>00:20:0e:10:4a:96</v>
      </c>
      <c r="Y617" s="17">
        <v>41117</v>
      </c>
      <c r="Z617" s="15" t="s">
        <v>6201</v>
      </c>
      <c r="AA617" s="19">
        <v>41117</v>
      </c>
      <c r="AB617" s="35"/>
      <c r="AC617" s="48"/>
      <c r="AD617" s="19" t="str">
        <f>VLOOKUP(B617,SAOM!B$2:Q1643,16,0)</f>
        <v xml:space="preserve">UBS Laranjeiras </v>
      </c>
      <c r="AE617" s="19" t="s">
        <v>4675</v>
      </c>
      <c r="AF617" s="19"/>
      <c r="AG617" s="145"/>
      <c r="AH617" s="15"/>
      <c r="AI617" s="20" t="s">
        <v>4675</v>
      </c>
    </row>
    <row r="618" spans="1:35" s="20" customFormat="1">
      <c r="A618" s="46">
        <v>3796</v>
      </c>
      <c r="B618" s="38">
        <v>3796</v>
      </c>
      <c r="C618" s="17">
        <v>41079</v>
      </c>
      <c r="D618" s="17">
        <f t="shared" si="10"/>
        <v>41124</v>
      </c>
      <c r="E618" s="17">
        <f>VLOOKUP(B618,SAOM!B$2:D3668,3,0)</f>
        <v>41124</v>
      </c>
      <c r="F618" s="17">
        <f t="shared" si="9"/>
        <v>41139</v>
      </c>
      <c r="G618" s="17" t="s">
        <v>501</v>
      </c>
      <c r="H618" s="14" t="s">
        <v>517</v>
      </c>
      <c r="I618" s="40" t="str">
        <f>VLOOKUP(B618,SAOM!B$2:E2613,4,0)</f>
        <v>Aceito</v>
      </c>
      <c r="J618" s="14" t="s">
        <v>684</v>
      </c>
      <c r="K618" s="14" t="s">
        <v>501</v>
      </c>
      <c r="L618" s="15" t="s">
        <v>4515</v>
      </c>
      <c r="M618" s="15" t="str">
        <f>VLOOKUP(L618,Coordenadas!A$2:B1870,2,0)</f>
        <v xml:space="preserve"> 19°58'3.24"S</v>
      </c>
      <c r="N618" s="15" t="str">
        <f>VLOOKUP(L618,Coordenadas!A$2:C5613,3,0)</f>
        <v xml:space="preserve"> 44°11'56.91"O</v>
      </c>
      <c r="O618" s="40" t="str">
        <f>VLOOKUP(B618,SAOM!B$2:H1571,7,0)</f>
        <v>SES-BEIM-3796</v>
      </c>
      <c r="P618" s="40">
        <v>4033</v>
      </c>
      <c r="Q618" s="17">
        <f>VLOOKUP(B618,SAOM!B$2:I1571,8,0)</f>
        <v>41117</v>
      </c>
      <c r="R618" s="17" t="e">
        <f>VLOOKUP(B618,AG_Lider!A$1:F1930,6,0)</f>
        <v>#N/A</v>
      </c>
      <c r="S618" s="42" t="str">
        <f>VLOOKUP(B618,SAOM!B$2:J1571,9,0)</f>
        <v>Eliana</v>
      </c>
      <c r="T618" s="17" t="str">
        <f>VLOOKUP(B618,SAOM!B$2:K2017,10,0)</f>
        <v>Rua São Lucas,96 - Bairro Vila Cristina</v>
      </c>
      <c r="U618" s="42" t="str">
        <f>VLOOKUP(B618,SAOM!B$2:M1343,12,0)</f>
        <v>(31) 3592-2336</v>
      </c>
      <c r="V618" s="87" t="str">
        <f>VLOOKUP(B618,SAOM!B$2:L1343,11,0)</f>
        <v>32675-818</v>
      </c>
      <c r="W618" s="18"/>
      <c r="X618" s="40" t="str">
        <f>VLOOKUP(B618,SAOM!B$2:N1343,13,0)</f>
        <v>00:20:0e:10:4a:73</v>
      </c>
      <c r="Y618" s="17">
        <v>41117</v>
      </c>
      <c r="Z618" s="15" t="s">
        <v>5718</v>
      </c>
      <c r="AA618" s="19">
        <v>41117</v>
      </c>
      <c r="AB618" s="83">
        <v>41135</v>
      </c>
      <c r="AC618" s="48"/>
      <c r="AD618" s="19" t="str">
        <f>VLOOKUP(B618,SAOM!B$2:Q1644,16,0)</f>
        <v xml:space="preserve">UBS Vila Cristina </v>
      </c>
      <c r="AE618" s="19" t="s">
        <v>4675</v>
      </c>
      <c r="AF618" s="19"/>
      <c r="AG618" s="145"/>
      <c r="AH618" s="15"/>
      <c r="AI618" s="20" t="s">
        <v>4675</v>
      </c>
    </row>
    <row r="619" spans="1:35" s="84" customFormat="1">
      <c r="A619" s="46">
        <v>3794</v>
      </c>
      <c r="B619" s="38">
        <v>3794</v>
      </c>
      <c r="C619" s="31">
        <v>41079</v>
      </c>
      <c r="D619" s="31">
        <f t="shared" si="10"/>
        <v>41124</v>
      </c>
      <c r="E619" s="17">
        <f>VLOOKUP(B619,SAOM!B$2:D3669,3,0)</f>
        <v>41124</v>
      </c>
      <c r="F619" s="31">
        <f t="shared" si="9"/>
        <v>41139</v>
      </c>
      <c r="G619" s="31" t="s">
        <v>501</v>
      </c>
      <c r="H619" s="73" t="s">
        <v>517</v>
      </c>
      <c r="I619" s="40" t="str">
        <f>VLOOKUP(B619,SAOM!B$2:E2614,4,0)</f>
        <v>Aceito</v>
      </c>
      <c r="J619" s="73" t="s">
        <v>684</v>
      </c>
      <c r="K619" s="73" t="s">
        <v>501</v>
      </c>
      <c r="L619" s="47" t="s">
        <v>4515</v>
      </c>
      <c r="M619" s="15" t="str">
        <f>VLOOKUP(L619,Coordenadas!A$2:B1871,2,0)</f>
        <v xml:space="preserve"> 19°58'3.24"S</v>
      </c>
      <c r="N619" s="15" t="str">
        <f>VLOOKUP(L619,Coordenadas!A$2:C5614,3,0)</f>
        <v xml:space="preserve"> 44°11'56.91"O</v>
      </c>
      <c r="O619" s="38" t="str">
        <f>VLOOKUP(B619,SAOM!B$2:H1572,7,0)</f>
        <v>SES-BEIM-3794</v>
      </c>
      <c r="P619" s="38">
        <v>4033</v>
      </c>
      <c r="Q619" s="31">
        <f>VLOOKUP(B619,SAOM!B$2:I1572,8,0)</f>
        <v>41115</v>
      </c>
      <c r="R619" s="31" t="e">
        <f>VLOOKUP(B619,AG_Lider!A$1:F1931,6,0)</f>
        <v>#N/A</v>
      </c>
      <c r="S619" s="80" t="str">
        <f>VLOOKUP(B619,SAOM!B$2:J1572,9,0)</f>
        <v>Edilene</v>
      </c>
      <c r="T619" s="31" t="str">
        <f>VLOOKUP(B619,SAOM!B$2:K2018,10,0)</f>
        <v>Rua Rio Verde, 93 - Bairro Nossa Senhora de Fátima</v>
      </c>
      <c r="U619" s="42" t="str">
        <f>VLOOKUP(B619,SAOM!B$2:M1344,12,0)</f>
        <v>(31) 3596-6320</v>
      </c>
      <c r="V619" s="87" t="str">
        <f>VLOOKUP(B619,SAOM!B$2:L1344,11,0)</f>
        <v>32672-222</v>
      </c>
      <c r="W619" s="81"/>
      <c r="X619" s="40" t="str">
        <f>VLOOKUP(B619,SAOM!B$2:N1344,13,0)</f>
        <v>00:20:0e:10:4a:5f</v>
      </c>
      <c r="Y619" s="31">
        <v>41115</v>
      </c>
      <c r="Z619" s="47" t="s">
        <v>4273</v>
      </c>
      <c r="AA619" s="82">
        <v>41115</v>
      </c>
      <c r="AB619" s="35"/>
      <c r="AC619" s="70"/>
      <c r="AD619" s="19" t="str">
        <f>VLOOKUP(B619,SAOM!B$2:Q1645,16,0)</f>
        <v xml:space="preserve">UBS Nossa Senhora de Fátima </v>
      </c>
      <c r="AE619" s="82" t="s">
        <v>4675</v>
      </c>
      <c r="AF619" s="82"/>
      <c r="AG619" s="147"/>
      <c r="AH619" s="47"/>
      <c r="AI619" s="84" t="s">
        <v>4675</v>
      </c>
    </row>
    <row r="620" spans="1:35" s="20" customFormat="1">
      <c r="A620" s="46">
        <v>3792</v>
      </c>
      <c r="B620" s="38">
        <v>3792</v>
      </c>
      <c r="C620" s="17">
        <v>41079</v>
      </c>
      <c r="D620" s="17">
        <f t="shared" si="10"/>
        <v>41124</v>
      </c>
      <c r="E620" s="17">
        <f>VLOOKUP(B620,SAOM!B$2:D3670,3,0)</f>
        <v>41124</v>
      </c>
      <c r="F620" s="17">
        <f t="shared" si="9"/>
        <v>41139</v>
      </c>
      <c r="G620" s="17" t="s">
        <v>501</v>
      </c>
      <c r="H620" s="14" t="s">
        <v>517</v>
      </c>
      <c r="I620" s="40" t="str">
        <f>VLOOKUP(B620,SAOM!B$2:E2615,4,0)</f>
        <v>Aceito</v>
      </c>
      <c r="J620" s="14" t="s">
        <v>684</v>
      </c>
      <c r="K620" s="14" t="s">
        <v>501</v>
      </c>
      <c r="L620" s="15" t="s">
        <v>4515</v>
      </c>
      <c r="M620" s="15" t="str">
        <f>VLOOKUP(L620,Coordenadas!A$2:B1872,2,0)</f>
        <v xml:space="preserve"> 19°58'3.24"S</v>
      </c>
      <c r="N620" s="15" t="str">
        <f>VLOOKUP(L620,Coordenadas!A$2:C5615,3,0)</f>
        <v xml:space="preserve"> 44°11'56.91"O</v>
      </c>
      <c r="O620" s="40" t="str">
        <f>VLOOKUP(B620,SAOM!B$2:H1573,7,0)</f>
        <v>SES-BEIM-3792</v>
      </c>
      <c r="P620" s="40">
        <v>4033</v>
      </c>
      <c r="Q620" s="17">
        <f>VLOOKUP(B620,SAOM!B$2:I1573,8,0)</f>
        <v>41116</v>
      </c>
      <c r="R620" s="17" t="e">
        <f>VLOOKUP(B620,AG_Lider!A$1:F1932,6,0)</f>
        <v>#N/A</v>
      </c>
      <c r="S620" s="42" t="str">
        <f>VLOOKUP(B620,SAOM!B$2:J1573,9,0)</f>
        <v>Márcia</v>
      </c>
      <c r="T620" s="17" t="str">
        <f>VLOOKUP(B620,SAOM!B$2:K2019,10,0)</f>
        <v>Av. Das Acacias, s/nª - Bairro Jardim das Alterosas</v>
      </c>
      <c r="U620" s="42" t="str">
        <f>VLOOKUP(B620,SAOM!B$2:M1345,12,0)</f>
        <v>(31) 3595-4359</v>
      </c>
      <c r="V620" s="87" t="str">
        <f>VLOOKUP(B620,SAOM!B$2:L1345,11,0)</f>
        <v>32671-062</v>
      </c>
      <c r="W620" s="18"/>
      <c r="X620" s="40" t="str">
        <f>VLOOKUP(B620,SAOM!B$2:N1345,13,0)</f>
        <v>00:20:0e:10:4f:31</v>
      </c>
      <c r="Y620" s="17">
        <v>41116</v>
      </c>
      <c r="Z620" s="15" t="s">
        <v>4273</v>
      </c>
      <c r="AA620" s="19">
        <v>41116</v>
      </c>
      <c r="AB620" s="35"/>
      <c r="AC620" s="48"/>
      <c r="AD620" s="19" t="str">
        <f>VLOOKUP(B620,SAOM!B$2:Q1646,16,0)</f>
        <v xml:space="preserve">UBS Alterosas I </v>
      </c>
      <c r="AE620" s="19" t="s">
        <v>4675</v>
      </c>
      <c r="AF620" s="19"/>
      <c r="AG620" s="145"/>
      <c r="AH620" s="15"/>
      <c r="AI620" s="20" t="s">
        <v>4675</v>
      </c>
    </row>
    <row r="621" spans="1:35" s="20" customFormat="1">
      <c r="A621" s="46">
        <v>3790</v>
      </c>
      <c r="B621" s="38">
        <v>3790</v>
      </c>
      <c r="C621" s="17">
        <v>41079</v>
      </c>
      <c r="D621" s="17">
        <f t="shared" si="10"/>
        <v>41124</v>
      </c>
      <c r="E621" s="17">
        <f>VLOOKUP(B621,SAOM!B$2:D3671,3,0)</f>
        <v>41124</v>
      </c>
      <c r="F621" s="17">
        <f t="shared" si="9"/>
        <v>41139</v>
      </c>
      <c r="G621" s="17" t="s">
        <v>501</v>
      </c>
      <c r="H621" s="14" t="s">
        <v>517</v>
      </c>
      <c r="I621" s="40" t="str">
        <f>VLOOKUP(B621,SAOM!B$2:E2616,4,0)</f>
        <v>Aceito</v>
      </c>
      <c r="J621" s="14" t="s">
        <v>684</v>
      </c>
      <c r="K621" s="14" t="s">
        <v>501</v>
      </c>
      <c r="L621" s="15" t="s">
        <v>4515</v>
      </c>
      <c r="M621" s="15" t="str">
        <f>VLOOKUP(L621,Coordenadas!A$2:B1873,2,0)</f>
        <v xml:space="preserve"> 19°58'3.24"S</v>
      </c>
      <c r="N621" s="15" t="str">
        <f>VLOOKUP(L621,Coordenadas!A$2:C5616,3,0)</f>
        <v xml:space="preserve"> 44°11'56.91"O</v>
      </c>
      <c r="O621" s="40" t="str">
        <f>VLOOKUP(B621,SAOM!B$2:H1574,7,0)</f>
        <v>SES-BEIM-3790</v>
      </c>
      <c r="P621" s="40">
        <v>4033</v>
      </c>
      <c r="Q621" s="17">
        <f>VLOOKUP(B621,SAOM!B$2:I1574,8,0)</f>
        <v>41115</v>
      </c>
      <c r="R621" s="17" t="e">
        <f>VLOOKUP(B621,AG_Lider!A$1:F1933,6,0)</f>
        <v>#N/A</v>
      </c>
      <c r="S621" s="42" t="str">
        <f>VLOOKUP(B621,SAOM!B$2:J1574,9,0)</f>
        <v>Alcione</v>
      </c>
      <c r="T621" s="17" t="str">
        <f>VLOOKUP(B621,SAOM!B$2:K2020,10,0)</f>
        <v>Av. Belo Horizonte, 386 - Bairro Cruzeiro do Sul</v>
      </c>
      <c r="U621" s="42" t="str">
        <f>VLOOKUP(B621,SAOM!B$2:M1346,12,0)</f>
        <v>(31) 3595-2580</v>
      </c>
      <c r="V621" s="87" t="str">
        <f>VLOOKUP(B621,SAOM!B$2:L1346,11,0)</f>
        <v>32672-758</v>
      </c>
      <c r="W621" s="18"/>
      <c r="X621" s="40" t="str">
        <f>VLOOKUP(B621,SAOM!B$2:N1346,13,0)</f>
        <v>00:20:0E:10:4F:51</v>
      </c>
      <c r="Y621" s="17">
        <v>41115</v>
      </c>
      <c r="Z621" s="15" t="s">
        <v>4275</v>
      </c>
      <c r="AA621" s="19">
        <v>41116</v>
      </c>
      <c r="AB621" s="35"/>
      <c r="AC621" s="48"/>
      <c r="AD621" s="19" t="str">
        <f>VLOOKUP(B621,SAOM!B$2:Q1647,16,0)</f>
        <v xml:space="preserve">UBS Cruzeiro do Sul </v>
      </c>
      <c r="AE621" s="19" t="s">
        <v>4675</v>
      </c>
      <c r="AF621" s="19"/>
      <c r="AG621" s="145"/>
      <c r="AH621" s="15"/>
      <c r="AI621" s="20" t="s">
        <v>4675</v>
      </c>
    </row>
    <row r="622" spans="1:35" s="20" customFormat="1" ht="19.5" customHeight="1">
      <c r="A622" s="46">
        <v>3656</v>
      </c>
      <c r="B622" s="38">
        <v>3656</v>
      </c>
      <c r="C622" s="17">
        <v>41066</v>
      </c>
      <c r="D622" s="17">
        <v>41151</v>
      </c>
      <c r="E622" s="17">
        <f>VLOOKUP(B622,SAOM!B$2:D3672,3,0)</f>
        <v>41151</v>
      </c>
      <c r="F622" s="17">
        <f t="shared" si="9"/>
        <v>41166</v>
      </c>
      <c r="G622" s="17">
        <v>41102</v>
      </c>
      <c r="H622" s="14" t="s">
        <v>7236</v>
      </c>
      <c r="I622" s="40" t="str">
        <f>VLOOKUP(B622,SAOM!B$2:E2617,4,0)</f>
        <v>Agendado</v>
      </c>
      <c r="J622" s="14" t="s">
        <v>499</v>
      </c>
      <c r="K622" s="14" t="s">
        <v>506</v>
      </c>
      <c r="L622" s="15" t="s">
        <v>4585</v>
      </c>
      <c r="M622" s="15" t="str">
        <f>VLOOKUP(L622,Coordenadas!A$2:B1874,2,0)</f>
        <v xml:space="preserve"> 19° 5'49.75"S</v>
      </c>
      <c r="N622" s="15" t="str">
        <f>VLOOKUP(L622,Coordenadas!A$2:C5617,3,0)</f>
        <v xml:space="preserve"> 46°40'25.41"O</v>
      </c>
      <c r="O622" s="40" t="str">
        <f>VLOOKUP(B622,SAOM!B$2:H1575,7,0)</f>
        <v>-</v>
      </c>
      <c r="P622" s="40">
        <v>4033</v>
      </c>
      <c r="Q622" s="17">
        <f>VLOOKUP(B622,SAOM!B$2:I1575,8,0)</f>
        <v>41169</v>
      </c>
      <c r="R622" s="17" t="e">
        <f>VLOOKUP(B622,AG_Lider!A$1:F1934,6,0)</f>
        <v>#N/A</v>
      </c>
      <c r="S622" s="42" t="str">
        <f>VLOOKUP(B622,SAOM!B$2:J1575,9,0)</f>
        <v>Não tem</v>
      </c>
      <c r="T622" s="17" t="str">
        <f>VLOOKUP(B622,SAOM!B$2:K2021,10,0)</f>
        <v>Avenida Brasil - N: 615 - Bairro da Nações</v>
      </c>
      <c r="U622" s="42" t="str">
        <f>VLOOKUP(B622,SAOM!B$2:M1347,12,0)</f>
        <v>34 3833-1696</v>
      </c>
      <c r="V622" s="87" t="str">
        <f>VLOOKUP(B622,SAOM!B$2:L1347,11,0)</f>
        <v>38760-000</v>
      </c>
      <c r="W622" s="18"/>
      <c r="X622" s="40" t="str">
        <f>VLOOKUP(B622,SAOM!B$2:N1347,13,0)</f>
        <v>-</v>
      </c>
      <c r="Y622" s="17"/>
      <c r="Z622" s="15"/>
      <c r="AA622" s="19"/>
      <c r="AB622" s="35"/>
      <c r="AC622" s="77" t="s">
        <v>7216</v>
      </c>
      <c r="AD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E622" s="19" t="s">
        <v>4675</v>
      </c>
      <c r="AF622" s="19"/>
      <c r="AG622" s="145"/>
      <c r="AH622" s="15"/>
      <c r="AI622" s="20" t="s">
        <v>4675</v>
      </c>
    </row>
    <row r="623" spans="1:35" s="20" customFormat="1">
      <c r="A623" s="13">
        <v>3657</v>
      </c>
      <c r="B623" s="38">
        <v>3657</v>
      </c>
      <c r="C623" s="17">
        <v>41066</v>
      </c>
      <c r="D623" s="17">
        <f t="shared" ref="D623:D647" si="11">C623+45</f>
        <v>41111</v>
      </c>
      <c r="E623" s="17">
        <f>VLOOKUP(B623,SAOM!B$2:D3673,3,0)</f>
        <v>41111</v>
      </c>
      <c r="F623" s="17">
        <f t="shared" si="9"/>
        <v>41126</v>
      </c>
      <c r="G623" s="17" t="s">
        <v>501</v>
      </c>
      <c r="H623" s="14" t="s">
        <v>517</v>
      </c>
      <c r="I623" s="40" t="str">
        <f>VLOOKUP(B623,SAOM!B$2:E2618,4,0)</f>
        <v>Aceito</v>
      </c>
      <c r="J623" s="14" t="s">
        <v>499</v>
      </c>
      <c r="K623" s="14" t="s">
        <v>501</v>
      </c>
      <c r="L623" s="15" t="s">
        <v>4585</v>
      </c>
      <c r="M623" s="15" t="str">
        <f>VLOOKUP(L623,Coordenadas!A$2:B1875,2,0)</f>
        <v xml:space="preserve"> 19° 5'49.75"S</v>
      </c>
      <c r="N623" s="15" t="str">
        <f>VLOOKUP(L623,Coordenadas!A$2:C5618,3,0)</f>
        <v xml:space="preserve"> 46°40'25.41"O</v>
      </c>
      <c r="O623" s="40" t="str">
        <f>VLOOKUP(B623,SAOM!B$2:H1576,7,0)</f>
        <v>SES-SERE-3657</v>
      </c>
      <c r="P623" s="40">
        <v>4033</v>
      </c>
      <c r="Q623" s="17">
        <f>VLOOKUP(B623,SAOM!B$2:I1576,8,0)</f>
        <v>41121</v>
      </c>
      <c r="R623" s="17" t="e">
        <f>VLOOKUP(B623,AG_Lider!A$1:F1935,6,0)</f>
        <v>#N/A</v>
      </c>
      <c r="S623" s="42" t="str">
        <f>VLOOKUP(B623,SAOM!B$2:J1576,9,0)</f>
        <v>Não tem</v>
      </c>
      <c r="T623" s="17" t="str">
        <f>VLOOKUP(B623,SAOM!B$2:K2022,10,0)</f>
        <v>RUA PETUNIA , n 211 - Centro</v>
      </c>
      <c r="U623" s="42" t="str">
        <f>VLOOKUP(B623,SAOM!B$2:M1348,12,0)</f>
        <v>34 3833-1171</v>
      </c>
      <c r="V623" s="87">
        <f>VLOOKUP(B623,SAOM!B$2:L1348,11,0)</f>
        <v>38760000</v>
      </c>
      <c r="W623" s="18"/>
      <c r="X623" s="40" t="str">
        <f>VLOOKUP(B623,SAOM!B$2:N1348,13,0)</f>
        <v>00:20:0e:10:4f:8d</v>
      </c>
      <c r="Y623" s="17">
        <v>41121</v>
      </c>
      <c r="Z623" s="15" t="s">
        <v>5912</v>
      </c>
      <c r="AA623" s="19">
        <v>41121</v>
      </c>
      <c r="AB623" s="35"/>
      <c r="AC623" s="48"/>
      <c r="AD623" s="19" t="str">
        <f>VLOOKUP(B623,SAOM!B$2:Q1649,16,0)</f>
        <v xml:space="preserve">Cnes:2220210 
CENTRO SAÚDE DR JOSÉ WANDERLEY 
</v>
      </c>
      <c r="AE623" s="19" t="s">
        <v>4675</v>
      </c>
      <c r="AF623" s="19"/>
      <c r="AG623" s="145"/>
      <c r="AH623" s="15"/>
      <c r="AI623" s="20" t="s">
        <v>4675</v>
      </c>
    </row>
    <row r="624" spans="1:35" s="20" customFormat="1">
      <c r="A624" s="46">
        <v>3834</v>
      </c>
      <c r="B624" s="38">
        <v>3834</v>
      </c>
      <c r="C624" s="17">
        <v>41088</v>
      </c>
      <c r="D624" s="17">
        <f t="shared" si="11"/>
        <v>41133</v>
      </c>
      <c r="E624" s="17">
        <f>VLOOKUP(B624,SAOM!B$2:D3674,3,0)</f>
        <v>41133</v>
      </c>
      <c r="F624" s="17">
        <f t="shared" si="9"/>
        <v>41148</v>
      </c>
      <c r="G624" s="17" t="s">
        <v>501</v>
      </c>
      <c r="H624" s="14" t="s">
        <v>517</v>
      </c>
      <c r="I624" s="40" t="str">
        <f>VLOOKUP(B624,SAOM!B$2:E2619,4,0)</f>
        <v>Aceito</v>
      </c>
      <c r="J624" s="14" t="s">
        <v>684</v>
      </c>
      <c r="K624" s="14" t="s">
        <v>501</v>
      </c>
      <c r="L624" s="15" t="s">
        <v>4515</v>
      </c>
      <c r="M624" s="15" t="str">
        <f>VLOOKUP(L624,Coordenadas!A$2:B1876,2,0)</f>
        <v xml:space="preserve"> 19°58'3.24"S</v>
      </c>
      <c r="N624" s="15" t="str">
        <f>VLOOKUP(L624,Coordenadas!A$2:C5619,3,0)</f>
        <v xml:space="preserve"> 44°11'56.91"O</v>
      </c>
      <c r="O624" s="40" t="str">
        <f>VLOOKUP(B624,SAOM!B$2:H1577,7,0)</f>
        <v>SES-BEIM-3834</v>
      </c>
      <c r="P624" s="40">
        <v>4033</v>
      </c>
      <c r="Q624" s="17">
        <f>VLOOKUP(B624,SAOM!B$2:I1577,8,0)</f>
        <v>41124</v>
      </c>
      <c r="R624" s="17" t="e">
        <f>VLOOKUP(B624,AG_Lider!A$1:F1936,6,0)</f>
        <v>#N/A</v>
      </c>
      <c r="S624" s="42" t="str">
        <f>VLOOKUP(B624,SAOM!B$2:J1577,9,0)</f>
        <v>Gilson</v>
      </c>
      <c r="T624" s="17" t="str">
        <f>VLOOKUP(B624,SAOM!B$2:K2023,10,0)</f>
        <v>Rua Veneza,16</v>
      </c>
      <c r="U624" s="42" t="str">
        <f>VLOOKUP(B624,SAOM!B$2:M1349,12,0)</f>
        <v>(31) 3530-6260</v>
      </c>
      <c r="V624" s="87" t="str">
        <f>VLOOKUP(B624,SAOM!B$2:L1349,11,0)</f>
        <v>32641-810</v>
      </c>
      <c r="W624" s="18"/>
      <c r="X624" s="40" t="str">
        <f>VLOOKUP(B624,SAOM!B$2:N1349,13,0)</f>
        <v>00:20:0E:10:4B:05</v>
      </c>
      <c r="Y624" s="17">
        <v>41124</v>
      </c>
      <c r="Z624" s="15" t="s">
        <v>4273</v>
      </c>
      <c r="AA624" s="19">
        <v>41124</v>
      </c>
      <c r="AB624" s="35"/>
      <c r="AC624" s="48"/>
      <c r="AD624" s="19" t="str">
        <f>VLOOKUP(B624,SAOM!B$2:Q1650,16,0)</f>
        <v>-</v>
      </c>
      <c r="AE624" s="19" t="s">
        <v>4675</v>
      </c>
      <c r="AF624" s="19"/>
      <c r="AG624" s="145"/>
      <c r="AH624" s="15"/>
      <c r="AI624" s="20" t="s">
        <v>4675</v>
      </c>
    </row>
    <row r="625" spans="1:34" s="20" customFormat="1">
      <c r="A625" s="46">
        <v>3835</v>
      </c>
      <c r="B625" s="38">
        <v>3835</v>
      </c>
      <c r="C625" s="17">
        <v>41088</v>
      </c>
      <c r="D625" s="17">
        <f t="shared" si="11"/>
        <v>41133</v>
      </c>
      <c r="E625" s="17">
        <f>VLOOKUP(B625,SAOM!B$2:D3675,3,0)</f>
        <v>41133</v>
      </c>
      <c r="F625" s="17">
        <f t="shared" si="9"/>
        <v>41148</v>
      </c>
      <c r="G625" s="17" t="s">
        <v>501</v>
      </c>
      <c r="H625" s="14" t="s">
        <v>517</v>
      </c>
      <c r="I625" s="40" t="str">
        <f>VLOOKUP(B625,SAOM!B$2:E2620,4,0)</f>
        <v>Aceito</v>
      </c>
      <c r="J625" s="14" t="s">
        <v>684</v>
      </c>
      <c r="K625" s="14" t="s">
        <v>501</v>
      </c>
      <c r="L625" s="15" t="s">
        <v>4515</v>
      </c>
      <c r="M625" s="15" t="str">
        <f>VLOOKUP(L625,Coordenadas!A$2:B1877,2,0)</f>
        <v xml:space="preserve"> 19°58'3.24"S</v>
      </c>
      <c r="N625" s="15" t="str">
        <f>VLOOKUP(L625,Coordenadas!A$2:C5620,3,0)</f>
        <v xml:space="preserve"> 44°11'56.91"O</v>
      </c>
      <c r="O625" s="40" t="str">
        <f>VLOOKUP(B625,SAOM!B$2:H1578,7,0)</f>
        <v>SES-BEIM-3835</v>
      </c>
      <c r="P625" s="40">
        <v>4033</v>
      </c>
      <c r="Q625" s="17">
        <f>VLOOKUP(B625,SAOM!B$2:I1578,8,0)</f>
        <v>41122</v>
      </c>
      <c r="R625" s="17" t="e">
        <f>VLOOKUP(B625,AG_Lider!A$1:F1937,6,0)</f>
        <v>#N/A</v>
      </c>
      <c r="S625" s="42" t="str">
        <f>VLOOKUP(B625,SAOM!B$2:J1578,9,0)</f>
        <v>Agneia de Lourdes</v>
      </c>
      <c r="T625" s="17" t="str">
        <f>VLOOKUP(B625,SAOM!B$2:K2024,10,0)</f>
        <v>Rua Silva Lima,75</v>
      </c>
      <c r="U625" s="42" t="str">
        <f>VLOOKUP(B625,SAOM!B$2:M1350,12,0)</f>
        <v>(31) 3530-9181</v>
      </c>
      <c r="V625" s="87" t="str">
        <f>VLOOKUP(B625,SAOM!B$2:L1350,11,0)</f>
        <v>32628-118</v>
      </c>
      <c r="W625" s="18"/>
      <c r="X625" s="40" t="str">
        <f>VLOOKUP(B625,SAOM!B$2:N1350,13,0)</f>
        <v>00:20:0E:10:4F:80</v>
      </c>
      <c r="Y625" s="17">
        <v>41122</v>
      </c>
      <c r="Z625" s="15" t="s">
        <v>6342</v>
      </c>
      <c r="AA625" s="19">
        <v>41130</v>
      </c>
      <c r="AB625" s="83">
        <v>41135</v>
      </c>
      <c r="AC625" s="48"/>
      <c r="AD625" s="19" t="str">
        <f>VLOOKUP(B625,SAOM!B$2:Q1651,16,0)</f>
        <v>-</v>
      </c>
      <c r="AE625" s="19" t="s">
        <v>4675</v>
      </c>
      <c r="AF625" s="19"/>
      <c r="AG625" s="145"/>
      <c r="AH625" s="15"/>
    </row>
    <row r="626" spans="1:34" s="84" customFormat="1">
      <c r="A626" s="46">
        <v>3836</v>
      </c>
      <c r="B626" s="38">
        <v>3836</v>
      </c>
      <c r="C626" s="31">
        <v>41088</v>
      </c>
      <c r="D626" s="31">
        <f t="shared" si="11"/>
        <v>41133</v>
      </c>
      <c r="E626" s="17">
        <f>VLOOKUP(B626,SAOM!B$2:D3676,3,0)</f>
        <v>41133</v>
      </c>
      <c r="F626" s="31">
        <f t="shared" si="9"/>
        <v>41148</v>
      </c>
      <c r="G626" s="31" t="s">
        <v>501</v>
      </c>
      <c r="H626" s="73" t="s">
        <v>517</v>
      </c>
      <c r="I626" s="40" t="str">
        <f>VLOOKUP(B626,SAOM!B$2:E2621,4,0)</f>
        <v>Aceito</v>
      </c>
      <c r="J626" s="73" t="s">
        <v>684</v>
      </c>
      <c r="K626" s="73" t="s">
        <v>501</v>
      </c>
      <c r="L626" s="47" t="s">
        <v>4515</v>
      </c>
      <c r="M626" s="15" t="str">
        <f>VLOOKUP(L626,Coordenadas!A$2:B1878,2,0)</f>
        <v xml:space="preserve"> 19°58'3.24"S</v>
      </c>
      <c r="N626" s="15" t="str">
        <f>VLOOKUP(L626,Coordenadas!A$2:C5621,3,0)</f>
        <v xml:space="preserve"> 44°11'56.91"O</v>
      </c>
      <c r="O626" s="38" t="str">
        <f>VLOOKUP(B626,SAOM!B$2:H1579,7,0)</f>
        <v>SES-BEIM-3836</v>
      </c>
      <c r="P626" s="38">
        <v>4033</v>
      </c>
      <c r="Q626" s="31">
        <f>VLOOKUP(B626,SAOM!B$2:I1579,8,0)</f>
        <v>41121</v>
      </c>
      <c r="R626" s="31" t="e">
        <f>VLOOKUP(B626,AG_Lider!A$1:F1938,6,0)</f>
        <v>#N/A</v>
      </c>
      <c r="S626" s="80" t="str">
        <f>VLOOKUP(B626,SAOM!B$2:J1579,9,0)</f>
        <v>Sergio</v>
      </c>
      <c r="T626" s="31" t="str">
        <f>VLOOKUP(B626,SAOM!B$2:K2025,10,0)</f>
        <v>Rodovia MG060 Km3,188</v>
      </c>
      <c r="U626" s="42" t="str">
        <f>VLOOKUP(B626,SAOM!B$2:M1351,12,0)</f>
        <v>(31) 3596-2899</v>
      </c>
      <c r="V626" s="87" t="str">
        <f>VLOOKUP(B626,SAOM!B$2:L1351,11,0)</f>
        <v>32623-245</v>
      </c>
      <c r="W626" s="81"/>
      <c r="X626" s="40" t="str">
        <f>VLOOKUP(B626,SAOM!B$2:N1351,13,0)</f>
        <v>00:20:0e:10:4a:60</v>
      </c>
      <c r="Y626" s="31">
        <v>41121</v>
      </c>
      <c r="Z626" s="47" t="s">
        <v>6000</v>
      </c>
      <c r="AA626" s="82">
        <v>41122</v>
      </c>
      <c r="AB626" s="83">
        <v>41135</v>
      </c>
      <c r="AC626" s="70"/>
      <c r="AD626" s="19" t="str">
        <f>VLOOKUP(B626,SAOM!B$2:Q1652,16,0)</f>
        <v>-</v>
      </c>
      <c r="AE626" s="82" t="s">
        <v>4675</v>
      </c>
      <c r="AF626" s="82"/>
      <c r="AG626" s="147"/>
      <c r="AH626" s="47"/>
    </row>
    <row r="627" spans="1:34" s="20" customFormat="1">
      <c r="A627" s="46">
        <v>3837</v>
      </c>
      <c r="B627" s="38">
        <v>3837</v>
      </c>
      <c r="C627" s="17">
        <v>41088</v>
      </c>
      <c r="D627" s="17">
        <f t="shared" si="11"/>
        <v>41133</v>
      </c>
      <c r="E627" s="17">
        <f>VLOOKUP(B627,SAOM!B$2:D3677,3,0)</f>
        <v>41133</v>
      </c>
      <c r="F627" s="17">
        <f t="shared" si="9"/>
        <v>41148</v>
      </c>
      <c r="G627" s="17" t="s">
        <v>501</v>
      </c>
      <c r="H627" s="14" t="s">
        <v>517</v>
      </c>
      <c r="I627" s="40" t="str">
        <f>VLOOKUP(B627,SAOM!B$2:E2622,4,0)</f>
        <v>Aceito</v>
      </c>
      <c r="J627" s="14" t="s">
        <v>684</v>
      </c>
      <c r="K627" s="14" t="s">
        <v>501</v>
      </c>
      <c r="L627" s="15" t="s">
        <v>4515</v>
      </c>
      <c r="M627" s="15" t="str">
        <f>VLOOKUP(L627,Coordenadas!A$2:B1879,2,0)</f>
        <v xml:space="preserve"> 19°58'3.24"S</v>
      </c>
      <c r="N627" s="15" t="str">
        <f>VLOOKUP(L627,Coordenadas!A$2:C5622,3,0)</f>
        <v xml:space="preserve"> 44°11'56.91"O</v>
      </c>
      <c r="O627" s="40" t="str">
        <f>VLOOKUP(B627,SAOM!B$2:H1580,7,0)</f>
        <v>SES-BEIM-3837</v>
      </c>
      <c r="P627" s="40">
        <v>4033</v>
      </c>
      <c r="Q627" s="17">
        <f>VLOOKUP(B627,SAOM!B$2:I1580,8,0)</f>
        <v>41123</v>
      </c>
      <c r="R627" s="17" t="e">
        <f>VLOOKUP(B627,AG_Lider!A$1:F1939,6,0)</f>
        <v>#N/A</v>
      </c>
      <c r="S627" s="42" t="str">
        <f>VLOOKUP(B627,SAOM!B$2:J1580,9,0)</f>
        <v>Janainade Paula</v>
      </c>
      <c r="T627" s="17" t="str">
        <f>VLOOKUP(B627,SAOM!B$2:K2026,10,0)</f>
        <v>Rua Arlindo José dos Santos,160</v>
      </c>
      <c r="U627" s="42" t="str">
        <f>VLOOKUP(B627,SAOM!B$2:M1352,12,0)</f>
        <v>(31) 3593-8128</v>
      </c>
      <c r="V627" s="87" t="str">
        <f>VLOOKUP(B627,SAOM!B$2:L1352,11,0)</f>
        <v>32606-018</v>
      </c>
      <c r="W627" s="18"/>
      <c r="X627" s="40" t="str">
        <f>VLOOKUP(B627,SAOM!B$2:N1352,13,0)</f>
        <v>00:20:0e:10:4f:5a</v>
      </c>
      <c r="Y627" s="17">
        <v>41123</v>
      </c>
      <c r="Z627" s="15" t="s">
        <v>5950</v>
      </c>
      <c r="AA627" s="19">
        <v>41124</v>
      </c>
      <c r="AB627" s="83">
        <v>41135</v>
      </c>
      <c r="AC627" s="48"/>
      <c r="AD627" s="19" t="str">
        <f>VLOOKUP(B627,SAOM!B$2:Q1653,16,0)</f>
        <v>-</v>
      </c>
      <c r="AE627" s="19" t="s">
        <v>4675</v>
      </c>
      <c r="AF627" s="19"/>
      <c r="AG627" s="145"/>
      <c r="AH627" s="15"/>
    </row>
    <row r="628" spans="1:34" s="20" customFormat="1">
      <c r="A628" s="46">
        <v>3838</v>
      </c>
      <c r="B628" s="38">
        <v>3838</v>
      </c>
      <c r="C628" s="17">
        <v>41088</v>
      </c>
      <c r="D628" s="17">
        <f t="shared" si="11"/>
        <v>41133</v>
      </c>
      <c r="E628" s="17">
        <f>VLOOKUP(B628,SAOM!B$2:D3678,3,0)</f>
        <v>41133</v>
      </c>
      <c r="F628" s="17">
        <f t="shared" si="9"/>
        <v>41148</v>
      </c>
      <c r="G628" s="17" t="s">
        <v>501</v>
      </c>
      <c r="H628" s="14" t="s">
        <v>517</v>
      </c>
      <c r="I628" s="40" t="str">
        <f>VLOOKUP(B628,SAOM!B$2:E2623,4,0)</f>
        <v>Aceito</v>
      </c>
      <c r="J628" s="14" t="s">
        <v>684</v>
      </c>
      <c r="K628" s="14" t="s">
        <v>501</v>
      </c>
      <c r="L628" s="15" t="s">
        <v>4515</v>
      </c>
      <c r="M628" s="15" t="str">
        <f>VLOOKUP(L628,Coordenadas!A$2:B1880,2,0)</f>
        <v xml:space="preserve"> 19°58'3.24"S</v>
      </c>
      <c r="N628" s="15" t="str">
        <f>VLOOKUP(L628,Coordenadas!A$2:C5623,3,0)</f>
        <v xml:space="preserve"> 44°11'56.91"O</v>
      </c>
      <c r="O628" s="40" t="str">
        <f>VLOOKUP(B628,SAOM!B$2:H1581,7,0)</f>
        <v>SES-BEIM-3838</v>
      </c>
      <c r="P628" s="40">
        <v>4033</v>
      </c>
      <c r="Q628" s="17">
        <f>VLOOKUP(B628,SAOM!B$2:I1581,8,0)</f>
        <v>41124</v>
      </c>
      <c r="R628" s="17" t="e">
        <f>VLOOKUP(B628,AG_Lider!A$1:F1940,6,0)</f>
        <v>#N/A</v>
      </c>
      <c r="S628" s="42" t="str">
        <f>VLOOKUP(B628,SAOM!B$2:J1581,9,0)</f>
        <v>Leandro Cesar</v>
      </c>
      <c r="T628" s="17" t="str">
        <f>VLOOKUP(B628,SAOM!B$2:K2027,10,0)</f>
        <v>Rua Divinópolis,153</v>
      </c>
      <c r="U628" s="42" t="str">
        <f>VLOOKUP(B628,SAOM!B$2:M1353,12,0)</f>
        <v>(31) 3532-8920</v>
      </c>
      <c r="V628" s="87" t="str">
        <f>VLOOKUP(B628,SAOM!B$2:L1353,11,0)</f>
        <v>32606-710</v>
      </c>
      <c r="W628" s="18"/>
      <c r="X628" s="40" t="str">
        <f>VLOOKUP(B628,SAOM!B$2:N1353,13,0)</f>
        <v>00:20:0e:10:4f:7c</v>
      </c>
      <c r="Y628" s="17">
        <v>41124</v>
      </c>
      <c r="Z628" s="15" t="s">
        <v>5845</v>
      </c>
      <c r="AA628" s="19">
        <v>41124</v>
      </c>
      <c r="AB628" s="83">
        <v>41135</v>
      </c>
      <c r="AC628" s="48"/>
      <c r="AD628" s="19" t="str">
        <f>VLOOKUP(B628,SAOM!B$2:Q1654,16,0)</f>
        <v>-</v>
      </c>
      <c r="AE628" s="19" t="s">
        <v>4675</v>
      </c>
      <c r="AF628" s="19"/>
      <c r="AG628" s="145"/>
      <c r="AH628" s="15"/>
    </row>
    <row r="629" spans="1:34" s="20" customFormat="1">
      <c r="A629" s="46">
        <v>3829</v>
      </c>
      <c r="B629" s="38">
        <v>3829</v>
      </c>
      <c r="C629" s="17">
        <v>41088</v>
      </c>
      <c r="D629" s="17">
        <f t="shared" si="11"/>
        <v>41133</v>
      </c>
      <c r="E629" s="17">
        <f>VLOOKUP(B629,SAOM!B$2:D3679,3,0)</f>
        <v>41133</v>
      </c>
      <c r="F629" s="17">
        <f t="shared" si="9"/>
        <v>41148</v>
      </c>
      <c r="G629" s="17" t="s">
        <v>501</v>
      </c>
      <c r="H629" s="14" t="s">
        <v>517</v>
      </c>
      <c r="I629" s="40" t="str">
        <f>VLOOKUP(B629,SAOM!B$2:E2624,4,0)</f>
        <v>Aceito</v>
      </c>
      <c r="J629" s="14" t="s">
        <v>684</v>
      </c>
      <c r="K629" s="14" t="s">
        <v>501</v>
      </c>
      <c r="L629" s="15" t="s">
        <v>4515</v>
      </c>
      <c r="M629" s="15" t="str">
        <f>VLOOKUP(L629,Coordenadas!A$2:B1881,2,0)</f>
        <v xml:space="preserve"> 19°58'3.24"S</v>
      </c>
      <c r="N629" s="15" t="str">
        <f>VLOOKUP(L629,Coordenadas!A$2:C5624,3,0)</f>
        <v xml:space="preserve"> 44°11'56.91"O</v>
      </c>
      <c r="O629" s="40" t="str">
        <f>VLOOKUP(B629,SAOM!B$2:H1582,7,0)</f>
        <v>SES-BEIM-3829</v>
      </c>
      <c r="P629" s="40">
        <v>4033</v>
      </c>
      <c r="Q629" s="17">
        <f>VLOOKUP(B629,SAOM!B$2:I1582,8,0)</f>
        <v>41138</v>
      </c>
      <c r="R629" s="17" t="e">
        <f>VLOOKUP(B629,AG_Lider!A$1:F1941,6,0)</f>
        <v>#N/A</v>
      </c>
      <c r="S629" s="42" t="str">
        <f>VLOOKUP(B629,SAOM!B$2:J1582,9,0)</f>
        <v>Emilia</v>
      </c>
      <c r="T629" s="17" t="str">
        <f>VLOOKUP(B629,SAOM!B$2:K2028,10,0)</f>
        <v>Av. Belo Horizonte, 154</v>
      </c>
      <c r="U629" s="42" t="str">
        <f>VLOOKUP(B629,SAOM!B$2:M1354,12,0)</f>
        <v>(31) 3597-8274</v>
      </c>
      <c r="V629" s="87" t="str">
        <f>VLOOKUP(B629,SAOM!B$2:L1354,11,0)</f>
        <v>32681-426</v>
      </c>
      <c r="W629" s="18"/>
      <c r="X629" s="40" t="str">
        <f>VLOOKUP(B629,SAOM!B$2:N1354,13,0)</f>
        <v>00:20:0e:10:4a:a8</v>
      </c>
      <c r="Y629" s="17">
        <v>41138</v>
      </c>
      <c r="Z629" s="15" t="s">
        <v>5718</v>
      </c>
      <c r="AA629" s="19">
        <v>41138</v>
      </c>
      <c r="AB629" s="35">
        <v>41150</v>
      </c>
      <c r="AC629" s="48"/>
      <c r="AD629" s="19" t="str">
        <f>VLOOKUP(B629,SAOM!B$2:Q1655,16,0)</f>
        <v>-</v>
      </c>
      <c r="AE629" s="19" t="s">
        <v>4675</v>
      </c>
      <c r="AF629" s="19"/>
      <c r="AG629" s="145"/>
      <c r="AH629" s="15"/>
    </row>
    <row r="630" spans="1:34" s="20" customFormat="1">
      <c r="A630" s="46">
        <v>3825</v>
      </c>
      <c r="B630" s="38">
        <v>3825</v>
      </c>
      <c r="C630" s="17">
        <v>41088</v>
      </c>
      <c r="D630" s="17">
        <f t="shared" si="11"/>
        <v>41133</v>
      </c>
      <c r="E630" s="17">
        <f>VLOOKUP(B630,SAOM!B$2:D3680,3,0)</f>
        <v>41133</v>
      </c>
      <c r="F630" s="17">
        <f t="shared" si="9"/>
        <v>41148</v>
      </c>
      <c r="G630" s="17" t="s">
        <v>501</v>
      </c>
      <c r="H630" s="14" t="s">
        <v>517</v>
      </c>
      <c r="I630" s="40" t="str">
        <f>VLOOKUP(B630,SAOM!B$2:E2625,4,0)</f>
        <v>Aceito</v>
      </c>
      <c r="J630" s="14" t="s">
        <v>684</v>
      </c>
      <c r="K630" s="14" t="s">
        <v>501</v>
      </c>
      <c r="L630" s="15" t="s">
        <v>4515</v>
      </c>
      <c r="M630" s="15" t="str">
        <f>VLOOKUP(L630,Coordenadas!A$2:B1882,2,0)</f>
        <v xml:space="preserve"> 19°58'3.24"S</v>
      </c>
      <c r="N630" s="15" t="str">
        <f>VLOOKUP(L630,Coordenadas!A$2:C5625,3,0)</f>
        <v xml:space="preserve"> 44°11'56.91"O</v>
      </c>
      <c r="O630" s="40" t="str">
        <f>VLOOKUP(B630,SAOM!B$2:H1583,7,0)</f>
        <v>SES-BEIM-3825</v>
      </c>
      <c r="P630" s="40">
        <v>4033</v>
      </c>
      <c r="Q630" s="17">
        <f>VLOOKUP(B630,SAOM!B$2:I1583,8,0)</f>
        <v>41142</v>
      </c>
      <c r="R630" s="17" t="e">
        <f>VLOOKUP(B630,AG_Lider!A$1:F1942,6,0)</f>
        <v>#N/A</v>
      </c>
      <c r="S630" s="42" t="str">
        <f>VLOOKUP(B630,SAOM!B$2:J1583,9,0)</f>
        <v>Alexsander</v>
      </c>
      <c r="T630" s="17" t="str">
        <f>VLOOKUP(B630,SAOM!B$2:K2029,10,0)</f>
        <v>Av. Bandeirantes,441</v>
      </c>
      <c r="U630" s="42" t="str">
        <f>VLOOKUP(B630,SAOM!B$2:M1355,12,0)</f>
        <v>(31) 3591-7410</v>
      </c>
      <c r="V630" s="87" t="str">
        <f>VLOOKUP(B630,SAOM!B$2:L1355,11,0)</f>
        <v>32670-295</v>
      </c>
      <c r="W630" s="18"/>
      <c r="X630" s="40" t="str">
        <f>VLOOKUP(B630,SAOM!B$2:N1355,13,0)</f>
        <v>00:20:0e:10:4a:c7</v>
      </c>
      <c r="Y630" s="17">
        <v>41145</v>
      </c>
      <c r="Z630" s="15" t="s">
        <v>5718</v>
      </c>
      <c r="AA630" s="19">
        <v>41145</v>
      </c>
      <c r="AB630" s="35"/>
      <c r="AC630" s="48"/>
      <c r="AD630" s="19" t="str">
        <f>VLOOKUP(B630,SAOM!B$2:Q1656,16,0)</f>
        <v>-</v>
      </c>
      <c r="AE630" s="19" t="s">
        <v>4675</v>
      </c>
      <c r="AF630" s="19"/>
      <c r="AG630" s="145"/>
      <c r="AH630" s="15"/>
    </row>
    <row r="631" spans="1:34" s="20" customFormat="1">
      <c r="A631" s="46">
        <v>3828</v>
      </c>
      <c r="B631" s="38">
        <v>3828</v>
      </c>
      <c r="C631" s="17">
        <v>41088</v>
      </c>
      <c r="D631" s="17">
        <f t="shared" si="11"/>
        <v>41133</v>
      </c>
      <c r="E631" s="17">
        <f>VLOOKUP(B631,SAOM!B$2:D3681,3,0)</f>
        <v>41133</v>
      </c>
      <c r="F631" s="17">
        <f t="shared" si="9"/>
        <v>41148</v>
      </c>
      <c r="G631" s="17" t="s">
        <v>501</v>
      </c>
      <c r="H631" s="14" t="s">
        <v>517</v>
      </c>
      <c r="I631" s="40" t="str">
        <f>VLOOKUP(B631,SAOM!B$2:E2626,4,0)</f>
        <v>Aceito</v>
      </c>
      <c r="J631" s="14" t="s">
        <v>684</v>
      </c>
      <c r="K631" s="14" t="s">
        <v>501</v>
      </c>
      <c r="L631" s="15" t="s">
        <v>4515</v>
      </c>
      <c r="M631" s="15" t="str">
        <f>VLOOKUP(L631,Coordenadas!A$2:B1883,2,0)</f>
        <v xml:space="preserve"> 19°58'3.24"S</v>
      </c>
      <c r="N631" s="15" t="str">
        <f>VLOOKUP(L631,Coordenadas!A$2:C5626,3,0)</f>
        <v xml:space="preserve"> 44°11'56.91"O</v>
      </c>
      <c r="O631" s="40" t="str">
        <f>VLOOKUP(B631,SAOM!B$2:H1584,7,0)</f>
        <v>SES-BEIM-3828</v>
      </c>
      <c r="P631" s="40">
        <v>4033</v>
      </c>
      <c r="Q631" s="17">
        <f>VLOOKUP(B631,SAOM!B$2:I1584,8,0)</f>
        <v>41149</v>
      </c>
      <c r="R631" s="17" t="e">
        <f>VLOOKUP(B631,AG_Lider!A$1:F1943,6,0)</f>
        <v>#N/A</v>
      </c>
      <c r="S631" s="42" t="str">
        <f>VLOOKUP(B631,SAOM!B$2:J1584,9,0)</f>
        <v>Erlaine</v>
      </c>
      <c r="T631" s="17" t="str">
        <f>VLOOKUP(B631,SAOM!B$2:K2030,10,0)</f>
        <v>Rua Augusto Severo,254</v>
      </c>
      <c r="U631" s="42" t="str">
        <f>VLOOKUP(B631,SAOM!B$2:M1356,12,0)</f>
        <v>(31) 3591-3883</v>
      </c>
      <c r="V631" s="87" t="str">
        <f>VLOOKUP(B631,SAOM!B$2:L1356,11,0)</f>
        <v>32681-520</v>
      </c>
      <c r="W631" s="18"/>
      <c r="X631" s="40" t="str">
        <f>VLOOKUP(B631,SAOM!B$2:N1356,13,0)</f>
        <v>00:20:0e:10:49:c6</v>
      </c>
      <c r="Y631" s="17">
        <v>41149</v>
      </c>
      <c r="Z631" s="15" t="s">
        <v>5718</v>
      </c>
      <c r="AA631" s="19">
        <v>41150</v>
      </c>
      <c r="AB631" s="35"/>
      <c r="AC631" s="48"/>
      <c r="AD631" s="19" t="str">
        <f>VLOOKUP(B631,SAOM!B$2:Q1657,16,0)</f>
        <v>-</v>
      </c>
      <c r="AE631" s="19" t="s">
        <v>4675</v>
      </c>
      <c r="AF631" s="19"/>
      <c r="AG631" s="145"/>
      <c r="AH631" s="15"/>
    </row>
    <row r="632" spans="1:34" s="20" customFormat="1">
      <c r="A632" s="46">
        <v>3817</v>
      </c>
      <c r="B632" s="38">
        <v>3817</v>
      </c>
      <c r="C632" s="17">
        <v>41088</v>
      </c>
      <c r="D632" s="17">
        <f t="shared" si="11"/>
        <v>41133</v>
      </c>
      <c r="E632" s="17">
        <f>VLOOKUP(B632,SAOM!B$2:D3682,3,0)</f>
        <v>41133</v>
      </c>
      <c r="F632" s="17">
        <f t="shared" si="9"/>
        <v>41148</v>
      </c>
      <c r="G632" s="17" t="s">
        <v>501</v>
      </c>
      <c r="H632" s="14" t="s">
        <v>517</v>
      </c>
      <c r="I632" s="40" t="str">
        <f>VLOOKUP(B632,SAOM!B$2:E2627,4,0)</f>
        <v>Aceito</v>
      </c>
      <c r="J632" s="14" t="s">
        <v>684</v>
      </c>
      <c r="K632" s="14" t="s">
        <v>501</v>
      </c>
      <c r="L632" s="15" t="s">
        <v>4515</v>
      </c>
      <c r="M632" s="15" t="str">
        <f>VLOOKUP(L632,Coordenadas!A$2:B1884,2,0)</f>
        <v xml:space="preserve"> 19°58'3.24"S</v>
      </c>
      <c r="N632" s="15" t="str">
        <f>VLOOKUP(L632,Coordenadas!A$2:C5627,3,0)</f>
        <v xml:space="preserve"> 44°11'56.91"O</v>
      </c>
      <c r="O632" s="40" t="str">
        <f>VLOOKUP(B632,SAOM!B$2:H1585,7,0)</f>
        <v>SES-BEIM-3817</v>
      </c>
      <c r="P632" s="40">
        <v>4033</v>
      </c>
      <c r="Q632" s="17">
        <f>VLOOKUP(B632,SAOM!B$2:I1585,8,0)</f>
        <v>41148</v>
      </c>
      <c r="R632" s="17" t="e">
        <f>VLOOKUP(B632,AG_Lider!A$1:F1944,6,0)</f>
        <v>#N/A</v>
      </c>
      <c r="S632" s="42" t="str">
        <f>VLOOKUP(B632,SAOM!B$2:J1585,9,0)</f>
        <v>Lercina</v>
      </c>
      <c r="T632" s="17" t="str">
        <f>VLOOKUP(B632,SAOM!B$2:K2031,10,0)</f>
        <v>Rua Peru,191</v>
      </c>
      <c r="U632" s="42" t="str">
        <f>VLOOKUP(B632,SAOM!B$2:M1357,12,0)</f>
        <v>(31) 3596-3332</v>
      </c>
      <c r="V632" s="87" t="str">
        <f>VLOOKUP(B632,SAOM!B$2:L1357,11,0)</f>
        <v>32668-126</v>
      </c>
      <c r="W632" s="18"/>
      <c r="X632" s="40" t="str">
        <f>VLOOKUP(B632,SAOM!B$2:N1357,13,0)</f>
        <v>00:20:0e:10:4c:62</v>
      </c>
      <c r="Y632" s="17">
        <v>41150</v>
      </c>
      <c r="Z632" s="15" t="s">
        <v>5718</v>
      </c>
      <c r="AA632" s="19">
        <v>41150</v>
      </c>
      <c r="AB632" s="35"/>
      <c r="AC632" s="48"/>
      <c r="AD632" s="19" t="str">
        <f>VLOOKUP(B632,SAOM!B$2:Q1658,16,0)</f>
        <v>-</v>
      </c>
      <c r="AE632" s="19" t="s">
        <v>4675</v>
      </c>
      <c r="AF632" s="19"/>
      <c r="AG632" s="145"/>
      <c r="AH632" s="15"/>
    </row>
    <row r="633" spans="1:34" s="20" customFormat="1">
      <c r="A633" s="46">
        <v>3831</v>
      </c>
      <c r="B633" s="38">
        <v>3831</v>
      </c>
      <c r="C633" s="17">
        <v>41088</v>
      </c>
      <c r="D633" s="17">
        <f t="shared" si="11"/>
        <v>41133</v>
      </c>
      <c r="E633" s="17">
        <f>VLOOKUP(B633,SAOM!B$2:D3683,3,0)</f>
        <v>41133</v>
      </c>
      <c r="F633" s="17">
        <f t="shared" si="9"/>
        <v>41148</v>
      </c>
      <c r="G633" s="17" t="s">
        <v>501</v>
      </c>
      <c r="H633" s="14" t="s">
        <v>517</v>
      </c>
      <c r="I633" s="40" t="str">
        <f>VLOOKUP(B633,SAOM!B$2:E2628,4,0)</f>
        <v>Aceito</v>
      </c>
      <c r="J633" s="14" t="s">
        <v>684</v>
      </c>
      <c r="K633" s="14" t="s">
        <v>501</v>
      </c>
      <c r="L633" s="15" t="s">
        <v>4515</v>
      </c>
      <c r="M633" s="15" t="str">
        <f>VLOOKUP(L633,Coordenadas!A$2:B1885,2,0)</f>
        <v xml:space="preserve"> 19°58'3.24"S</v>
      </c>
      <c r="N633" s="15" t="str">
        <f>VLOOKUP(L633,Coordenadas!A$2:C5628,3,0)</f>
        <v xml:space="preserve"> 44°11'56.91"O</v>
      </c>
      <c r="O633" s="40" t="str">
        <f>VLOOKUP(B633,SAOM!B$2:H1586,7,0)</f>
        <v>SES-BEIM-3831</v>
      </c>
      <c r="P633" s="40">
        <v>4033</v>
      </c>
      <c r="Q633" s="17">
        <f>VLOOKUP(B633,SAOM!B$2:I1586,8,0)</f>
        <v>41150</v>
      </c>
      <c r="R633" s="17" t="e">
        <f>VLOOKUP(B633,AG_Lider!A$1:F1945,6,0)</f>
        <v>#N/A</v>
      </c>
      <c r="S633" s="42" t="str">
        <f>VLOOKUP(B633,SAOM!B$2:J1586,9,0)</f>
        <v>Jairo de Oliveira</v>
      </c>
      <c r="T633" s="17" t="str">
        <f>VLOOKUP(B633,SAOM!B$2:K2032,10,0)</f>
        <v>Rua Allan Kardec,05</v>
      </c>
      <c r="U633" s="42" t="str">
        <f>VLOOKUP(B633,SAOM!B$2:M1358,12,0)</f>
        <v>(31) 3596-1511</v>
      </c>
      <c r="V633" s="87" t="str">
        <f>VLOOKUP(B633,SAOM!B$2:L1358,11,0)</f>
        <v>32641-300</v>
      </c>
      <c r="W633" s="18"/>
      <c r="X633" s="40" t="str">
        <f>VLOOKUP(B633,SAOM!B$2:N1358,13,0)</f>
        <v>00:20:0e:10:4f:29</v>
      </c>
      <c r="Y633" s="17">
        <v>41150</v>
      </c>
      <c r="Z633" s="15" t="s">
        <v>5718</v>
      </c>
      <c r="AA633" s="19">
        <v>41150</v>
      </c>
      <c r="AB633" s="35"/>
      <c r="AC633" s="48"/>
      <c r="AD633" s="19" t="str">
        <f>VLOOKUP(B633,SAOM!B$2:Q1659,16,0)</f>
        <v>-</v>
      </c>
      <c r="AE633" s="19" t="s">
        <v>4675</v>
      </c>
      <c r="AF633" s="19"/>
      <c r="AG633" s="145"/>
      <c r="AH633" s="15"/>
    </row>
    <row r="634" spans="1:34" s="20" customFormat="1">
      <c r="A634" s="46">
        <v>3826</v>
      </c>
      <c r="B634" s="38">
        <v>3826</v>
      </c>
      <c r="C634" s="17">
        <v>41088</v>
      </c>
      <c r="D634" s="17">
        <f t="shared" si="11"/>
        <v>41133</v>
      </c>
      <c r="E634" s="17">
        <f>VLOOKUP(B634,SAOM!B$2:D3684,3,0)</f>
        <v>41133</v>
      </c>
      <c r="F634" s="17">
        <f t="shared" si="9"/>
        <v>41148</v>
      </c>
      <c r="G634" s="17" t="s">
        <v>501</v>
      </c>
      <c r="H634" s="14" t="s">
        <v>517</v>
      </c>
      <c r="I634" s="40" t="str">
        <f>VLOOKUP(B634,SAOM!B$2:E2629,4,0)</f>
        <v>Aceito</v>
      </c>
      <c r="J634" s="14" t="s">
        <v>684</v>
      </c>
      <c r="K634" s="14" t="s">
        <v>501</v>
      </c>
      <c r="L634" s="15" t="s">
        <v>4515</v>
      </c>
      <c r="M634" s="15" t="str">
        <f>VLOOKUP(L634,Coordenadas!A$2:B1886,2,0)</f>
        <v xml:space="preserve"> 19°58'3.24"S</v>
      </c>
      <c r="N634" s="15" t="str">
        <f>VLOOKUP(L634,Coordenadas!A$2:C5629,3,0)</f>
        <v xml:space="preserve"> 44°11'56.91"O</v>
      </c>
      <c r="O634" s="40" t="str">
        <f>VLOOKUP(B634,SAOM!B$2:H1587,7,0)</f>
        <v>SES-BEIM-3826</v>
      </c>
      <c r="P634" s="40">
        <v>4033</v>
      </c>
      <c r="Q634" s="17" t="str">
        <f>VLOOKUP(B634,SAOM!B$2:I1587,8,0)</f>
        <v>-</v>
      </c>
      <c r="R634" s="17" t="e">
        <f>VLOOKUP(B634,AG_Lider!A$1:F1946,6,0)</f>
        <v>#N/A</v>
      </c>
      <c r="S634" s="42" t="str">
        <f>VLOOKUP(B634,SAOM!B$2:J1587,9,0)</f>
        <v>Rita Cristina</v>
      </c>
      <c r="T634" s="17" t="str">
        <f>VLOOKUP(B634,SAOM!B$2:K2033,10,0)</f>
        <v>Rua Dona Silvina,300</v>
      </c>
      <c r="U634" s="42" t="str">
        <f>VLOOKUP(B634,SAOM!B$2:M1359,12,0)</f>
        <v>(31) 3591-2566</v>
      </c>
      <c r="V634" s="87" t="str">
        <f>VLOOKUP(B634,SAOM!B$2:L1359,11,0)</f>
        <v>32687-050</v>
      </c>
      <c r="W634" s="18"/>
      <c r="X634" s="40" t="str">
        <f>VLOOKUP(B634,SAOM!B$2:N1359,13,0)</f>
        <v>00:20:0e:10:4a:2d</v>
      </c>
      <c r="Y634" s="17">
        <v>41141</v>
      </c>
      <c r="Z634" s="15" t="s">
        <v>4275</v>
      </c>
      <c r="AA634" s="19">
        <v>41151</v>
      </c>
      <c r="AB634" s="35"/>
      <c r="AC634" s="48"/>
      <c r="AD634" s="19" t="str">
        <f>VLOOKUP(B634,SAOM!B$2:Q1660,16,0)</f>
        <v>-</v>
      </c>
      <c r="AE634" s="19" t="s">
        <v>4675</v>
      </c>
      <c r="AF634" s="19"/>
      <c r="AG634" s="145"/>
      <c r="AH634" s="15"/>
    </row>
    <row r="635" spans="1:34" s="20" customFormat="1">
      <c r="A635" s="46">
        <v>3827</v>
      </c>
      <c r="B635" s="38">
        <v>3827</v>
      </c>
      <c r="C635" s="17">
        <v>41088</v>
      </c>
      <c r="D635" s="17">
        <f t="shared" si="11"/>
        <v>41133</v>
      </c>
      <c r="E635" s="17">
        <f>VLOOKUP(B635,SAOM!B$2:D3685,3,0)</f>
        <v>41133</v>
      </c>
      <c r="F635" s="17">
        <f t="shared" si="9"/>
        <v>41148</v>
      </c>
      <c r="G635" s="17" t="s">
        <v>501</v>
      </c>
      <c r="H635" s="14" t="s">
        <v>517</v>
      </c>
      <c r="I635" s="40" t="str">
        <f>VLOOKUP(B635,SAOM!B$2:E2630,4,0)</f>
        <v>Aceito</v>
      </c>
      <c r="J635" s="14" t="s">
        <v>684</v>
      </c>
      <c r="K635" s="14" t="s">
        <v>501</v>
      </c>
      <c r="L635" s="15" t="s">
        <v>4515</v>
      </c>
      <c r="M635" s="15" t="str">
        <f>VLOOKUP(L635,Coordenadas!A$2:B1887,2,0)</f>
        <v xml:space="preserve"> 19°58'3.24"S</v>
      </c>
      <c r="N635" s="15" t="str">
        <f>VLOOKUP(L635,Coordenadas!A$2:C5630,3,0)</f>
        <v xml:space="preserve"> 44°11'56.91"O</v>
      </c>
      <c r="O635" s="40" t="str">
        <f>VLOOKUP(B635,SAOM!B$2:H1588,7,0)</f>
        <v>SES-BEIM-3827</v>
      </c>
      <c r="P635" s="40">
        <v>4033</v>
      </c>
      <c r="Q635" s="17">
        <f>VLOOKUP(B635,SAOM!B$2:I1588,8,0)</f>
        <v>41127</v>
      </c>
      <c r="R635" s="17" t="e">
        <f>VLOOKUP(B635,AG_Lider!A$1:F1947,6,0)</f>
        <v>#N/A</v>
      </c>
      <c r="S635" s="42" t="str">
        <f>VLOOKUP(B635,SAOM!B$2:J1588,9,0)</f>
        <v>Flauzina Aparecida</v>
      </c>
      <c r="T635" s="17" t="str">
        <f>VLOOKUP(B635,SAOM!B$2:K2034,10,0)</f>
        <v>Rua Vitoria Regia,220</v>
      </c>
      <c r="U635" s="42" t="str">
        <f>VLOOKUP(B635,SAOM!B$2:M1360,12,0)</f>
        <v>(31) 3594-7292</v>
      </c>
      <c r="V635" s="87" t="str">
        <f>VLOOKUP(B635,SAOM!B$2:L1360,11,0)</f>
        <v>32685-014</v>
      </c>
      <c r="W635" s="18"/>
      <c r="X635" s="40" t="str">
        <f>VLOOKUP(B635,SAOM!B$2:N1360,13,0)</f>
        <v>00:20:0e:10:4c:65</v>
      </c>
      <c r="Y635" s="17">
        <v>41127</v>
      </c>
      <c r="Z635" s="15" t="s">
        <v>4275</v>
      </c>
      <c r="AA635" s="19">
        <v>41127</v>
      </c>
      <c r="AB635" s="35"/>
      <c r="AC635" s="48"/>
      <c r="AD635" s="19" t="str">
        <f>VLOOKUP(B635,SAOM!B$2:Q1661,16,0)</f>
        <v>-</v>
      </c>
      <c r="AE635" s="19" t="s">
        <v>4675</v>
      </c>
      <c r="AF635" s="19"/>
      <c r="AG635" s="145"/>
      <c r="AH635" s="15"/>
    </row>
    <row r="636" spans="1:34" s="20" customFormat="1">
      <c r="A636" s="46">
        <v>3819</v>
      </c>
      <c r="B636" s="38">
        <v>3819</v>
      </c>
      <c r="C636" s="17">
        <v>41088</v>
      </c>
      <c r="D636" s="17">
        <f t="shared" si="11"/>
        <v>41133</v>
      </c>
      <c r="E636" s="17">
        <f>VLOOKUP(B636,SAOM!B$2:D3686,3,0)</f>
        <v>41146</v>
      </c>
      <c r="F636" s="17">
        <f t="shared" si="9"/>
        <v>41148</v>
      </c>
      <c r="G636" s="17" t="s">
        <v>501</v>
      </c>
      <c r="H636" s="14" t="s">
        <v>517</v>
      </c>
      <c r="I636" s="40" t="str">
        <f>VLOOKUP(B636,SAOM!B$2:E2631,4,0)</f>
        <v>Aceito</v>
      </c>
      <c r="J636" s="14" t="s">
        <v>684</v>
      </c>
      <c r="K636" s="14" t="s">
        <v>501</v>
      </c>
      <c r="L636" s="15" t="s">
        <v>4515</v>
      </c>
      <c r="M636" s="15" t="str">
        <f>VLOOKUP(L636,Coordenadas!A$2:B1888,2,0)</f>
        <v xml:space="preserve"> 19°58'3.24"S</v>
      </c>
      <c r="N636" s="15" t="str">
        <f>VLOOKUP(L636,Coordenadas!A$2:C5631,3,0)</f>
        <v xml:space="preserve"> 44°11'56.91"O</v>
      </c>
      <c r="O636" s="40" t="str">
        <f>VLOOKUP(B636,SAOM!B$2:H1589,7,0)</f>
        <v>SES-BEIM-3819</v>
      </c>
      <c r="P636" s="40">
        <v>4033</v>
      </c>
      <c r="Q636" s="17">
        <f>VLOOKUP(B636,SAOM!B$2:I1589,8,0)</f>
        <v>41146</v>
      </c>
      <c r="R636" s="17" t="e">
        <f>VLOOKUP(B636,AG_Lider!A$1:F1948,6,0)</f>
        <v>#N/A</v>
      </c>
      <c r="S636" s="42" t="str">
        <f>VLOOKUP(B636,SAOM!B$2:J1589,9,0)</f>
        <v>Carla Regina Carvalho</v>
      </c>
      <c r="T636" s="17" t="str">
        <f>VLOOKUP(B636,SAOM!B$2:K2035,10,0)</f>
        <v>Rua Jovelino Gregorio da Silva,225</v>
      </c>
      <c r="U636" s="42" t="str">
        <f>VLOOKUP(B636,SAOM!B$2:M1361,12,0)</f>
        <v>(31) 3532-6145</v>
      </c>
      <c r="V636" s="87" t="str">
        <f>VLOOKUP(B636,SAOM!B$2:L1361,11,0)</f>
        <v>32667-005</v>
      </c>
      <c r="W636" s="18"/>
      <c r="X636" s="40" t="str">
        <f>VLOOKUP(B636,SAOM!B$2:N1361,13,0)</f>
        <v>00:20:0E:10:4C:A8</v>
      </c>
      <c r="Y636" s="17">
        <v>41146</v>
      </c>
      <c r="Z636" s="15" t="s">
        <v>5718</v>
      </c>
      <c r="AA636" s="19">
        <v>41148</v>
      </c>
      <c r="AB636" s="35"/>
      <c r="AC636" s="48"/>
      <c r="AD636" s="19" t="str">
        <f>VLOOKUP(B636,SAOM!B$2:Q1662,16,0)</f>
        <v>-</v>
      </c>
      <c r="AE636" s="19" t="s">
        <v>4675</v>
      </c>
      <c r="AF636" s="19"/>
      <c r="AG636" s="145"/>
      <c r="AH636" s="15"/>
    </row>
    <row r="637" spans="1:34" s="20" customFormat="1">
      <c r="A637" s="46">
        <v>3816</v>
      </c>
      <c r="B637" s="38">
        <v>3816</v>
      </c>
      <c r="C637" s="17">
        <v>41088</v>
      </c>
      <c r="D637" s="17">
        <f t="shared" si="11"/>
        <v>41133</v>
      </c>
      <c r="E637" s="17">
        <f>VLOOKUP(B637,SAOM!B$2:D3687,3,0)</f>
        <v>41133</v>
      </c>
      <c r="F637" s="17">
        <f t="shared" si="9"/>
        <v>41148</v>
      </c>
      <c r="G637" s="17" t="s">
        <v>501</v>
      </c>
      <c r="H637" s="14" t="s">
        <v>517</v>
      </c>
      <c r="I637" s="40" t="str">
        <f>VLOOKUP(B637,SAOM!B$2:E2632,4,0)</f>
        <v>Aceito</v>
      </c>
      <c r="J637" s="14" t="s">
        <v>684</v>
      </c>
      <c r="K637" s="14" t="s">
        <v>501</v>
      </c>
      <c r="L637" s="15" t="s">
        <v>4515</v>
      </c>
      <c r="M637" s="15" t="str">
        <f>VLOOKUP(L637,Coordenadas!A$2:B1889,2,0)</f>
        <v xml:space="preserve"> 19°58'3.24"S</v>
      </c>
      <c r="N637" s="15" t="str">
        <f>VLOOKUP(L637,Coordenadas!A$2:C5632,3,0)</f>
        <v xml:space="preserve"> 44°11'56.91"O</v>
      </c>
      <c r="O637" s="40" t="str">
        <f>VLOOKUP(B637,SAOM!B$2:H1590,7,0)</f>
        <v>SES-BEIM-3816</v>
      </c>
      <c r="P637" s="40">
        <v>4033</v>
      </c>
      <c r="Q637" s="17">
        <f>VLOOKUP(B637,SAOM!B$2:I1590,8,0)</f>
        <v>41131</v>
      </c>
      <c r="R637" s="17" t="e">
        <f>VLOOKUP(B637,AG_Lider!A$1:F1949,6,0)</f>
        <v>#N/A</v>
      </c>
      <c r="S637" s="42" t="str">
        <f>VLOOKUP(B637,SAOM!B$2:J1590,9,0)</f>
        <v>Agnaldo</v>
      </c>
      <c r="T637" s="17" t="str">
        <f>VLOOKUP(B637,SAOM!B$2:K2036,10,0)</f>
        <v>Rua Rio Japurá,310</v>
      </c>
      <c r="U637" s="42" t="str">
        <f>VLOOKUP(B637,SAOM!B$2:M1362,12,0)</f>
        <v>(31) 3592-2209</v>
      </c>
      <c r="V637" s="87" t="str">
        <f>VLOOKUP(B637,SAOM!B$2:L1362,11,0)</f>
        <v>32667-358</v>
      </c>
      <c r="W637" s="18"/>
      <c r="X637" s="40" t="str">
        <f>VLOOKUP(B637,SAOM!B$2:N1362,13,0)</f>
        <v>00:20:0e:10:4f:43</v>
      </c>
      <c r="Y637" s="17">
        <v>41134</v>
      </c>
      <c r="Z637" s="15" t="s">
        <v>4275</v>
      </c>
      <c r="AA637" s="19">
        <v>41134</v>
      </c>
      <c r="AB637" s="35"/>
      <c r="AC637" s="48"/>
      <c r="AD637" s="19" t="str">
        <f>VLOOKUP(B637,SAOM!B$2:Q1663,16,0)</f>
        <v>-</v>
      </c>
      <c r="AE637" s="19" t="s">
        <v>4675</v>
      </c>
      <c r="AF637" s="19"/>
      <c r="AG637" s="145"/>
      <c r="AH637" s="15"/>
    </row>
    <row r="638" spans="1:34" s="20" customFormat="1">
      <c r="A638" s="46">
        <v>3815</v>
      </c>
      <c r="B638" s="38">
        <v>3815</v>
      </c>
      <c r="C638" s="17">
        <v>41088</v>
      </c>
      <c r="D638" s="17">
        <f t="shared" si="11"/>
        <v>41133</v>
      </c>
      <c r="E638" s="17">
        <f>VLOOKUP(B638,SAOM!B$2:D3688,3,0)</f>
        <v>41133</v>
      </c>
      <c r="F638" s="17">
        <f t="shared" si="9"/>
        <v>41148</v>
      </c>
      <c r="G638" s="17" t="s">
        <v>501</v>
      </c>
      <c r="H638" s="14" t="s">
        <v>517</v>
      </c>
      <c r="I638" s="40" t="str">
        <f>VLOOKUP(B638,SAOM!B$2:E2633,4,0)</f>
        <v>Aceito</v>
      </c>
      <c r="J638" s="14" t="s">
        <v>684</v>
      </c>
      <c r="K638" s="14" t="s">
        <v>501</v>
      </c>
      <c r="L638" s="15" t="s">
        <v>4515</v>
      </c>
      <c r="M638" s="15" t="str">
        <f>VLOOKUP(L638,Coordenadas!A$2:B1890,2,0)</f>
        <v xml:space="preserve"> 19°58'3.24"S</v>
      </c>
      <c r="N638" s="15" t="str">
        <f>VLOOKUP(L638,Coordenadas!A$2:C5633,3,0)</f>
        <v xml:space="preserve"> 44°11'56.91"O</v>
      </c>
      <c r="O638" s="40" t="str">
        <f>VLOOKUP(B638,SAOM!B$2:H1591,7,0)</f>
        <v>SES-BEIM-3815</v>
      </c>
      <c r="P638" s="40">
        <v>4033</v>
      </c>
      <c r="Q638" s="17">
        <f>VLOOKUP(B638,SAOM!B$2:I1591,8,0)</f>
        <v>41128</v>
      </c>
      <c r="R638" s="17" t="e">
        <f>VLOOKUP(B638,AG_Lider!A$1:F1950,6,0)</f>
        <v>#N/A</v>
      </c>
      <c r="S638" s="42" t="str">
        <f>VLOOKUP(B638,SAOM!B$2:J1591,9,0)</f>
        <v>Wison Ribeiro de Meireles</v>
      </c>
      <c r="T638" s="17" t="str">
        <f>VLOOKUP(B638,SAOM!B$2:K2037,10,0)</f>
        <v>Rua Rio Amazonas,3926</v>
      </c>
      <c r="U638" s="42" t="str">
        <f>VLOOKUP(B638,SAOM!B$2:M1363,12,0)</f>
        <v>(31) 3531-6187</v>
      </c>
      <c r="V638" s="87" t="str">
        <f>VLOOKUP(B638,SAOM!B$2:L1363,11,0)</f>
        <v>32661-820</v>
      </c>
      <c r="W638" s="18"/>
      <c r="X638" s="40" t="str">
        <f>VLOOKUP(B638,SAOM!B$2:N1363,13,0)</f>
        <v>00:20:0e:10:4c:47</v>
      </c>
      <c r="Y638" s="17">
        <v>41128</v>
      </c>
      <c r="Z638" s="15" t="s">
        <v>4275</v>
      </c>
      <c r="AA638" s="19">
        <v>41128</v>
      </c>
      <c r="AB638" s="35"/>
      <c r="AC638" s="48"/>
      <c r="AD638" s="19" t="str">
        <f>VLOOKUP(B638,SAOM!B$2:Q1664,16,0)</f>
        <v>-</v>
      </c>
      <c r="AE638" s="19" t="s">
        <v>4675</v>
      </c>
      <c r="AF638" s="19"/>
      <c r="AG638" s="145"/>
      <c r="AH638" s="15"/>
    </row>
    <row r="639" spans="1:34" s="20" customFormat="1">
      <c r="A639" s="46">
        <v>3830</v>
      </c>
      <c r="B639" s="38">
        <v>3830</v>
      </c>
      <c r="C639" s="17">
        <v>41088</v>
      </c>
      <c r="D639" s="17">
        <f t="shared" si="11"/>
        <v>41133</v>
      </c>
      <c r="E639" s="17">
        <f>VLOOKUP(B639,SAOM!B$2:D3689,3,0)</f>
        <v>41133</v>
      </c>
      <c r="F639" s="17">
        <f t="shared" si="9"/>
        <v>41148</v>
      </c>
      <c r="G639" s="17" t="s">
        <v>501</v>
      </c>
      <c r="H639" s="14" t="s">
        <v>517</v>
      </c>
      <c r="I639" s="40" t="str">
        <f>VLOOKUP(B639,SAOM!B$2:E2634,4,0)</f>
        <v>Aceito</v>
      </c>
      <c r="J639" s="14" t="s">
        <v>684</v>
      </c>
      <c r="K639" s="14" t="s">
        <v>501</v>
      </c>
      <c r="L639" s="15" t="s">
        <v>4515</v>
      </c>
      <c r="M639" s="15" t="str">
        <f>VLOOKUP(L639,Coordenadas!A$2:B1891,2,0)</f>
        <v xml:space="preserve"> 19°58'3.24"S</v>
      </c>
      <c r="N639" s="15" t="str">
        <f>VLOOKUP(L639,Coordenadas!A$2:C5634,3,0)</f>
        <v xml:space="preserve"> 44°11'56.91"O</v>
      </c>
      <c r="O639" s="40" t="str">
        <f>VLOOKUP(B639,SAOM!B$2:H1592,7,0)</f>
        <v>SES-BEIM-3830</v>
      </c>
      <c r="P639" s="40">
        <v>4033</v>
      </c>
      <c r="Q639" s="17">
        <f>VLOOKUP(B639,SAOM!B$2:I1592,8,0)</f>
        <v>41148</v>
      </c>
      <c r="R639" s="17" t="e">
        <f>VLOOKUP(B639,AG_Lider!A$1:F1951,6,0)</f>
        <v>#N/A</v>
      </c>
      <c r="S639" s="42" t="str">
        <f>VLOOKUP(B639,SAOM!B$2:J1592,9,0)</f>
        <v>Ilma Nicolau</v>
      </c>
      <c r="T639" s="17" t="str">
        <f>VLOOKUP(B639,SAOM!B$2:K2038,10,0)</f>
        <v>Av. Dr. Jose Mariano,833 - Citrolândia</v>
      </c>
      <c r="U639" s="42" t="str">
        <f>VLOOKUP(B639,SAOM!B$2:M1364,12,0)</f>
        <v>(31) 3530-6471</v>
      </c>
      <c r="V639" s="87" t="str">
        <f>VLOOKUP(B639,SAOM!B$2:L1364,11,0)</f>
        <v>32661-820</v>
      </c>
      <c r="W639" s="18"/>
      <c r="X639" s="40" t="str">
        <f>VLOOKUP(B639,SAOM!B$2:N1364,13,0)</f>
        <v>00:20:0e:10:4f:41</v>
      </c>
      <c r="Y639" s="17">
        <v>41149</v>
      </c>
      <c r="Z639" s="15" t="s">
        <v>4275</v>
      </c>
      <c r="AA639" s="19">
        <v>41149</v>
      </c>
      <c r="AB639" s="35"/>
      <c r="AC639" s="48"/>
      <c r="AD639" s="19" t="str">
        <f>VLOOKUP(B639,SAOM!B$2:Q1665,16,0)</f>
        <v>-</v>
      </c>
      <c r="AE639" s="19" t="s">
        <v>4675</v>
      </c>
      <c r="AF639" s="19"/>
      <c r="AG639" s="145"/>
      <c r="AH639" s="15"/>
    </row>
    <row r="640" spans="1:34" s="20" customFormat="1">
      <c r="A640" s="46">
        <v>3824</v>
      </c>
      <c r="B640" s="38">
        <v>3824</v>
      </c>
      <c r="C640" s="17">
        <v>41088</v>
      </c>
      <c r="D640" s="17">
        <f t="shared" si="11"/>
        <v>41133</v>
      </c>
      <c r="E640" s="17">
        <f>VLOOKUP(B640,SAOM!B$2:D3690,3,0)</f>
        <v>41133</v>
      </c>
      <c r="F640" s="17">
        <f t="shared" si="9"/>
        <v>41148</v>
      </c>
      <c r="G640" s="17" t="s">
        <v>501</v>
      </c>
      <c r="H640" s="14" t="s">
        <v>764</v>
      </c>
      <c r="I640" s="40" t="str">
        <f>VLOOKUP(B640,SAOM!B$2:E2635,4,0)</f>
        <v>A agendar</v>
      </c>
      <c r="J640" s="14" t="s">
        <v>684</v>
      </c>
      <c r="K640" s="14" t="s">
        <v>506</v>
      </c>
      <c r="L640" s="15" t="s">
        <v>4515</v>
      </c>
      <c r="M640" s="15" t="str">
        <f>VLOOKUP(L640,Coordenadas!A$2:B1892,2,0)</f>
        <v xml:space="preserve"> 19°58'3.24"S</v>
      </c>
      <c r="N640" s="15" t="str">
        <f>VLOOKUP(L640,Coordenadas!A$2:C5635,3,0)</f>
        <v xml:space="preserve"> 44°11'56.91"O</v>
      </c>
      <c r="O640" s="40" t="str">
        <f>VLOOKUP(B640,SAOM!B$2:H1593,7,0)</f>
        <v>-</v>
      </c>
      <c r="P640" s="40">
        <v>4033</v>
      </c>
      <c r="Q640" s="17" t="str">
        <f>VLOOKUP(B640,SAOM!B$2:I1593,8,0)</f>
        <v>-</v>
      </c>
      <c r="R640" s="17" t="e">
        <f>VLOOKUP(B640,AG_Lider!A$1:F1952,6,0)</f>
        <v>#N/A</v>
      </c>
      <c r="S640" s="42" t="str">
        <f>VLOOKUP(B640,SAOM!B$2:J1593,9,0)</f>
        <v>Adriana</v>
      </c>
      <c r="T640" s="17" t="str">
        <f>VLOOKUP(B640,SAOM!B$2:K2039,10,0)</f>
        <v>Alameda das Macieiras,110 - Bandeirinhas</v>
      </c>
      <c r="U640" s="42" t="str">
        <f>VLOOKUP(B640,SAOM!B$2:M1365,12,0)</f>
        <v>(31) 3531-3614</v>
      </c>
      <c r="V640" s="87" t="str">
        <f>VLOOKUP(B640,SAOM!B$2:L1365,11,0)</f>
        <v>32661-820</v>
      </c>
      <c r="W640" s="18"/>
      <c r="X640" s="40" t="str">
        <f>VLOOKUP(B640,SAOM!B$2:N1365,13,0)</f>
        <v>-</v>
      </c>
      <c r="Y640" s="17"/>
      <c r="Z640" s="15"/>
      <c r="AA640" s="19"/>
      <c r="AB640" s="35"/>
      <c r="AC640" s="48" t="s">
        <v>7233</v>
      </c>
      <c r="AD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E640" s="19" t="s">
        <v>4675</v>
      </c>
      <c r="AF640" s="19"/>
      <c r="AG640" s="145"/>
      <c r="AH640" s="15"/>
    </row>
    <row r="641" spans="1:34" s="20" customFormat="1">
      <c r="A641" s="46">
        <v>3820</v>
      </c>
      <c r="B641" s="38">
        <v>3820</v>
      </c>
      <c r="C641" s="17">
        <v>41088</v>
      </c>
      <c r="D641" s="17">
        <f t="shared" si="11"/>
        <v>41133</v>
      </c>
      <c r="E641" s="17">
        <f>VLOOKUP(B641,SAOM!B$2:D3691,3,0)</f>
        <v>41133</v>
      </c>
      <c r="F641" s="17">
        <f t="shared" si="9"/>
        <v>41148</v>
      </c>
      <c r="G641" s="17" t="s">
        <v>501</v>
      </c>
      <c r="H641" s="14" t="s">
        <v>517</v>
      </c>
      <c r="I641" s="40" t="str">
        <f>VLOOKUP(B641,SAOM!B$2:E2636,4,0)</f>
        <v>Aceito</v>
      </c>
      <c r="J641" s="14" t="s">
        <v>684</v>
      </c>
      <c r="K641" s="14" t="s">
        <v>501</v>
      </c>
      <c r="L641" s="15" t="s">
        <v>4515</v>
      </c>
      <c r="M641" s="15" t="str">
        <f>VLOOKUP(L641,Coordenadas!A$2:B1893,2,0)</f>
        <v xml:space="preserve"> 19°58'3.24"S</v>
      </c>
      <c r="N641" s="15" t="str">
        <f>VLOOKUP(L641,Coordenadas!A$2:C5636,3,0)</f>
        <v xml:space="preserve"> 44°11'56.91"O</v>
      </c>
      <c r="O641" s="40" t="str">
        <f>VLOOKUP(B641,SAOM!B$2:H1594,7,0)</f>
        <v>SES-BEIM-3820</v>
      </c>
      <c r="P641" s="40">
        <v>4033</v>
      </c>
      <c r="Q641" s="17">
        <f>VLOOKUP(B641,SAOM!B$2:I1594,8,0)</f>
        <v>41142</v>
      </c>
      <c r="R641" s="17" t="e">
        <f>VLOOKUP(B641,AG_Lider!A$1:F1953,6,0)</f>
        <v>#N/A</v>
      </c>
      <c r="S641" s="42" t="str">
        <f>VLOOKUP(B641,SAOM!B$2:J1594,9,0)</f>
        <v>Bárbara</v>
      </c>
      <c r="T641" s="17" t="str">
        <f>VLOOKUP(B641,SAOM!B$2:K2040,10,0)</f>
        <v>Rua São Salvador,146</v>
      </c>
      <c r="U641" s="42" t="str">
        <f>VLOOKUP(B641,SAOM!B$2:M1366,12,0)</f>
        <v>(31) 3531-2044</v>
      </c>
      <c r="V641" s="87" t="str">
        <f>VLOOKUP(B641,SAOM!B$2:L1366,11,0)</f>
        <v>10.146.119.1</v>
      </c>
      <c r="W641" s="18"/>
      <c r="X641" s="40" t="str">
        <f>VLOOKUP(B641,SAOM!B$2:N1366,13,0)</f>
        <v>00:20:0E:10:4C:40</v>
      </c>
      <c r="Y641" s="17">
        <v>41145</v>
      </c>
      <c r="Z641" s="15" t="s">
        <v>4273</v>
      </c>
      <c r="AA641" s="19">
        <v>41148</v>
      </c>
      <c r="AB641" s="35"/>
      <c r="AC641" s="48"/>
      <c r="AD641" s="19" t="str">
        <f>VLOOKUP(B641,SAOM!B$2:Q1667,16,0)</f>
        <v>-</v>
      </c>
      <c r="AE641" s="19" t="s">
        <v>4675</v>
      </c>
      <c r="AF641" s="19"/>
      <c r="AG641" s="145"/>
      <c r="AH641" s="15"/>
    </row>
    <row r="642" spans="1:34" s="20" customFormat="1">
      <c r="A642" s="46">
        <v>3823</v>
      </c>
      <c r="B642" s="38">
        <v>3823</v>
      </c>
      <c r="C642" s="17">
        <v>41088</v>
      </c>
      <c r="D642" s="17">
        <f t="shared" si="11"/>
        <v>41133</v>
      </c>
      <c r="E642" s="17">
        <f>VLOOKUP(B642,SAOM!B$2:D3692,3,0)</f>
        <v>41133</v>
      </c>
      <c r="F642" s="17">
        <f t="shared" si="9"/>
        <v>41148</v>
      </c>
      <c r="G642" s="17" t="s">
        <v>501</v>
      </c>
      <c r="H642" s="14" t="s">
        <v>517</v>
      </c>
      <c r="I642" s="40" t="str">
        <f>VLOOKUP(B642,SAOM!B$2:E2637,4,0)</f>
        <v>Aceito</v>
      </c>
      <c r="J642" s="14" t="s">
        <v>684</v>
      </c>
      <c r="K642" s="14" t="s">
        <v>501</v>
      </c>
      <c r="L642" s="15" t="s">
        <v>4515</v>
      </c>
      <c r="M642" s="15" t="str">
        <f>VLOOKUP(L642,Coordenadas!A$2:B1894,2,0)</f>
        <v xml:space="preserve"> 19°58'3.24"S</v>
      </c>
      <c r="N642" s="15" t="str">
        <f>VLOOKUP(L642,Coordenadas!A$2:C5637,3,0)</f>
        <v xml:space="preserve"> 44°11'56.91"O</v>
      </c>
      <c r="O642" s="40" t="str">
        <f>VLOOKUP(B642,SAOM!B$2:H1595,7,0)</f>
        <v>SES-BEIM-3823</v>
      </c>
      <c r="P642" s="40">
        <v>4033</v>
      </c>
      <c r="Q642" s="17">
        <f>VLOOKUP(B642,SAOM!B$2:I1595,8,0)</f>
        <v>41150</v>
      </c>
      <c r="R642" s="17" t="e">
        <f>VLOOKUP(B642,AG_Lider!A$1:F1954,6,0)</f>
        <v>#N/A</v>
      </c>
      <c r="S642" s="42" t="str">
        <f>VLOOKUP(B642,SAOM!B$2:J1595,9,0)</f>
        <v>Rosa</v>
      </c>
      <c r="T642" s="17" t="str">
        <f>VLOOKUP(B642,SAOM!B$2:K2041,10,0)</f>
        <v>Rua Felipe dos Santos,370 - Centro</v>
      </c>
      <c r="U642" s="42" t="str">
        <f>VLOOKUP(B642,SAOM!B$2:M1367,12,0)</f>
        <v>(31) 3531-4327</v>
      </c>
      <c r="V642" s="87" t="str">
        <f>VLOOKUP(B642,SAOM!B$2:L1367,11,0)</f>
        <v>32602-384</v>
      </c>
      <c r="W642" s="18"/>
      <c r="X642" s="40" t="str">
        <f>VLOOKUP(B642,SAOM!B$2:N1367,13,0)</f>
        <v>00:20:0e:10:4a:90</v>
      </c>
      <c r="Y642" s="17">
        <v>41150</v>
      </c>
      <c r="Z642" s="15" t="s">
        <v>4273</v>
      </c>
      <c r="AA642" s="19">
        <v>41150</v>
      </c>
      <c r="AB642" s="35"/>
      <c r="AC642" s="48"/>
      <c r="AD642" s="19" t="str">
        <f>VLOOKUP(B642,SAOM!B$2:Q1668,16,0)</f>
        <v>-</v>
      </c>
      <c r="AE642" s="19" t="s">
        <v>4675</v>
      </c>
      <c r="AF642" s="19"/>
      <c r="AG642" s="145"/>
      <c r="AH642" s="15"/>
    </row>
    <row r="643" spans="1:34" s="20" customFormat="1">
      <c r="A643" s="46">
        <v>3821</v>
      </c>
      <c r="B643" s="38">
        <v>3821</v>
      </c>
      <c r="C643" s="17">
        <v>41088</v>
      </c>
      <c r="D643" s="17">
        <f t="shared" si="11"/>
        <v>41133</v>
      </c>
      <c r="E643" s="17">
        <f>VLOOKUP(B643,SAOM!B$2:D3693,3,0)</f>
        <v>41133</v>
      </c>
      <c r="F643" s="17">
        <f t="shared" si="9"/>
        <v>41148</v>
      </c>
      <c r="G643" s="17" t="s">
        <v>501</v>
      </c>
      <c r="H643" s="14" t="s">
        <v>517</v>
      </c>
      <c r="I643" s="40" t="str">
        <f>VLOOKUP(B643,SAOM!B$2:E2638,4,0)</f>
        <v>Aceito</v>
      </c>
      <c r="J643" s="14" t="s">
        <v>684</v>
      </c>
      <c r="K643" s="14" t="s">
        <v>501</v>
      </c>
      <c r="L643" s="15" t="s">
        <v>4515</v>
      </c>
      <c r="M643" s="15" t="str">
        <f>VLOOKUP(L643,Coordenadas!A$2:B1895,2,0)</f>
        <v xml:space="preserve"> 19°58'3.24"S</v>
      </c>
      <c r="N643" s="15" t="str">
        <f>VLOOKUP(L643,Coordenadas!A$2:C5638,3,0)</f>
        <v xml:space="preserve"> 44°11'56.91"O</v>
      </c>
      <c r="O643" s="40" t="str">
        <f>VLOOKUP(B643,SAOM!B$2:H1596,7,0)</f>
        <v>SES-BEIM-3821</v>
      </c>
      <c r="P643" s="40">
        <v>4033</v>
      </c>
      <c r="Q643" s="17">
        <f>VLOOKUP(B643,SAOM!B$2:I1596,8,0)</f>
        <v>41131</v>
      </c>
      <c r="R643" s="17" t="e">
        <f>VLOOKUP(B643,AG_Lider!A$1:F1955,6,0)</f>
        <v>#N/A</v>
      </c>
      <c r="S643" s="42" t="str">
        <f>VLOOKUP(B643,SAOM!B$2:J1596,9,0)</f>
        <v>Adriana de Pauia</v>
      </c>
      <c r="T643" s="17" t="str">
        <f>VLOOKUP(B643,SAOM!B$2:K2042,10,0)</f>
        <v>Rua Sirius,321 - Cidade Verde</v>
      </c>
      <c r="U643" s="42" t="str">
        <f>VLOOKUP(B643,SAOM!B$2:M1368,12,0)</f>
        <v>(31) 3594-6240</v>
      </c>
      <c r="V643" s="87" t="str">
        <f>VLOOKUP(B643,SAOM!B$2:L1368,11,0)</f>
        <v>32602-384</v>
      </c>
      <c r="W643" s="18"/>
      <c r="X643" s="40" t="str">
        <f>VLOOKUP(B643,SAOM!B$2:N1368,13,0)</f>
        <v>00:20:0e:10:4a:e1</v>
      </c>
      <c r="Y643" s="17">
        <v>41131</v>
      </c>
      <c r="Z643" s="15" t="s">
        <v>4273</v>
      </c>
      <c r="AA643" s="19">
        <v>41134</v>
      </c>
      <c r="AB643" s="35"/>
      <c r="AC643" s="48"/>
      <c r="AD643" s="19" t="str">
        <f>VLOOKUP(B643,SAOM!B$2:Q1669,16,0)</f>
        <v>-</v>
      </c>
      <c r="AE643" s="19" t="s">
        <v>4675</v>
      </c>
      <c r="AF643" s="19"/>
      <c r="AG643" s="145"/>
      <c r="AH643" s="15"/>
    </row>
    <row r="644" spans="1:34" s="20" customFormat="1">
      <c r="A644" s="46">
        <v>3822</v>
      </c>
      <c r="B644" s="38">
        <v>3822</v>
      </c>
      <c r="C644" s="17">
        <v>41088</v>
      </c>
      <c r="D644" s="17">
        <f t="shared" si="11"/>
        <v>41133</v>
      </c>
      <c r="E644" s="17">
        <f>VLOOKUP(B644,SAOM!B$2:D3694,3,0)</f>
        <v>41133</v>
      </c>
      <c r="F644" s="17">
        <f t="shared" si="9"/>
        <v>41148</v>
      </c>
      <c r="G644" s="17" t="s">
        <v>501</v>
      </c>
      <c r="H644" s="14" t="s">
        <v>517</v>
      </c>
      <c r="I644" s="40" t="str">
        <f>VLOOKUP(B644,SAOM!B$2:E2639,4,0)</f>
        <v>Aceito</v>
      </c>
      <c r="J644" s="14" t="s">
        <v>684</v>
      </c>
      <c r="K644" s="14" t="s">
        <v>501</v>
      </c>
      <c r="L644" s="15" t="s">
        <v>4515</v>
      </c>
      <c r="M644" s="15" t="str">
        <f>VLOOKUP(L644,Coordenadas!A$2:B1896,2,0)</f>
        <v xml:space="preserve"> 19°58'3.24"S</v>
      </c>
      <c r="N644" s="15" t="str">
        <f>VLOOKUP(L644,Coordenadas!A$2:C5639,3,0)</f>
        <v xml:space="preserve"> 44°11'56.91"O</v>
      </c>
      <c r="O644" s="40" t="str">
        <f>VLOOKUP(B644,SAOM!B$2:H1597,7,0)</f>
        <v>SES-BEIM-3822</v>
      </c>
      <c r="P644" s="40">
        <v>4033</v>
      </c>
      <c r="Q644" s="17">
        <f>VLOOKUP(B644,SAOM!B$2:I1597,8,0)</f>
        <v>41131</v>
      </c>
      <c r="R644" s="17" t="e">
        <f>VLOOKUP(B644,AG_Lider!A$1:F1956,6,0)</f>
        <v>#N/A</v>
      </c>
      <c r="S644" s="42" t="str">
        <f>VLOOKUP(B644,SAOM!B$2:J1597,9,0)</f>
        <v>Laura</v>
      </c>
      <c r="T644" s="17" t="str">
        <f>VLOOKUP(B644,SAOM!B$2:K2043,10,0)</f>
        <v>Rua Caldas da Rainha,69</v>
      </c>
      <c r="U644" s="42" t="str">
        <f>VLOOKUP(B644,SAOM!B$2:M1369,12,0)</f>
        <v>(31) 3592-2033</v>
      </c>
      <c r="V644" s="87" t="str">
        <f>VLOOKUP(B644,SAOM!B$2:L1369,11,0)</f>
        <v>32655-556</v>
      </c>
      <c r="W644" s="18"/>
      <c r="X644" s="40" t="str">
        <f>VLOOKUP(B644,SAOM!B$2:N1369,13,0)</f>
        <v>00:20:0e:10:4f:92</v>
      </c>
      <c r="Y644" s="17">
        <v>41131</v>
      </c>
      <c r="Z644" s="15" t="s">
        <v>5718</v>
      </c>
      <c r="AA644" s="19">
        <v>41134</v>
      </c>
      <c r="AB644" s="83">
        <v>41135</v>
      </c>
      <c r="AC644" s="48"/>
      <c r="AD644" s="19" t="str">
        <f>VLOOKUP(B644,SAOM!B$2:Q1670,16,0)</f>
        <v>-</v>
      </c>
      <c r="AE644" s="19" t="s">
        <v>4675</v>
      </c>
      <c r="AF644" s="19"/>
      <c r="AG644" s="145"/>
      <c r="AH644" s="15"/>
    </row>
    <row r="645" spans="1:34" s="20" customFormat="1">
      <c r="A645" s="46">
        <v>3818</v>
      </c>
      <c r="B645" s="38">
        <v>3818</v>
      </c>
      <c r="C645" s="17">
        <v>41088</v>
      </c>
      <c r="D645" s="17">
        <f t="shared" si="11"/>
        <v>41133</v>
      </c>
      <c r="E645" s="17">
        <f>VLOOKUP(B645,SAOM!B$2:D3695,3,0)</f>
        <v>41133</v>
      </c>
      <c r="F645" s="17">
        <f t="shared" ref="F645:F708" si="12">D645+15</f>
        <v>41148</v>
      </c>
      <c r="G645" s="17" t="s">
        <v>501</v>
      </c>
      <c r="H645" s="14" t="s">
        <v>517</v>
      </c>
      <c r="I645" s="40" t="str">
        <f>VLOOKUP(B645,SAOM!B$2:E2640,4,0)</f>
        <v>Aceito</v>
      </c>
      <c r="J645" s="14" t="s">
        <v>684</v>
      </c>
      <c r="K645" s="14" t="s">
        <v>501</v>
      </c>
      <c r="L645" s="15" t="s">
        <v>4515</v>
      </c>
      <c r="M645" s="15" t="str">
        <f>VLOOKUP(L645,Coordenadas!A$2:B1897,2,0)</f>
        <v xml:space="preserve"> 19°58'3.24"S</v>
      </c>
      <c r="N645" s="15" t="str">
        <f>VLOOKUP(L645,Coordenadas!A$2:C5640,3,0)</f>
        <v xml:space="preserve"> 44°11'56.91"O</v>
      </c>
      <c r="O645" s="40" t="str">
        <f>VLOOKUP(B645,SAOM!B$2:H1598,7,0)</f>
        <v>SES-BEIM-3818</v>
      </c>
      <c r="P645" s="40">
        <v>4033</v>
      </c>
      <c r="Q645" s="17">
        <f>VLOOKUP(B645,SAOM!B$2:I1598,8,0)</f>
        <v>41148</v>
      </c>
      <c r="R645" s="17" t="e">
        <f>VLOOKUP(B645,AG_Lider!A$1:F1957,6,0)</f>
        <v>#N/A</v>
      </c>
      <c r="S645" s="42" t="str">
        <f>VLOOKUP(B645,SAOM!B$2:J1598,9,0)</f>
        <v>Laura Maria Caldeira</v>
      </c>
      <c r="T645" s="17" t="str">
        <f>VLOOKUP(B645,SAOM!B$2:K2044,10,0)</f>
        <v>Rua Joaquim Cezário Resende,55</v>
      </c>
      <c r="U645" s="42" t="str">
        <f>VLOOKUP(B645,SAOM!B$2:M1370,12,0)</f>
        <v>(31) 3592-5967</v>
      </c>
      <c r="V645" s="87" t="str">
        <f>VLOOKUP(B645,SAOM!B$2:L1370,11,0)</f>
        <v>32667-170</v>
      </c>
      <c r="W645" s="18"/>
      <c r="X645" s="40" t="str">
        <f>VLOOKUP(B645,SAOM!B$2:N1370,13,0)</f>
        <v>00:20:0e:10:4a:ca</v>
      </c>
      <c r="Y645" s="17">
        <v>41151</v>
      </c>
      <c r="Z645" s="15" t="s">
        <v>4273</v>
      </c>
      <c r="AA645" s="19">
        <v>41151</v>
      </c>
      <c r="AB645" s="35"/>
      <c r="AC645" s="48"/>
      <c r="AD645" s="19" t="str">
        <f>VLOOKUP(B645,SAOM!B$2:Q1671,16,0)</f>
        <v>-</v>
      </c>
      <c r="AE645" s="19" t="s">
        <v>4675</v>
      </c>
      <c r="AF645" s="19"/>
      <c r="AG645" s="145"/>
      <c r="AH645" s="15"/>
    </row>
    <row r="646" spans="1:34" s="20" customFormat="1">
      <c r="A646" s="46">
        <v>3814</v>
      </c>
      <c r="B646" s="38">
        <v>3814</v>
      </c>
      <c r="C646" s="17">
        <v>41088</v>
      </c>
      <c r="D646" s="17">
        <f t="shared" si="11"/>
        <v>41133</v>
      </c>
      <c r="E646" s="17">
        <f>VLOOKUP(B646,SAOM!B$2:D3696,3,0)</f>
        <v>41133</v>
      </c>
      <c r="F646" s="17">
        <f t="shared" si="12"/>
        <v>41148</v>
      </c>
      <c r="G646" s="17" t="s">
        <v>501</v>
      </c>
      <c r="H646" s="14" t="s">
        <v>517</v>
      </c>
      <c r="I646" s="40" t="str">
        <f>VLOOKUP(B646,SAOM!B$2:E2641,4,0)</f>
        <v>Aceito</v>
      </c>
      <c r="J646" s="14" t="s">
        <v>684</v>
      </c>
      <c r="K646" s="14" t="s">
        <v>501</v>
      </c>
      <c r="L646" s="15" t="s">
        <v>4515</v>
      </c>
      <c r="M646" s="15" t="str">
        <f>VLOOKUP(L646,Coordenadas!A$2:B1898,2,0)</f>
        <v xml:space="preserve"> 19°58'3.24"S</v>
      </c>
      <c r="N646" s="15" t="str">
        <f>VLOOKUP(L646,Coordenadas!A$2:C5641,3,0)</f>
        <v xml:space="preserve"> 44°11'56.91"O</v>
      </c>
      <c r="O646" s="40" t="str">
        <f>VLOOKUP(B646,SAOM!B$2:H1599,7,0)</f>
        <v>SES-BEIM-3814</v>
      </c>
      <c r="P646" s="40">
        <v>4033</v>
      </c>
      <c r="Q646" s="17">
        <f>VLOOKUP(B646,SAOM!B$2:I1599,8,0)</f>
        <v>41148</v>
      </c>
      <c r="R646" s="17" t="e">
        <f>VLOOKUP(B646,AG_Lider!A$1:F1958,6,0)</f>
        <v>#N/A</v>
      </c>
      <c r="S646" s="42" t="str">
        <f>VLOOKUP(B646,SAOM!B$2:J1599,9,0)</f>
        <v>Wison Ribeiro de Meireles</v>
      </c>
      <c r="T646" s="17" t="str">
        <f>VLOOKUP(B646,SAOM!B$2:K2045,10,0)</f>
        <v>Rua Lourença Maria de Jesus,61</v>
      </c>
      <c r="U646" s="42" t="str">
        <f>VLOOKUP(B646,SAOM!B$2:M1371,12,0)</f>
        <v>(31) 3593-1970</v>
      </c>
      <c r="V646" s="87" t="str">
        <f>VLOOKUP(B646,SAOM!B$2:L1371,11,0)</f>
        <v>32667-034</v>
      </c>
      <c r="W646" s="18"/>
      <c r="X646" s="40" t="str">
        <f>VLOOKUP(B646,SAOM!B$2:N1371,13,0)</f>
        <v>00:20:0e:4C:AF</v>
      </c>
      <c r="Y646" s="17">
        <v>41148</v>
      </c>
      <c r="Z646" s="15" t="s">
        <v>4292</v>
      </c>
      <c r="AA646" s="19">
        <v>41151</v>
      </c>
      <c r="AB646" s="35"/>
      <c r="AC646" s="48" t="s">
        <v>7377</v>
      </c>
      <c r="AD646" s="19" t="str">
        <f>VLOOKUP(B646,SAOM!B$2:Q1672,16,0)</f>
        <v>-</v>
      </c>
      <c r="AE646" s="19" t="s">
        <v>4675</v>
      </c>
      <c r="AF646" s="19"/>
      <c r="AG646" s="145"/>
      <c r="AH646" s="15"/>
    </row>
    <row r="647" spans="1:34" s="20" customFormat="1">
      <c r="A647" s="46">
        <v>3867</v>
      </c>
      <c r="B647" s="38">
        <v>3867</v>
      </c>
      <c r="C647" s="17">
        <v>41094</v>
      </c>
      <c r="D647" s="17">
        <f t="shared" si="11"/>
        <v>41139</v>
      </c>
      <c r="E647" s="17">
        <f>VLOOKUP(B647,SAOM!B$2:D3697,3,0)</f>
        <v>41139</v>
      </c>
      <c r="F647" s="17">
        <f t="shared" si="12"/>
        <v>41154</v>
      </c>
      <c r="G647" s="17" t="s">
        <v>501</v>
      </c>
      <c r="H647" s="14" t="s">
        <v>517</v>
      </c>
      <c r="I647" s="40" t="str">
        <f>VLOOKUP(B647,SAOM!B$2:E2642,4,0)</f>
        <v>Aceito</v>
      </c>
      <c r="J647" s="14" t="s">
        <v>684</v>
      </c>
      <c r="K647" s="14" t="s">
        <v>501</v>
      </c>
      <c r="L647" s="15" t="s">
        <v>1766</v>
      </c>
      <c r="M647" s="15" t="str">
        <f>VLOOKUP(L647,Coordenadas!A$2:B1899,2,0)</f>
        <v xml:space="preserve"> 19°55'8.64"S</v>
      </c>
      <c r="N647" s="15" t="str">
        <f>VLOOKUP(L647,Coordenadas!A$2:C5642,3,0)</f>
        <v xml:space="preserve"> 43°56'18.87"O</v>
      </c>
      <c r="O647" s="40" t="str">
        <f>VLOOKUP(B647,SAOM!B$2:H1600,7,0)</f>
        <v>SES-BETE-3867</v>
      </c>
      <c r="P647" s="40">
        <v>4033</v>
      </c>
      <c r="Q647" s="17">
        <f>VLOOKUP(B647,SAOM!B$2:I1600,8,0)</f>
        <v>41095</v>
      </c>
      <c r="R647" s="17" t="e">
        <f>VLOOKUP(B647,AG_Lider!A$1:F1959,6,0)</f>
        <v>#N/A</v>
      </c>
      <c r="S647" s="42" t="str">
        <f>VLOOKUP(B647,SAOM!B$2:J1600,9,0)</f>
        <v>MAROLINA BARROSO</v>
      </c>
      <c r="T647" s="17" t="str">
        <f>VLOOKUP(B647,SAOM!B$2:K2046,10,0)</f>
        <v xml:space="preserve">RUA CONCEIÇÃO VIDIGAL PAULUCCI, 150 </v>
      </c>
      <c r="U647" s="42" t="str">
        <f>VLOOKUP(B647,SAOM!B$2:M1372,12,0)</f>
        <v>3277-6072/ 6073</v>
      </c>
      <c r="V647" s="87" t="str">
        <f>VLOOKUP(B647,SAOM!B$2:L1372,11,0)</f>
        <v>31155-440</v>
      </c>
      <c r="W647" s="18"/>
      <c r="X647" s="40" t="str">
        <f>VLOOKUP(B647,SAOM!B$2:N1372,13,0)</f>
        <v>00:20:0E:10:52:71</v>
      </c>
      <c r="Y647" s="17">
        <v>41095</v>
      </c>
      <c r="Z647" s="15" t="s">
        <v>4273</v>
      </c>
      <c r="AA647" s="19">
        <v>41096</v>
      </c>
      <c r="AB647" s="35"/>
      <c r="AC647" s="48"/>
      <c r="AD647" s="19" t="str">
        <f>VLOOKUP(B647,SAOM!B$2:Q1673,16,0)</f>
        <v>-</v>
      </c>
      <c r="AE647" s="19" t="s">
        <v>4675</v>
      </c>
      <c r="AF647" s="19"/>
      <c r="AG647" s="145"/>
      <c r="AH647" s="15" t="s">
        <v>5330</v>
      </c>
    </row>
    <row r="648" spans="1:34" s="20" customFormat="1">
      <c r="A648" s="46">
        <v>3684</v>
      </c>
      <c r="B648" s="38">
        <v>3684</v>
      </c>
      <c r="C648" s="17">
        <v>41095</v>
      </c>
      <c r="D648" s="17">
        <v>41210</v>
      </c>
      <c r="E648" s="17">
        <f>VLOOKUP(B648,SAOM!B$2:D3698,3,0)</f>
        <v>41210</v>
      </c>
      <c r="F648" s="17">
        <f t="shared" si="12"/>
        <v>41225</v>
      </c>
      <c r="G648" s="17">
        <v>41103</v>
      </c>
      <c r="H648" s="14" t="s">
        <v>7236</v>
      </c>
      <c r="I648" s="40" t="str">
        <f>VLOOKUP(B648,SAOM!B$2:E2643,4,0)</f>
        <v>A agendar</v>
      </c>
      <c r="J648" s="14" t="s">
        <v>499</v>
      </c>
      <c r="K648" s="14" t="s">
        <v>506</v>
      </c>
      <c r="L648" s="15" t="s">
        <v>175</v>
      </c>
      <c r="M648" s="15" t="str">
        <f>VLOOKUP(L648,Coordenadas!A$2:B1900,2,0)</f>
        <v xml:space="preserve"> 17°51'13.38"S</v>
      </c>
      <c r="N648" s="15" t="str">
        <f>VLOOKUP(L648,Coordenadas!A$2:C5643,3,0)</f>
        <v xml:space="preserve"> 41°30'54.30"O</v>
      </c>
      <c r="O648" s="40" t="str">
        <f>VLOOKUP(B648,SAOM!B$2:H1601,7,0)</f>
        <v>-</v>
      </c>
      <c r="P648" s="40">
        <v>4033</v>
      </c>
      <c r="Q648" s="17" t="str">
        <f>VLOOKUP(B648,SAOM!B$2:I1601,8,0)</f>
        <v>-</v>
      </c>
      <c r="R648" s="17" t="e">
        <f>VLOOKUP(B648,AG_Lider!A$1:F1960,6,0)</f>
        <v>#N/A</v>
      </c>
      <c r="S648" s="42" t="str">
        <f>VLOOKUP(B648,SAOM!B$2:J1601,9,0)</f>
        <v>Nathalia Cristina Lemos Ribeiro</v>
      </c>
      <c r="T648" s="17" t="str">
        <f>VLOOKUP(B648,SAOM!B$2:K2047,10,0)</f>
        <v>Rua Madre Assunção de Faria, 172 - Vila Betânia</v>
      </c>
      <c r="U648" s="42" t="str">
        <f>VLOOKUP(B648,SAOM!B$2:M1373,12,0)</f>
        <v>(33) 3529-2337</v>
      </c>
      <c r="V648" s="87" t="str">
        <f>VLOOKUP(B648,SAOM!B$2:L1373,11,0)</f>
        <v>39800-000</v>
      </c>
      <c r="W648" s="18"/>
      <c r="X648" s="40" t="str">
        <f>VLOOKUP(B648,SAOM!B$2:N1373,13,0)</f>
        <v>-</v>
      </c>
      <c r="Y648" s="17"/>
      <c r="Z648" s="15"/>
      <c r="AA648" s="19"/>
      <c r="AB648" s="35"/>
      <c r="AC648" s="48" t="s">
        <v>5776</v>
      </c>
      <c r="AD648" s="19" t="str">
        <f>VLOOKUP(B648,SAOM!B$2:Q1674,16,0)</f>
        <v xml:space="preserve">27/08/2012 11:32:47 	Ivan Santos 	  	Solicitação Corrigida
13/07/2012 17:01:31 	Verônica Bruna Barroso 	Cliente não esta ciente: Leandro, responsável atual não está ciente </v>
      </c>
      <c r="AE648" s="19" t="s">
        <v>4675</v>
      </c>
      <c r="AF648" s="19"/>
      <c r="AG648" s="145"/>
      <c r="AH648" s="15"/>
    </row>
    <row r="649" spans="1:34" s="20" customFormat="1">
      <c r="A649" s="46">
        <v>3683</v>
      </c>
      <c r="B649" s="38">
        <v>3683</v>
      </c>
      <c r="C649" s="17">
        <v>41095</v>
      </c>
      <c r="D649" s="17">
        <f t="shared" ref="D649:D656" si="13">C649+45</f>
        <v>41140</v>
      </c>
      <c r="E649" s="17">
        <f>VLOOKUP(B649,SAOM!B$2:D3699,3,0)</f>
        <v>41140</v>
      </c>
      <c r="F649" s="17">
        <f t="shared" si="12"/>
        <v>41155</v>
      </c>
      <c r="G649" s="17" t="s">
        <v>501</v>
      </c>
      <c r="H649" s="14" t="s">
        <v>752</v>
      </c>
      <c r="I649" s="40" t="str">
        <f>VLOOKUP(B649,SAOM!B$2:E2644,4,0)</f>
        <v>Agendado</v>
      </c>
      <c r="J649" s="14" t="s">
        <v>499</v>
      </c>
      <c r="K649" s="14" t="s">
        <v>499</v>
      </c>
      <c r="L649" s="15" t="s">
        <v>175</v>
      </c>
      <c r="M649" s="15" t="str">
        <f>VLOOKUP(L649,Coordenadas!A$2:B1901,2,0)</f>
        <v xml:space="preserve"> 17°51'13.38"S</v>
      </c>
      <c r="N649" s="15" t="str">
        <f>VLOOKUP(L649,Coordenadas!A$2:C5644,3,0)</f>
        <v xml:space="preserve"> 41°30'54.30"O</v>
      </c>
      <c r="O649" s="40" t="str">
        <f>VLOOKUP(B649,SAOM!B$2:H1602,7,0)</f>
        <v>-</v>
      </c>
      <c r="P649" s="40">
        <v>4033</v>
      </c>
      <c r="Q649" s="17">
        <f>VLOOKUP(B649,SAOM!B$2:I1602,8,0)</f>
        <v>41169</v>
      </c>
      <c r="R649" s="17" t="e">
        <f>VLOOKUP(B649,AG_Lider!A$1:F1961,6,0)</f>
        <v>#N/A</v>
      </c>
      <c r="S649" s="42" t="str">
        <f>VLOOKUP(B649,SAOM!B$2:J1602,9,0)</f>
        <v>Marcela S. Nick</v>
      </c>
      <c r="T649" s="17" t="str">
        <f>VLOOKUP(B649,SAOM!B$2:K2048,10,0)</f>
        <v>Rua José Arregui , n39</v>
      </c>
      <c r="U649" s="42" t="str">
        <f>VLOOKUP(B649,SAOM!B$2:M1374,12,0)</f>
        <v>(33) 3536-2744</v>
      </c>
      <c r="V649" s="87">
        <f>VLOOKUP(B649,SAOM!B$2:L1374,11,0)</f>
        <v>39800000</v>
      </c>
      <c r="W649" s="18"/>
      <c r="X649" s="40" t="str">
        <f>VLOOKUP(B649,SAOM!B$2:N1374,13,0)</f>
        <v>-</v>
      </c>
      <c r="Y649" s="17"/>
      <c r="Z649" s="15"/>
      <c r="AA649" s="19"/>
      <c r="AB649" s="35"/>
      <c r="AC649" s="48"/>
      <c r="AD649" s="19" t="str">
        <f>VLOOKUP(B649,SAOM!B$2:Q1675,16,0)</f>
        <v>-</v>
      </c>
      <c r="AE649" s="19" t="s">
        <v>4675</v>
      </c>
      <c r="AF649" s="19"/>
      <c r="AG649" s="145"/>
      <c r="AH649" s="15"/>
    </row>
    <row r="650" spans="1:34" s="20" customFormat="1">
      <c r="A650" s="46">
        <v>3675</v>
      </c>
      <c r="B650" s="38">
        <v>3675</v>
      </c>
      <c r="C650" s="17">
        <v>41095</v>
      </c>
      <c r="D650" s="17">
        <f t="shared" si="13"/>
        <v>41140</v>
      </c>
      <c r="E650" s="17">
        <f>VLOOKUP(B650,SAOM!B$2:D3700,3,0)</f>
        <v>41140</v>
      </c>
      <c r="F650" s="17">
        <f t="shared" si="12"/>
        <v>41155</v>
      </c>
      <c r="G650" s="17" t="s">
        <v>501</v>
      </c>
      <c r="H650" s="14" t="s">
        <v>752</v>
      </c>
      <c r="I650" s="40" t="str">
        <f>VLOOKUP(B650,SAOM!B$2:E2645,4,0)</f>
        <v>Agendado</v>
      </c>
      <c r="J650" s="14" t="s">
        <v>499</v>
      </c>
      <c r="K650" s="14" t="s">
        <v>499</v>
      </c>
      <c r="L650" s="15" t="s">
        <v>175</v>
      </c>
      <c r="M650" s="15" t="str">
        <f>VLOOKUP(L650,Coordenadas!A$2:B1902,2,0)</f>
        <v xml:space="preserve"> 17°51'13.38"S</v>
      </c>
      <c r="N650" s="15" t="str">
        <f>VLOOKUP(L650,Coordenadas!A$2:C5645,3,0)</f>
        <v xml:space="preserve"> 41°30'54.30"O</v>
      </c>
      <c r="O650" s="40" t="str">
        <f>VLOOKUP(B650,SAOM!B$2:H1603,7,0)</f>
        <v>-</v>
      </c>
      <c r="P650" s="40">
        <v>4033</v>
      </c>
      <c r="Q650" s="17">
        <f>VLOOKUP(B650,SAOM!B$2:I1603,8,0)</f>
        <v>41169</v>
      </c>
      <c r="R650" s="17" t="e">
        <f>VLOOKUP(B650,AG_Lider!A$1:F1962,6,0)</f>
        <v>#N/A</v>
      </c>
      <c r="S650" s="42" t="str">
        <f>VLOOKUP(B650,SAOM!B$2:J1603,9,0)</f>
        <v>Daniele C. Dias</v>
      </c>
      <c r="T650" s="17" t="str">
        <f>VLOOKUP(B650,SAOM!B$2:K2049,10,0)</f>
        <v>Rua Rachid Handere , n519</v>
      </c>
      <c r="U650" s="42" t="str">
        <f>VLOOKUP(B650,SAOM!B$2:M1375,12,0)</f>
        <v>(33) 3521-1344</v>
      </c>
      <c r="V650" s="87">
        <f>VLOOKUP(B650,SAOM!B$2:L1375,11,0)</f>
        <v>39800000</v>
      </c>
      <c r="W650" s="18"/>
      <c r="X650" s="40" t="str">
        <f>VLOOKUP(B650,SAOM!B$2:N1375,13,0)</f>
        <v>-</v>
      </c>
      <c r="Y650" s="17"/>
      <c r="Z650" s="15"/>
      <c r="AA650" s="19"/>
      <c r="AB650" s="35"/>
      <c r="AC650" s="48"/>
      <c r="AD650" s="19" t="str">
        <f>VLOOKUP(B650,SAOM!B$2:Q1676,16,0)</f>
        <v>-</v>
      </c>
      <c r="AE650" s="19" t="s">
        <v>4675</v>
      </c>
      <c r="AF650" s="19"/>
      <c r="AG650" s="145"/>
      <c r="AH650" s="15"/>
    </row>
    <row r="651" spans="1:34" s="20" customFormat="1">
      <c r="A651" s="46">
        <v>3847</v>
      </c>
      <c r="B651" s="38">
        <v>3847</v>
      </c>
      <c r="C651" s="17">
        <v>41095</v>
      </c>
      <c r="D651" s="17">
        <f t="shared" si="13"/>
        <v>41140</v>
      </c>
      <c r="E651" s="17">
        <f>VLOOKUP(B651,SAOM!B$2:D3701,3,0)</f>
        <v>41140</v>
      </c>
      <c r="F651" s="17">
        <f t="shared" si="12"/>
        <v>41155</v>
      </c>
      <c r="G651" s="17" t="s">
        <v>501</v>
      </c>
      <c r="H651" s="14" t="s">
        <v>517</v>
      </c>
      <c r="I651" s="40" t="str">
        <f>VLOOKUP(B651,SAOM!B$2:E2646,4,0)</f>
        <v>Aceito</v>
      </c>
      <c r="J651" s="14" t="s">
        <v>499</v>
      </c>
      <c r="K651" s="14" t="s">
        <v>501</v>
      </c>
      <c r="L651" s="15" t="s">
        <v>5380</v>
      </c>
      <c r="M651" s="15" t="str">
        <f>VLOOKUP(L651,Coordenadas!A$2:B1903,2,0)</f>
        <v xml:space="preserve"> 18°58'37.62"S</v>
      </c>
      <c r="N651" s="15" t="str">
        <f>VLOOKUP(L651,Coordenadas!A$2:C5646,3,0)</f>
        <v xml:space="preserve"> 41°58'58.94"O</v>
      </c>
      <c r="O651" s="40" t="str">
        <f>VLOOKUP(B651,SAOM!B$2:H1604,7,0)</f>
        <v>SES-ALTA-3847</v>
      </c>
      <c r="P651" s="40">
        <v>4033</v>
      </c>
      <c r="Q651" s="17">
        <f>VLOOKUP(B651,SAOM!B$2:I1604,8,0)</f>
        <v>41127</v>
      </c>
      <c r="R651" s="17" t="e">
        <f>VLOOKUP(B651,AG_Lider!A$1:F1963,6,0)</f>
        <v>#N/A</v>
      </c>
      <c r="S651" s="42" t="str">
        <f>VLOOKUP(B651,SAOM!B$2:J1604,9,0)</f>
        <v>Hianna dos Santos</v>
      </c>
      <c r="T651" s="17" t="str">
        <f>VLOOKUP(B651,SAOM!B$2:K2050,10,0)</f>
        <v>Avenida Magalhaes Pinto nº 130</v>
      </c>
      <c r="U651" s="42" t="str">
        <f>VLOOKUP(B651,SAOM!B$2:M1376,12,0)</f>
        <v>(33)3236-1025</v>
      </c>
      <c r="V651" s="87">
        <f>VLOOKUP(B651,SAOM!B$2:L1376,11,0)</f>
        <v>35138000</v>
      </c>
      <c r="W651" s="18"/>
      <c r="X651" s="40" t="str">
        <f>VLOOKUP(B651,SAOM!B$2:N1376,13,0)</f>
        <v>00:20:0e:10:4c:d0</v>
      </c>
      <c r="Y651" s="17">
        <v>41127</v>
      </c>
      <c r="Z651" s="15" t="s">
        <v>5598</v>
      </c>
      <c r="AA651" s="19">
        <v>41128</v>
      </c>
      <c r="AB651" s="35"/>
      <c r="AC651" s="48"/>
      <c r="AD651" s="19" t="str">
        <f>VLOOKUP(B651,SAOM!B$2:Q1677,16,0)</f>
        <v>-</v>
      </c>
      <c r="AE651" s="19" t="s">
        <v>4675</v>
      </c>
      <c r="AF651" s="19"/>
      <c r="AG651" s="145"/>
      <c r="AH651" s="15"/>
    </row>
    <row r="652" spans="1:34" s="20" customFormat="1">
      <c r="A652" s="46">
        <v>3849</v>
      </c>
      <c r="B652" s="38">
        <v>3849</v>
      </c>
      <c r="C652" s="17">
        <v>41095</v>
      </c>
      <c r="D652" s="17">
        <f t="shared" si="13"/>
        <v>41140</v>
      </c>
      <c r="E652" s="17">
        <f>VLOOKUP(B652,SAOM!B$2:D3702,3,0)</f>
        <v>41140</v>
      </c>
      <c r="F652" s="17">
        <f t="shared" si="12"/>
        <v>41155</v>
      </c>
      <c r="G652" s="17" t="s">
        <v>501</v>
      </c>
      <c r="H652" s="14" t="s">
        <v>517</v>
      </c>
      <c r="I652" s="40" t="str">
        <f>VLOOKUP(B652,SAOM!B$2:E2647,4,0)</f>
        <v>Aceito</v>
      </c>
      <c r="J652" s="14" t="s">
        <v>499</v>
      </c>
      <c r="K652" s="14" t="s">
        <v>499</v>
      </c>
      <c r="L652" s="15" t="s">
        <v>5380</v>
      </c>
      <c r="M652" s="15" t="str">
        <f>VLOOKUP(L652,Coordenadas!A$2:B1904,2,0)</f>
        <v xml:space="preserve"> 18°58'37.62"S</v>
      </c>
      <c r="N652" s="15" t="str">
        <f>VLOOKUP(L652,Coordenadas!A$2:C5647,3,0)</f>
        <v xml:space="preserve"> 41°58'58.94"O</v>
      </c>
      <c r="O652" s="40" t="str">
        <f>VLOOKUP(B652,SAOM!B$2:H1605,7,0)</f>
        <v>SES-ALTA-3849</v>
      </c>
      <c r="P652" s="40">
        <v>4033</v>
      </c>
      <c r="Q652" s="17">
        <f>VLOOKUP(B652,SAOM!B$2:I1605,8,0)</f>
        <v>41130</v>
      </c>
      <c r="R652" s="17" t="e">
        <f>VLOOKUP(B652,AG_Lider!A$1:F1964,6,0)</f>
        <v>#N/A</v>
      </c>
      <c r="S652" s="42" t="str">
        <f>VLOOKUP(B652,SAOM!B$2:J1605,9,0)</f>
        <v>Vacirlene Oliveira Silva Ribeiro</v>
      </c>
      <c r="T652" s="17" t="str">
        <f>VLOOKUP(B652,SAOM!B$2:K2051,10,0)</f>
        <v>Rua Altino Marques nº 168</v>
      </c>
      <c r="U652" s="42" t="str">
        <f>VLOOKUP(B652,SAOM!B$2:M1377,12,0)</f>
        <v>(33)3236-1025</v>
      </c>
      <c r="V652" s="87">
        <f>VLOOKUP(B652,SAOM!B$2:L1377,11,0)</f>
        <v>35138000</v>
      </c>
      <c r="W652" s="18"/>
      <c r="X652" s="40" t="str">
        <f>VLOOKUP(B652,SAOM!B$2:N1377,13,0)</f>
        <v>00:20:0E:10:4C:90</v>
      </c>
      <c r="Y652" s="17">
        <v>41130</v>
      </c>
      <c r="Z652" s="15" t="s">
        <v>2425</v>
      </c>
      <c r="AA652" s="19">
        <v>41130</v>
      </c>
      <c r="AB652" s="35"/>
      <c r="AC652" s="48"/>
      <c r="AD652" s="19" t="str">
        <f>VLOOKUP(B652,SAOM!B$2:Q1678,16,0)</f>
        <v>-</v>
      </c>
      <c r="AE652" s="19" t="s">
        <v>4675</v>
      </c>
      <c r="AF652" s="19"/>
      <c r="AG652" s="145"/>
      <c r="AH652" s="15"/>
    </row>
    <row r="653" spans="1:34" s="20" customFormat="1">
      <c r="A653" s="46">
        <v>3848</v>
      </c>
      <c r="B653" s="38">
        <v>3848</v>
      </c>
      <c r="C653" s="17">
        <v>41095</v>
      </c>
      <c r="D653" s="17">
        <f t="shared" si="13"/>
        <v>41140</v>
      </c>
      <c r="E653" s="17">
        <f>VLOOKUP(B653,SAOM!B$2:D3703,3,0)</f>
        <v>41140</v>
      </c>
      <c r="F653" s="17">
        <f t="shared" si="12"/>
        <v>41155</v>
      </c>
      <c r="G653" s="17" t="s">
        <v>501</v>
      </c>
      <c r="H653" s="14" t="s">
        <v>517</v>
      </c>
      <c r="I653" s="40" t="str">
        <f>VLOOKUP(B653,SAOM!B$2:E2648,4,0)</f>
        <v>Aceito</v>
      </c>
      <c r="J653" s="14" t="s">
        <v>499</v>
      </c>
      <c r="K653" s="14" t="s">
        <v>501</v>
      </c>
      <c r="L653" s="15" t="s">
        <v>5380</v>
      </c>
      <c r="M653" s="15" t="str">
        <f>VLOOKUP(L653,Coordenadas!A$2:B1905,2,0)</f>
        <v xml:space="preserve"> 18°58'37.62"S</v>
      </c>
      <c r="N653" s="15" t="str">
        <f>VLOOKUP(L653,Coordenadas!A$2:C5648,3,0)</f>
        <v xml:space="preserve"> 41°58'58.94"O</v>
      </c>
      <c r="O653" s="40" t="str">
        <f>VLOOKUP(B653,SAOM!B$2:H1606,7,0)</f>
        <v>SES-ALTA-3848</v>
      </c>
      <c r="P653" s="40">
        <v>4033</v>
      </c>
      <c r="Q653" s="17">
        <f>VLOOKUP(B653,SAOM!B$2:I1606,8,0)</f>
        <v>41128</v>
      </c>
      <c r="R653" s="17" t="e">
        <f>VLOOKUP(B653,AG_Lider!A$1:F1965,6,0)</f>
        <v>#N/A</v>
      </c>
      <c r="S653" s="42" t="str">
        <f>VLOOKUP(B653,SAOM!B$2:J1606,9,0)</f>
        <v>Flávia Flores da Silva</v>
      </c>
      <c r="T653" s="17" t="str">
        <f>VLOOKUP(B653,SAOM!B$2:K2052,10,0)</f>
        <v>Avenida Isidoro Nalon nº 290</v>
      </c>
      <c r="U653" s="42" t="str">
        <f>VLOOKUP(B653,SAOM!B$2:M1378,12,0)</f>
        <v>(33)3236-1025</v>
      </c>
      <c r="V653" s="87">
        <f>VLOOKUP(B653,SAOM!B$2:L1378,11,0)</f>
        <v>35138000</v>
      </c>
      <c r="W653" s="18"/>
      <c r="X653" s="40" t="str">
        <f>VLOOKUP(B653,SAOM!B$2:N1378,13,0)</f>
        <v>00:20:0e:10:4a:ed</v>
      </c>
      <c r="Y653" s="17">
        <v>41128</v>
      </c>
      <c r="Z653" s="15" t="s">
        <v>2425</v>
      </c>
      <c r="AA653" s="19">
        <v>41128</v>
      </c>
      <c r="AB653" s="35"/>
      <c r="AC653" s="48"/>
      <c r="AD653" s="19" t="str">
        <f>VLOOKUP(B653,SAOM!B$2:Q1679,16,0)</f>
        <v>-</v>
      </c>
      <c r="AE653" s="19" t="s">
        <v>4675</v>
      </c>
      <c r="AF653" s="19"/>
      <c r="AG653" s="145"/>
      <c r="AH653" s="15"/>
    </row>
    <row r="654" spans="1:34" s="20" customFormat="1">
      <c r="A654" s="46">
        <v>3851</v>
      </c>
      <c r="B654" s="38">
        <v>3851</v>
      </c>
      <c r="C654" s="17">
        <v>41095</v>
      </c>
      <c r="D654" s="17">
        <f t="shared" si="13"/>
        <v>41140</v>
      </c>
      <c r="E654" s="17">
        <f>VLOOKUP(B654,SAOM!B$2:D3704,3,0)</f>
        <v>41140</v>
      </c>
      <c r="F654" s="17">
        <f t="shared" si="12"/>
        <v>41155</v>
      </c>
      <c r="G654" s="17" t="s">
        <v>501</v>
      </c>
      <c r="H654" s="14" t="s">
        <v>1509</v>
      </c>
      <c r="I654" s="40" t="str">
        <f>VLOOKUP(B654,SAOM!B$2:E2649,4,0)</f>
        <v>Agendado</v>
      </c>
      <c r="J654" s="14" t="s">
        <v>501</v>
      </c>
      <c r="K654" s="14" t="s">
        <v>501</v>
      </c>
      <c r="L654" s="15" t="s">
        <v>5380</v>
      </c>
      <c r="M654" s="15" t="str">
        <f>VLOOKUP(L654,Coordenadas!A$2:B1906,2,0)</f>
        <v xml:space="preserve"> 18°58'37.62"S</v>
      </c>
      <c r="N654" s="15" t="str">
        <f>VLOOKUP(L654,Coordenadas!A$2:C5649,3,0)</f>
        <v xml:space="preserve"> 41°58'58.94"O</v>
      </c>
      <c r="O654" s="40" t="str">
        <f>VLOOKUP(B654,SAOM!B$2:H1607,7,0)</f>
        <v>-</v>
      </c>
      <c r="P654" s="40">
        <v>4033</v>
      </c>
      <c r="Q654" s="17">
        <f>VLOOKUP(B654,SAOM!B$2:I1607,8,0)</f>
        <v>41162</v>
      </c>
      <c r="R654" s="17" t="e">
        <f>VLOOKUP(B654,AG_Lider!A$1:F1966,6,0)</f>
        <v>#N/A</v>
      </c>
      <c r="S654" s="42" t="str">
        <f>VLOOKUP(B654,SAOM!B$2:J1607,9,0)</f>
        <v>PAULO HENRIQUE MOREIRA</v>
      </c>
      <c r="T654" s="17" t="str">
        <f>VLOOKUP(B654,SAOM!B$2:K2053,10,0)</f>
        <v xml:space="preserve">	RUA PADRE AVELINO PEREIRA, 06 </v>
      </c>
      <c r="U654" s="42" t="str">
        <f>VLOOKUP(B654,SAOM!B$2:M1379,12,0)</f>
        <v>32-3346-1256</v>
      </c>
      <c r="V654" s="87" t="str">
        <f>VLOOKUP(B654,SAOM!B$2:L1379,11,0)</f>
        <v>36220-000</v>
      </c>
      <c r="W654" s="18"/>
      <c r="X654" s="40" t="str">
        <f>VLOOKUP(B654,SAOM!B$2:N1379,13,0)</f>
        <v>-</v>
      </c>
      <c r="Y654" s="17"/>
      <c r="Z654" s="15"/>
      <c r="AA654" s="19"/>
      <c r="AB654" s="35"/>
      <c r="AC654" s="48" t="s">
        <v>5777</v>
      </c>
      <c r="AD654" s="19" t="str">
        <f>VLOOKUP(B654,SAOM!B$2:Q1680,16,0)</f>
        <v>-</v>
      </c>
      <c r="AE654" s="19" t="s">
        <v>4675</v>
      </c>
      <c r="AF654" s="19"/>
      <c r="AG654" s="145"/>
      <c r="AH654" s="15"/>
    </row>
    <row r="655" spans="1:34" s="20" customFormat="1">
      <c r="A655" s="46">
        <v>3850</v>
      </c>
      <c r="B655" s="38">
        <v>3850</v>
      </c>
      <c r="C655" s="17">
        <v>41095</v>
      </c>
      <c r="D655" s="17">
        <f t="shared" si="13"/>
        <v>41140</v>
      </c>
      <c r="E655" s="17">
        <f>VLOOKUP(B655,SAOM!B$2:D3705,3,0)</f>
        <v>41143</v>
      </c>
      <c r="F655" s="17">
        <f t="shared" si="12"/>
        <v>41155</v>
      </c>
      <c r="G655" s="17">
        <v>41103</v>
      </c>
      <c r="H655" s="14" t="s">
        <v>752</v>
      </c>
      <c r="I655" s="40" t="str">
        <f>VLOOKUP(B655,SAOM!B$2:E2650,4,0)</f>
        <v>Agendado</v>
      </c>
      <c r="J655" s="14" t="s">
        <v>499</v>
      </c>
      <c r="K655" s="14" t="s">
        <v>499</v>
      </c>
      <c r="L655" s="15" t="s">
        <v>2414</v>
      </c>
      <c r="M655" s="15" t="str">
        <f>VLOOKUP(L655,Coordenadas!A$2:B1907,2,0)</f>
        <v xml:space="preserve"> 21°18'28.62"S</v>
      </c>
      <c r="N655" s="15" t="str">
        <f>VLOOKUP(L655,Coordenadas!A$2:C5650,3,0)</f>
        <v xml:space="preserve"> 43°45'25.39"O</v>
      </c>
      <c r="O655" s="40" t="str">
        <f>VLOOKUP(B655,SAOM!B$2:H1608,7,0)</f>
        <v>-</v>
      </c>
      <c r="P655" s="40">
        <v>4033</v>
      </c>
      <c r="Q655" s="17">
        <f>VLOOKUP(B655,SAOM!B$2:I1608,8,0)</f>
        <v>41162</v>
      </c>
      <c r="R655" s="17" t="e">
        <f>VLOOKUP(B655,AG_Lider!A$1:F1967,6,0)</f>
        <v>#N/A</v>
      </c>
      <c r="S655" s="42" t="str">
        <f>VLOOKUP(B655,SAOM!B$2:J1608,9,0)</f>
        <v>PAULO HENRIQUE MOREIRA</v>
      </c>
      <c r="T655" s="17" t="str">
        <f>VLOOKUP(B655,SAOM!B$2:K2054,10,0)</f>
        <v>RUA EUCLIDES RIBEIRO, 46 - CENTRO</v>
      </c>
      <c r="U655" s="42" t="str">
        <f>VLOOKUP(B655,SAOM!B$2:M1380,12,0)</f>
        <v>32-3346-1256</v>
      </c>
      <c r="V655" s="87" t="str">
        <f>VLOOKUP(B655,SAOM!B$2:L1380,11,0)</f>
        <v>36220-000</v>
      </c>
      <c r="W655" s="18"/>
      <c r="X655" s="40" t="str">
        <f>VLOOKUP(B655,SAOM!B$2:N1380,13,0)</f>
        <v>-</v>
      </c>
      <c r="Y655" s="17"/>
      <c r="Z655" s="15"/>
      <c r="AA655" s="19"/>
      <c r="AB655" s="35"/>
      <c r="AC655" s="48" t="s">
        <v>5778</v>
      </c>
      <c r="AD655" s="19" t="str">
        <f>VLOOKUP(B655,SAOM!B$2:Q1681,16,0)</f>
        <v xml:space="preserve">16/07/2012 10:12:59 	Marcos Gonzaga Milagres 	Correção do endereço de AV.HENRIQUE DINIZ, 348, para RUA EUCLIDES RIBEIRO, 46. 
13/07/2012 17:11:03 	Verônica Bruna Barroso 	Endereço incorreto:Rua Padre Avelino pereira, 6 centro </v>
      </c>
      <c r="AE655" s="19" t="s">
        <v>4675</v>
      </c>
      <c r="AF655" s="19"/>
      <c r="AG655" s="145"/>
      <c r="AH655" s="15"/>
    </row>
    <row r="656" spans="1:34" s="20" customFormat="1">
      <c r="A656" s="46">
        <v>3852</v>
      </c>
      <c r="B656" s="38">
        <v>3852</v>
      </c>
      <c r="C656" s="17">
        <v>41094</v>
      </c>
      <c r="D656" s="17">
        <f t="shared" si="13"/>
        <v>41139</v>
      </c>
      <c r="E656" s="17">
        <f>VLOOKUP(B656,SAOM!B$2:D3706,3,0)</f>
        <v>41139</v>
      </c>
      <c r="F656" s="17">
        <f t="shared" si="12"/>
        <v>41154</v>
      </c>
      <c r="G656" s="17" t="s">
        <v>501</v>
      </c>
      <c r="H656" s="14" t="s">
        <v>517</v>
      </c>
      <c r="I656" s="40" t="str">
        <f>VLOOKUP(B656,SAOM!B$2:E2651,4,0)</f>
        <v>Aceito</v>
      </c>
      <c r="J656" s="14" t="s">
        <v>499</v>
      </c>
      <c r="K656" s="14" t="s">
        <v>501</v>
      </c>
      <c r="L656" s="15" t="s">
        <v>2414</v>
      </c>
      <c r="M656" s="15" t="str">
        <f>VLOOKUP(L656,Coordenadas!A$2:B1908,2,0)</f>
        <v xml:space="preserve"> 21°18'28.62"S</v>
      </c>
      <c r="N656" s="15" t="str">
        <f>VLOOKUP(L656,Coordenadas!A$2:C5651,3,0)</f>
        <v xml:space="preserve"> 43°45'25.39"O</v>
      </c>
      <c r="O656" s="40" t="str">
        <f>VLOOKUP(B656,SAOM!B$2:H1609,7,0)</f>
        <v>SES-ANOS-3852</v>
      </c>
      <c r="P656" s="40">
        <v>4033</v>
      </c>
      <c r="Q656" s="17">
        <f>VLOOKUP(B656,SAOM!B$2:I1609,8,0)</f>
        <v>41129</v>
      </c>
      <c r="R656" s="17" t="e">
        <f>VLOOKUP(B656,AG_Lider!A$1:F1968,6,0)</f>
        <v>#N/A</v>
      </c>
      <c r="S656" s="42" t="str">
        <f>VLOOKUP(B656,SAOM!B$2:J1609,9,0)</f>
        <v>PAULO HENRIQUE MOREIRA</v>
      </c>
      <c r="T656" s="17" t="str">
        <f>VLOOKUP(B656,SAOM!B$2:K2055,10,0)</f>
        <v>RUA EUCLIDES RIBEIRO, 99</v>
      </c>
      <c r="U656" s="42" t="str">
        <f>VLOOKUP(B656,SAOM!B$2:M1381,12,0)</f>
        <v>32-3346-1256</v>
      </c>
      <c r="V656" s="87" t="str">
        <f>VLOOKUP(B656,SAOM!B$2:L1381,11,0)</f>
        <v>36220-000</v>
      </c>
      <c r="W656" s="18"/>
      <c r="X656" s="40" t="str">
        <f>VLOOKUP(B656,SAOM!B$2:N1381,13,0)</f>
        <v>00:20:0e:10:4f:30</v>
      </c>
      <c r="Y656" s="17">
        <v>41129</v>
      </c>
      <c r="Z656" s="15" t="s">
        <v>691</v>
      </c>
      <c r="AA656" s="19">
        <v>41134</v>
      </c>
      <c r="AB656" s="35"/>
      <c r="AC656" s="48" t="s">
        <v>6654</v>
      </c>
      <c r="AD656" s="19" t="str">
        <f>VLOOKUP(B656,SAOM!B$2:Q1682,16,0)</f>
        <v>-</v>
      </c>
      <c r="AE656" s="19" t="s">
        <v>4675</v>
      </c>
      <c r="AF656" s="19"/>
      <c r="AG656" s="145"/>
      <c r="AH656" s="15"/>
    </row>
    <row r="657" spans="1:34" s="84" customFormat="1">
      <c r="A657" s="46">
        <v>3853</v>
      </c>
      <c r="B657" s="38">
        <v>3853</v>
      </c>
      <c r="C657" s="31">
        <v>41094</v>
      </c>
      <c r="D657" s="31">
        <v>41164</v>
      </c>
      <c r="E657" s="31">
        <f>VLOOKUP(B657,SAOM!B$2:D3707,3,0)</f>
        <v>41164</v>
      </c>
      <c r="F657" s="31">
        <f t="shared" si="12"/>
        <v>41179</v>
      </c>
      <c r="G657" s="31">
        <v>41130</v>
      </c>
      <c r="H657" s="73" t="s">
        <v>7236</v>
      </c>
      <c r="I657" s="38" t="str">
        <f>VLOOKUP(B657,SAOM!B$2:E2652,4,0)</f>
        <v>Agendado</v>
      </c>
      <c r="J657" s="73" t="s">
        <v>499</v>
      </c>
      <c r="K657" s="73" t="s">
        <v>506</v>
      </c>
      <c r="L657" s="47" t="s">
        <v>2414</v>
      </c>
      <c r="M657" s="15" t="str">
        <f>VLOOKUP(L657,Coordenadas!A$2:B1909,2,0)</f>
        <v xml:space="preserve"> 21°18'28.62"S</v>
      </c>
      <c r="N657" s="15" t="str">
        <f>VLOOKUP(L657,Coordenadas!A$2:C5652,3,0)</f>
        <v xml:space="preserve"> 43°45'25.39"O</v>
      </c>
      <c r="O657" s="38" t="str">
        <f>VLOOKUP(B657,SAOM!B$2:H1610,7,0)</f>
        <v>SES-ANOS-3853</v>
      </c>
      <c r="P657" s="38">
        <v>4033</v>
      </c>
      <c r="Q657" s="31">
        <f>VLOOKUP(B657,SAOM!B$2:I1610,8,0)</f>
        <v>41130</v>
      </c>
      <c r="R657" s="31" t="e">
        <f>VLOOKUP(B657,AG_Lider!A$1:F1969,6,0)</f>
        <v>#N/A</v>
      </c>
      <c r="S657" s="80" t="str">
        <f>VLOOKUP(B657,SAOM!B$2:J1610,9,0)</f>
        <v>PAULO HENRIQUE MOREIRA</v>
      </c>
      <c r="T657" s="31" t="str">
        <f>VLOOKUP(B657,SAOM!B$2:K2056,10,0)</f>
        <v>AVENIDA VICTOR MIRACAPILLO, 251</v>
      </c>
      <c r="U657" s="42" t="str">
        <f>VLOOKUP(B657,SAOM!B$2:M1382,12,0)</f>
        <v>32-33315782</v>
      </c>
      <c r="V657" s="87" t="str">
        <f>VLOOKUP(B657,SAOM!B$2:L1382,11,0)</f>
        <v>36220-000</v>
      </c>
      <c r="W657" s="81"/>
      <c r="X657" s="40" t="str">
        <f>VLOOKUP(B657,SAOM!B$2:N1382,13,0)</f>
        <v>-</v>
      </c>
      <c r="Y657" s="31"/>
      <c r="Z657" s="47"/>
      <c r="AA657" s="82"/>
      <c r="AB657" s="35"/>
      <c r="AC657" s="70" t="s">
        <v>6647</v>
      </c>
      <c r="AD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E657" s="82" t="s">
        <v>4675</v>
      </c>
      <c r="AF657" s="82"/>
      <c r="AG657" s="147"/>
      <c r="AH657" s="47"/>
    </row>
    <row r="658" spans="1:34" s="84" customFormat="1">
      <c r="A658" s="46">
        <v>3856</v>
      </c>
      <c r="B658" s="38">
        <v>3856</v>
      </c>
      <c r="C658" s="31">
        <v>41094</v>
      </c>
      <c r="D658" s="31">
        <f>C658+45</f>
        <v>41139</v>
      </c>
      <c r="E658" s="31">
        <f>VLOOKUP(B658,SAOM!B$2:D3708,3,0)</f>
        <v>41139</v>
      </c>
      <c r="F658" s="31">
        <f t="shared" si="12"/>
        <v>41154</v>
      </c>
      <c r="G658" s="31">
        <v>41130</v>
      </c>
      <c r="H658" s="73" t="s">
        <v>764</v>
      </c>
      <c r="I658" s="38" t="str">
        <f>VLOOKUP(B658,SAOM!B$2:E2653,4,0)</f>
        <v>Paralisado</v>
      </c>
      <c r="J658" s="73" t="s">
        <v>499</v>
      </c>
      <c r="K658" s="73" t="s">
        <v>501</v>
      </c>
      <c r="L658" s="47" t="s">
        <v>2414</v>
      </c>
      <c r="M658" s="15" t="str">
        <f>VLOOKUP(L658,Coordenadas!A$2:B1910,2,0)</f>
        <v xml:space="preserve"> 21°18'28.62"S</v>
      </c>
      <c r="N658" s="15" t="str">
        <f>VLOOKUP(L658,Coordenadas!A$2:C5653,3,0)</f>
        <v xml:space="preserve"> 43°45'25.39"O</v>
      </c>
      <c r="O658" s="38" t="str">
        <f>VLOOKUP(B658,SAOM!B$2:H1611,7,0)</f>
        <v>-</v>
      </c>
      <c r="P658" s="38">
        <v>4033</v>
      </c>
      <c r="Q658" s="31" t="str">
        <f>VLOOKUP(B658,SAOM!B$2:I1611,8,0)</f>
        <v>-</v>
      </c>
      <c r="R658" s="31" t="e">
        <f>VLOOKUP(B658,AG_Lider!A$1:F1970,6,0)</f>
        <v>#N/A</v>
      </c>
      <c r="S658" s="80" t="str">
        <f>VLOOKUP(B658,SAOM!B$2:J1611,9,0)</f>
        <v>PAULO HENRIQUE MOREIRA</v>
      </c>
      <c r="T658" s="31" t="str">
        <f>VLOOKUP(B658,SAOM!B$2:K2057,10,0)</f>
        <v>LOCALIDADE RURAL DE CACHOEIRINHA</v>
      </c>
      <c r="U658" s="42" t="str">
        <f>VLOOKUP(B658,SAOM!B$2:M1383,12,0)</f>
        <v>32-3336-0063</v>
      </c>
      <c r="V658" s="87" t="str">
        <f>VLOOKUP(B658,SAOM!B$2:L1383,11,0)</f>
        <v>36220-000</v>
      </c>
      <c r="W658" s="81"/>
      <c r="X658" s="40" t="str">
        <f>VLOOKUP(B658,SAOM!B$2:N1383,13,0)</f>
        <v>-</v>
      </c>
      <c r="Y658" s="31"/>
      <c r="Z658" s="47"/>
      <c r="AA658" s="82"/>
      <c r="AB658" s="35"/>
      <c r="AC658" s="70" t="s">
        <v>6646</v>
      </c>
      <c r="AD658" s="82" t="str">
        <f>VLOOKUP(B658,SAOM!B$2:Q1684,16,0)</f>
        <v xml:space="preserve">9/8  - Cliente Paulo Henrique passou a informação para o técnico Marco Aurélio que deseja instalar a antena em outro local, tentei contato no tel do SAOM não consegui.
</v>
      </c>
      <c r="AE658" s="82" t="s">
        <v>4675</v>
      </c>
      <c r="AF658" s="82"/>
      <c r="AG658" s="147"/>
      <c r="AH658" s="47"/>
    </row>
    <row r="659" spans="1:34" s="20" customFormat="1">
      <c r="A659" s="46">
        <v>3855</v>
      </c>
      <c r="B659" s="38">
        <v>3855</v>
      </c>
      <c r="C659" s="17">
        <v>41094</v>
      </c>
      <c r="D659" s="17">
        <f>C659+45</f>
        <v>41139</v>
      </c>
      <c r="E659" s="17">
        <f>VLOOKUP(B659,SAOM!B$2:D3709,3,0)</f>
        <v>41139</v>
      </c>
      <c r="F659" s="17">
        <f t="shared" si="12"/>
        <v>41154</v>
      </c>
      <c r="G659" s="17" t="s">
        <v>501</v>
      </c>
      <c r="H659" s="14" t="s">
        <v>517</v>
      </c>
      <c r="I659" s="40" t="str">
        <f>VLOOKUP(B659,SAOM!B$2:E2654,4,0)</f>
        <v>Aceito</v>
      </c>
      <c r="J659" s="14" t="s">
        <v>499</v>
      </c>
      <c r="K659" s="14" t="s">
        <v>501</v>
      </c>
      <c r="L659" s="15" t="s">
        <v>2414</v>
      </c>
      <c r="M659" s="15" t="str">
        <f>VLOOKUP(L659,Coordenadas!A$2:B1911,2,0)</f>
        <v xml:space="preserve"> 21°18'28.62"S</v>
      </c>
      <c r="N659" s="15" t="str">
        <f>VLOOKUP(L659,Coordenadas!A$2:C5654,3,0)</f>
        <v xml:space="preserve"> 43°45'25.39"O</v>
      </c>
      <c r="O659" s="40" t="str">
        <f>VLOOKUP(B659,SAOM!B$2:H1612,7,0)</f>
        <v>SES-ANOS-3855</v>
      </c>
      <c r="P659" s="40">
        <v>4033</v>
      </c>
      <c r="Q659" s="17">
        <f>VLOOKUP(B659,SAOM!B$2:I1612,8,0)</f>
        <v>41131</v>
      </c>
      <c r="R659" s="17" t="e">
        <f>VLOOKUP(B659,AG_Lider!A$1:F1971,6,0)</f>
        <v>#N/A</v>
      </c>
      <c r="S659" s="42" t="str">
        <f>VLOOKUP(B659,SAOM!B$2:J1612,9,0)</f>
        <v>PAULO HENRIQUE MOREIRA</v>
      </c>
      <c r="T659" s="17" t="str">
        <f>VLOOKUP(B659,SAOM!B$2:K2058,10,0)</f>
        <v>RUA NELSON FORTES DA SILVA, 97</v>
      </c>
      <c r="U659" s="42" t="str">
        <f>VLOOKUP(B659,SAOM!B$2:M1384,12,0)</f>
        <v>32-3346-2033</v>
      </c>
      <c r="V659" s="87" t="str">
        <f>VLOOKUP(B659,SAOM!B$2:L1384,11,0)</f>
        <v>36220-000</v>
      </c>
      <c r="W659" s="18"/>
      <c r="X659" s="40" t="str">
        <f>VLOOKUP(B659,SAOM!B$2:N1384,13,0)</f>
        <v>00:20:0e:10:4c:d4</v>
      </c>
      <c r="Y659" s="17">
        <v>41131</v>
      </c>
      <c r="Z659" s="15" t="s">
        <v>6649</v>
      </c>
      <c r="AA659" s="19">
        <v>41131</v>
      </c>
      <c r="AB659" s="35"/>
      <c r="AC659" s="48"/>
      <c r="AD659" s="19" t="str">
        <f>VLOOKUP(B659,SAOM!B$2:Q1685,16,0)</f>
        <v>-</v>
      </c>
      <c r="AE659" s="19" t="s">
        <v>4675</v>
      </c>
      <c r="AF659" s="19"/>
      <c r="AG659" s="145"/>
      <c r="AH659" s="15"/>
    </row>
    <row r="660" spans="1:34" s="20" customFormat="1">
      <c r="A660" s="46">
        <v>3854</v>
      </c>
      <c r="B660" s="38">
        <v>3854</v>
      </c>
      <c r="C660" s="17">
        <v>41094</v>
      </c>
      <c r="D660" s="17">
        <f>C660+45</f>
        <v>41139</v>
      </c>
      <c r="E660" s="17">
        <f>VLOOKUP(B660,SAOM!B$2:D3710,3,0)</f>
        <v>41139</v>
      </c>
      <c r="F660" s="17">
        <f t="shared" si="12"/>
        <v>41154</v>
      </c>
      <c r="G660" s="17" t="s">
        <v>501</v>
      </c>
      <c r="H660" s="14" t="s">
        <v>517</v>
      </c>
      <c r="I660" s="40" t="str">
        <f>VLOOKUP(B660,SAOM!B$2:E2655,4,0)</f>
        <v>Aceito</v>
      </c>
      <c r="J660" s="14" t="s">
        <v>499</v>
      </c>
      <c r="K660" s="14" t="s">
        <v>501</v>
      </c>
      <c r="L660" s="15" t="s">
        <v>2414</v>
      </c>
      <c r="M660" s="15" t="str">
        <f>VLOOKUP(L660,Coordenadas!A$2:B1912,2,0)</f>
        <v xml:space="preserve"> 21°18'28.62"S</v>
      </c>
      <c r="N660" s="15" t="str">
        <f>VLOOKUP(L660,Coordenadas!A$2:C5655,3,0)</f>
        <v xml:space="preserve"> 43°45'25.39"O</v>
      </c>
      <c r="O660" s="40" t="str">
        <f>VLOOKUP(B660,SAOM!B$2:H1613,7,0)</f>
        <v>SES-ANOS-3854</v>
      </c>
      <c r="P660" s="40">
        <v>4033</v>
      </c>
      <c r="Q660" s="17">
        <f>VLOOKUP(B660,SAOM!B$2:I1613,8,0)</f>
        <v>41129</v>
      </c>
      <c r="R660" s="17" t="e">
        <f>VLOOKUP(B660,AG_Lider!A$1:F1972,6,0)</f>
        <v>#N/A</v>
      </c>
      <c r="S660" s="42" t="str">
        <f>VLOOKUP(B660,SAOM!B$2:J1613,9,0)</f>
        <v>PAULO HENRIQUE MOREIRA</v>
      </c>
      <c r="T660" s="17" t="str">
        <f>VLOOKUP(B660,SAOM!B$2:K2059,10,0)</f>
        <v>RUA JOAO BATISTA, 278</v>
      </c>
      <c r="U660" s="42" t="str">
        <f>VLOOKUP(B660,SAOM!B$2:M1385,12,0)</f>
        <v>32-3330-1165</v>
      </c>
      <c r="V660" s="87" t="str">
        <f>VLOOKUP(B660,SAOM!B$2:L1385,11,0)</f>
        <v>36220-000</v>
      </c>
      <c r="W660" s="18"/>
      <c r="X660" s="40" t="str">
        <f>VLOOKUP(B660,SAOM!B$2:N1385,13,0)</f>
        <v>00:20:0e:10:4f:2b</v>
      </c>
      <c r="Y660" s="17">
        <v>41129</v>
      </c>
      <c r="Z660" s="15" t="s">
        <v>1664</v>
      </c>
      <c r="AA660" s="19">
        <v>41131</v>
      </c>
      <c r="AB660" s="35"/>
      <c r="AC660" s="48" t="s">
        <v>6493</v>
      </c>
      <c r="AD660" s="19" t="str">
        <f>VLOOKUP(B660,SAOM!B$2:Q1686,16,0)</f>
        <v>-</v>
      </c>
      <c r="AE660" s="19" t="s">
        <v>4675</v>
      </c>
      <c r="AF660" s="19"/>
      <c r="AG660" s="145"/>
      <c r="AH660" s="15"/>
    </row>
    <row r="661" spans="1:34" s="20" customFormat="1">
      <c r="A661" s="46">
        <v>3866</v>
      </c>
      <c r="B661" s="38">
        <v>3866</v>
      </c>
      <c r="C661" s="17">
        <v>41094</v>
      </c>
      <c r="D661" s="17">
        <f>C661+45</f>
        <v>41139</v>
      </c>
      <c r="E661" s="17">
        <f>VLOOKUP(B661,SAOM!B$2:D3711,3,0)</f>
        <v>41139</v>
      </c>
      <c r="F661" s="17">
        <f t="shared" si="12"/>
        <v>41154</v>
      </c>
      <c r="G661" s="17" t="s">
        <v>501</v>
      </c>
      <c r="H661" s="14" t="s">
        <v>752</v>
      </c>
      <c r="I661" s="40" t="str">
        <f>VLOOKUP(B661,SAOM!B$2:E2656,4,0)</f>
        <v>Agendado</v>
      </c>
      <c r="J661" s="14" t="s">
        <v>499</v>
      </c>
      <c r="K661" s="14" t="s">
        <v>499</v>
      </c>
      <c r="L661" s="15" t="s">
        <v>2103</v>
      </c>
      <c r="M661" s="15" t="str">
        <f>VLOOKUP(L661,Coordenadas!A$2:B1913,2,0)</f>
        <v xml:space="preserve"> 20°51'21.90"S</v>
      </c>
      <c r="N661" s="15" t="str">
        <f>VLOOKUP(L661,Coordenadas!A$2:C5656,3,0)</f>
        <v xml:space="preserve"> 46°22'56.81"O</v>
      </c>
      <c r="O661" s="40" t="str">
        <f>VLOOKUP(B661,SAOM!B$2:H1614,7,0)</f>
        <v>SES-ALIS-3866</v>
      </c>
      <c r="P661" s="40">
        <v>4033</v>
      </c>
      <c r="Q661" s="17">
        <f>VLOOKUP(B661,SAOM!B$2:I1614,8,0)</f>
        <v>41162</v>
      </c>
      <c r="R661" s="17" t="e">
        <f>VLOOKUP(B661,AG_Lider!A$1:F1973,6,0)</f>
        <v>#N/A</v>
      </c>
      <c r="S661" s="42" t="str">
        <f>VLOOKUP(B661,SAOM!B$2:J1614,9,0)</f>
        <v>Bethânia Ribeiro Freitas Oliveira</v>
      </c>
      <c r="T661" s="17" t="str">
        <f>VLOOKUP(B661,SAOM!B$2:K2060,10,0)</f>
        <v>Rua Major João Goncalves, 155</v>
      </c>
      <c r="U661" s="42" t="str">
        <f>VLOOKUP(B661,SAOM!B$2:M1386,12,0)</f>
        <v>(35)3523-1350/2762</v>
      </c>
      <c r="V661" s="87" t="str">
        <f>VLOOKUP(B661,SAOM!B$2:L1386,11,0)</f>
        <v>37940-000</v>
      </c>
      <c r="W661" s="18"/>
      <c r="X661" s="40" t="str">
        <f>VLOOKUP(B661,SAOM!B$2:N1386,13,0)</f>
        <v>-</v>
      </c>
      <c r="Y661" s="17"/>
      <c r="Z661" s="15"/>
      <c r="AA661" s="19"/>
      <c r="AB661" s="35"/>
      <c r="AC661" s="48"/>
      <c r="AD661" s="19" t="str">
        <f>VLOOKUP(B661,SAOM!B$2:Q1687,16,0)</f>
        <v>-</v>
      </c>
      <c r="AE661" s="19" t="s">
        <v>4675</v>
      </c>
      <c r="AF661" s="19"/>
      <c r="AG661" s="145"/>
      <c r="AH661" s="15"/>
    </row>
    <row r="662" spans="1:34" s="84" customFormat="1">
      <c r="A662" s="46">
        <v>3862</v>
      </c>
      <c r="B662" s="38">
        <v>3862</v>
      </c>
      <c r="C662" s="31">
        <v>41094</v>
      </c>
      <c r="D662" s="31">
        <v>41163</v>
      </c>
      <c r="E662" s="31">
        <f>VLOOKUP(B662,SAOM!B$2:D3712,3,0)</f>
        <v>41163</v>
      </c>
      <c r="F662" s="31">
        <f t="shared" si="12"/>
        <v>41178</v>
      </c>
      <c r="G662" s="31">
        <v>41103</v>
      </c>
      <c r="H662" s="73" t="s">
        <v>517</v>
      </c>
      <c r="I662" s="38" t="str">
        <f>VLOOKUP(B662,SAOM!B$2:E2657,4,0)</f>
        <v>Aceito</v>
      </c>
      <c r="J662" s="73" t="s">
        <v>499</v>
      </c>
      <c r="K662" s="73" t="s">
        <v>501</v>
      </c>
      <c r="L662" s="15" t="s">
        <v>2103</v>
      </c>
      <c r="M662" s="15" t="str">
        <f>VLOOKUP(L662,Coordenadas!A$2:B1914,2,0)</f>
        <v xml:space="preserve"> 20°51'21.90"S</v>
      </c>
      <c r="N662" s="15" t="str">
        <f>VLOOKUP(L662,Coordenadas!A$2:C5657,3,0)</f>
        <v xml:space="preserve"> 46°22'56.81"O</v>
      </c>
      <c r="O662" s="38" t="str">
        <f>VLOOKUP(B662,SAOM!B$2:H1615,7,0)</f>
        <v>SES-ALIS-3862</v>
      </c>
      <c r="P662" s="38">
        <v>4033</v>
      </c>
      <c r="Q662" s="31">
        <f>VLOOKUP(B662,SAOM!B$2:I1615,8,0)</f>
        <v>41162</v>
      </c>
      <c r="R662" s="31" t="e">
        <f>VLOOKUP(B662,AG_Lider!A$1:F1974,6,0)</f>
        <v>#N/A</v>
      </c>
      <c r="S662" s="80" t="str">
        <f>VLOOKUP(B662,SAOM!B$2:J1615,9,0)</f>
        <v>Bethânia Ribeiro Freitas Oliveira</v>
      </c>
      <c r="T662" s="31" t="str">
        <f>VLOOKUP(B662,SAOM!B$2:K2061,10,0)</f>
        <v>Rua Madre Assunção de Faria, 172 - Vila Betania</v>
      </c>
      <c r="U662" s="80" t="str">
        <f>VLOOKUP(B662,SAOM!B$2:M1387,12,0)</f>
        <v>(35)3523-2937</v>
      </c>
      <c r="V662" s="209" t="str">
        <f>VLOOKUP(B662,SAOM!B$2:L1387,11,0)</f>
        <v>37940-000</v>
      </c>
      <c r="W662" s="81"/>
      <c r="X662" s="38" t="str">
        <f>VLOOKUP(B662,SAOM!B$2:N1387,13,0)</f>
        <v>00:20:0E:10:4C:3B</v>
      </c>
      <c r="Y662" s="31">
        <v>41177</v>
      </c>
      <c r="Z662" s="47" t="s">
        <v>8674</v>
      </c>
      <c r="AA662" s="82">
        <v>41178</v>
      </c>
      <c r="AB662" s="83"/>
      <c r="AC662" s="70" t="s">
        <v>6485</v>
      </c>
      <c r="AD662" s="82" t="str">
        <f>VLOOKUP(B662,SAOM!B$2:Q1688,16,0)</f>
        <v xml:space="preserve">06/08/2012 15:27:47 	Ivan Santos 	Endereço confirmado. 
13/07/2012 17:12:24 	Verônica Bruna Barroso 	Endereço incorreto: (Endereço correto é Rua  Madre Assunção de Faria, 37) </v>
      </c>
      <c r="AE662" s="82" t="s">
        <v>4675</v>
      </c>
      <c r="AF662" s="82"/>
      <c r="AG662" s="147"/>
      <c r="AH662" s="47"/>
    </row>
    <row r="663" spans="1:34" s="20" customFormat="1">
      <c r="A663" s="46">
        <v>3863</v>
      </c>
      <c r="B663" s="38">
        <v>3863</v>
      </c>
      <c r="C663" s="17">
        <v>41094</v>
      </c>
      <c r="D663" s="17">
        <f t="shared" ref="D663:D680" si="14">C663+45</f>
        <v>41139</v>
      </c>
      <c r="E663" s="17">
        <f>VLOOKUP(B663,SAOM!B$2:D3713,3,0)</f>
        <v>41139</v>
      </c>
      <c r="F663" s="17">
        <f t="shared" si="12"/>
        <v>41154</v>
      </c>
      <c r="G663" s="17" t="s">
        <v>501</v>
      </c>
      <c r="H663" s="14" t="s">
        <v>517</v>
      </c>
      <c r="I663" s="40" t="str">
        <f>VLOOKUP(B663,SAOM!B$2:E2658,4,0)</f>
        <v>Aceito</v>
      </c>
      <c r="J663" s="14" t="s">
        <v>499</v>
      </c>
      <c r="K663" s="14" t="s">
        <v>501</v>
      </c>
      <c r="L663" s="15" t="s">
        <v>2103</v>
      </c>
      <c r="M663" s="15" t="str">
        <f>VLOOKUP(L663,Coordenadas!A$2:B1915,2,0)</f>
        <v xml:space="preserve"> 20°51'21.90"S</v>
      </c>
      <c r="N663" s="15" t="str">
        <f>VLOOKUP(L663,Coordenadas!A$2:C5658,3,0)</f>
        <v xml:space="preserve"> 46°22'56.81"O</v>
      </c>
      <c r="O663" s="40" t="str">
        <f>VLOOKUP(B663,SAOM!B$2:H1616,7,0)</f>
        <v>SES-ALIS-3863</v>
      </c>
      <c r="P663" s="40">
        <v>4033</v>
      </c>
      <c r="Q663" s="17">
        <f>VLOOKUP(B663,SAOM!B$2:I1616,8,0)</f>
        <v>41122</v>
      </c>
      <c r="R663" s="17" t="e">
        <f>VLOOKUP(B663,AG_Lider!A$1:F1975,6,0)</f>
        <v>#N/A</v>
      </c>
      <c r="S663" s="42" t="str">
        <f>VLOOKUP(B663,SAOM!B$2:J1616,9,0)</f>
        <v>Maria do Rosário Ribeiro Reis</v>
      </c>
      <c r="T663" s="17" t="str">
        <f>VLOOKUP(B663,SAOM!B$2:K2062,10,0)</f>
        <v>Rua Espírito Santo, 248</v>
      </c>
      <c r="U663" s="42" t="str">
        <f>VLOOKUP(B663,SAOM!B$2:M1388,12,0)</f>
        <v>35)3523-1551</v>
      </c>
      <c r="V663" s="87">
        <f>VLOOKUP(B663,SAOM!B$2:L1388,11,0)</f>
        <v>37940000</v>
      </c>
      <c r="W663" s="18"/>
      <c r="X663" s="40" t="str">
        <f>VLOOKUP(B663,SAOM!B$2:N1388,13,0)</f>
        <v>00:20:0e:10:4c:3e</v>
      </c>
      <c r="Y663" s="17">
        <v>41122</v>
      </c>
      <c r="Z663" s="15" t="s">
        <v>2708</v>
      </c>
      <c r="AA663" s="19">
        <v>41123</v>
      </c>
      <c r="AB663" s="35"/>
      <c r="AC663" s="48"/>
      <c r="AD663" s="19" t="str">
        <f>VLOOKUP(B663,SAOM!B$2:Q1689,16,0)</f>
        <v>-</v>
      </c>
      <c r="AE663" s="19" t="s">
        <v>4675</v>
      </c>
      <c r="AF663" s="19"/>
      <c r="AG663" s="145"/>
      <c r="AH663" s="15"/>
    </row>
    <row r="664" spans="1:34" s="20" customFormat="1">
      <c r="A664" s="46">
        <v>3864</v>
      </c>
      <c r="B664" s="38">
        <v>3864</v>
      </c>
      <c r="C664" s="17">
        <v>41094</v>
      </c>
      <c r="D664" s="17">
        <f t="shared" si="14"/>
        <v>41139</v>
      </c>
      <c r="E664" s="17">
        <f>VLOOKUP(B664,SAOM!B$2:D3714,3,0)</f>
        <v>41139</v>
      </c>
      <c r="F664" s="17">
        <f t="shared" si="12"/>
        <v>41154</v>
      </c>
      <c r="G664" s="17" t="s">
        <v>501</v>
      </c>
      <c r="H664" s="14" t="s">
        <v>517</v>
      </c>
      <c r="I664" s="40" t="str">
        <f>VLOOKUP(B664,SAOM!B$2:E2659,4,0)</f>
        <v>Aceito</v>
      </c>
      <c r="J664" s="14" t="s">
        <v>499</v>
      </c>
      <c r="K664" s="14" t="s">
        <v>501</v>
      </c>
      <c r="L664" s="15" t="s">
        <v>2103</v>
      </c>
      <c r="M664" s="15" t="str">
        <f>VLOOKUP(L664,Coordenadas!A$2:B1916,2,0)</f>
        <v xml:space="preserve"> 20°51'21.90"S</v>
      </c>
      <c r="N664" s="15" t="str">
        <f>VLOOKUP(L664,Coordenadas!A$2:C5659,3,0)</f>
        <v xml:space="preserve"> 46°22'56.81"O</v>
      </c>
      <c r="O664" s="40" t="str">
        <f>VLOOKUP(B664,SAOM!B$2:H1617,7,0)</f>
        <v>SES-ALIS-3864</v>
      </c>
      <c r="P664" s="40">
        <v>4033</v>
      </c>
      <c r="Q664" s="17">
        <f>VLOOKUP(B664,SAOM!B$2:I1617,8,0)</f>
        <v>41121</v>
      </c>
      <c r="R664" s="17" t="e">
        <f>VLOOKUP(B664,AG_Lider!A$1:F1976,6,0)</f>
        <v>#N/A</v>
      </c>
      <c r="S664" s="42" t="str">
        <f>VLOOKUP(B664,SAOM!B$2:J1617,9,0)</f>
        <v>Soraya Brasileiro Carvalho Cardoso</v>
      </c>
      <c r="T664" s="17" t="str">
        <f>VLOOKUP(B664,SAOM!B$2:K2063,10,0)</f>
        <v>Rua Major João Goncalves, 60</v>
      </c>
      <c r="U664" s="42" t="str">
        <f>VLOOKUP(B664,SAOM!B$2:M1389,12,0)</f>
        <v>(35)3523-1330</v>
      </c>
      <c r="V664" s="87">
        <f>VLOOKUP(B664,SAOM!B$2:L1389,11,0)</f>
        <v>37940000</v>
      </c>
      <c r="W664" s="18"/>
      <c r="X664" s="40" t="str">
        <f>VLOOKUP(B664,SAOM!B$2:N1389,13,0)</f>
        <v>00:20:0E:10:4C:44</v>
      </c>
      <c r="Y664" s="17">
        <v>41122</v>
      </c>
      <c r="Z664" s="15" t="s">
        <v>2708</v>
      </c>
      <c r="AA664" s="19">
        <v>41123</v>
      </c>
      <c r="AB664" s="35"/>
      <c r="AC664" s="48"/>
      <c r="AD664" s="19" t="str">
        <f>VLOOKUP(B664,SAOM!B$2:Q1690,16,0)</f>
        <v>-</v>
      </c>
      <c r="AE664" s="19" t="s">
        <v>4675</v>
      </c>
      <c r="AF664" s="19"/>
      <c r="AG664" s="145"/>
      <c r="AH664" s="15"/>
    </row>
    <row r="665" spans="1:34" s="20" customFormat="1">
      <c r="A665" s="46">
        <v>3865</v>
      </c>
      <c r="B665" s="38">
        <v>3865</v>
      </c>
      <c r="C665" s="17">
        <v>41094</v>
      </c>
      <c r="D665" s="17">
        <f t="shared" si="14"/>
        <v>41139</v>
      </c>
      <c r="E665" s="17">
        <f>VLOOKUP(B665,SAOM!B$2:D3715,3,0)</f>
        <v>41139</v>
      </c>
      <c r="F665" s="17">
        <f t="shared" si="12"/>
        <v>41154</v>
      </c>
      <c r="G665" s="17" t="s">
        <v>501</v>
      </c>
      <c r="H665" s="14" t="s">
        <v>517</v>
      </c>
      <c r="I665" s="40" t="str">
        <f>VLOOKUP(B665,SAOM!B$2:E2660,4,0)</f>
        <v>Aceito</v>
      </c>
      <c r="J665" s="14" t="s">
        <v>499</v>
      </c>
      <c r="K665" s="14" t="s">
        <v>501</v>
      </c>
      <c r="L665" s="15" t="s">
        <v>2103</v>
      </c>
      <c r="M665" s="15" t="str">
        <f>VLOOKUP(L665,Coordenadas!A$2:B1917,2,0)</f>
        <v xml:space="preserve"> 20°51'21.90"S</v>
      </c>
      <c r="N665" s="15" t="str">
        <f>VLOOKUP(L665,Coordenadas!A$2:C5660,3,0)</f>
        <v xml:space="preserve"> 46°22'56.81"O</v>
      </c>
      <c r="O665" s="40" t="str">
        <f>VLOOKUP(B665,SAOM!B$2:H1618,7,0)</f>
        <v>SES-ALIS-3865</v>
      </c>
      <c r="P665" s="40">
        <v>4033</v>
      </c>
      <c r="Q665" s="17">
        <f>VLOOKUP(B665,SAOM!B$2:I1618,8,0)</f>
        <v>41123</v>
      </c>
      <c r="R665" s="17" t="e">
        <f>VLOOKUP(B665,AG_Lider!A$1:F1977,6,0)</f>
        <v>#N/A</v>
      </c>
      <c r="S665" s="42" t="str">
        <f>VLOOKUP(B665,SAOM!B$2:J1618,9,0)</f>
        <v>Eliana Guilhermina Cruz</v>
      </c>
      <c r="T665" s="17" t="str">
        <f>VLOOKUP(B665,SAOM!B$2:K2064,10,0)</f>
        <v>Praça Osvaldo Américo dos Reis,38</v>
      </c>
      <c r="U665" s="42">
        <f>VLOOKUP(B665,SAOM!B$2:M1390,12,0)</f>
        <v>3535231089</v>
      </c>
      <c r="V665" s="87">
        <f>VLOOKUP(B665,SAOM!B$2:L1390,11,0)</f>
        <v>37940000</v>
      </c>
      <c r="W665" s="18"/>
      <c r="X665" s="40" t="str">
        <f>VLOOKUP(B665,SAOM!B$2:N1390,13,0)</f>
        <v>00:20:0E:10:4C:21</v>
      </c>
      <c r="Y665" s="17">
        <v>41123</v>
      </c>
      <c r="Z665" s="15" t="s">
        <v>1572</v>
      </c>
      <c r="AA665" s="19">
        <v>41123</v>
      </c>
      <c r="AB665" s="35"/>
      <c r="AC665" s="48"/>
      <c r="AD665" s="19" t="str">
        <f>VLOOKUP(B665,SAOM!B$2:Q1691,16,0)</f>
        <v>-</v>
      </c>
      <c r="AE665" s="19" t="s">
        <v>4675</v>
      </c>
      <c r="AF665" s="19"/>
      <c r="AG665" s="145"/>
      <c r="AH665" s="15"/>
    </row>
    <row r="666" spans="1:34" s="20" customFormat="1">
      <c r="A666" s="46">
        <v>3860</v>
      </c>
      <c r="B666" s="38">
        <v>3860</v>
      </c>
      <c r="C666" s="17">
        <v>41094</v>
      </c>
      <c r="D666" s="17">
        <f t="shared" si="14"/>
        <v>41139</v>
      </c>
      <c r="E666" s="17">
        <f>VLOOKUP(B666,SAOM!B$2:D3716,3,0)</f>
        <v>41139</v>
      </c>
      <c r="F666" s="17">
        <f t="shared" si="12"/>
        <v>41154</v>
      </c>
      <c r="G666" s="17" t="s">
        <v>501</v>
      </c>
      <c r="H666" s="14" t="s">
        <v>517</v>
      </c>
      <c r="I666" s="40" t="str">
        <f>VLOOKUP(B666,SAOM!B$2:E2661,4,0)</f>
        <v>Aceito</v>
      </c>
      <c r="J666" s="14" t="s">
        <v>499</v>
      </c>
      <c r="K666" s="14" t="s">
        <v>501</v>
      </c>
      <c r="L666" s="15" t="s">
        <v>2103</v>
      </c>
      <c r="M666" s="15" t="str">
        <f>VLOOKUP(L666,Coordenadas!A$2:B1918,2,0)</f>
        <v xml:space="preserve"> 20°51'21.90"S</v>
      </c>
      <c r="N666" s="15" t="str">
        <f>VLOOKUP(L666,Coordenadas!A$2:C5661,3,0)</f>
        <v xml:space="preserve"> 46°22'56.81"O</v>
      </c>
      <c r="O666" s="40" t="str">
        <f>VLOOKUP(B666,SAOM!B$2:H1619,7,0)</f>
        <v>SES-ALIS-3860</v>
      </c>
      <c r="P666" s="40">
        <v>4033</v>
      </c>
      <c r="Q666" s="17">
        <f>VLOOKUP(B666,SAOM!B$2:I1619,8,0)</f>
        <v>41128</v>
      </c>
      <c r="R666" s="17" t="e">
        <f>VLOOKUP(B666,AG_Lider!A$1:F1978,6,0)</f>
        <v>#N/A</v>
      </c>
      <c r="S666" s="42" t="str">
        <f>VLOOKUP(B666,SAOM!B$2:J1619,9,0)</f>
        <v>Claudia Ribeiro Santos Passos</v>
      </c>
      <c r="T666" s="17" t="str">
        <f>VLOOKUP(B666,SAOM!B$2:K2065,10,0)</f>
        <v>Praça Dr. José de Carvalho Faria, 106</v>
      </c>
      <c r="U666" s="42" t="str">
        <f>VLOOKUP(B666,SAOM!B$2:M1391,12,0)</f>
        <v>(35)3523-2684</v>
      </c>
      <c r="V666" s="87">
        <f>VLOOKUP(B666,SAOM!B$2:L1391,11,0)</f>
        <v>37940000</v>
      </c>
      <c r="W666" s="18"/>
      <c r="X666" s="40" t="str">
        <f>VLOOKUP(B666,SAOM!B$2:N1391,13,0)</f>
        <v>00:20:0E:10:4C:46</v>
      </c>
      <c r="Y666" s="17">
        <v>41128</v>
      </c>
      <c r="Z666" s="15" t="s">
        <v>5536</v>
      </c>
      <c r="AA666" s="19">
        <v>41128</v>
      </c>
      <c r="AB666" s="35"/>
      <c r="AC666" s="48"/>
      <c r="AD666" s="19" t="str">
        <f>VLOOKUP(B666,SAOM!B$2:Q1692,16,0)</f>
        <v>-</v>
      </c>
      <c r="AE666" s="19" t="s">
        <v>4675</v>
      </c>
      <c r="AF666" s="19"/>
      <c r="AG666" s="145"/>
      <c r="AH666" s="15"/>
    </row>
    <row r="667" spans="1:34" s="20" customFormat="1">
      <c r="A667" s="46">
        <v>3858</v>
      </c>
      <c r="B667" s="38">
        <v>3858</v>
      </c>
      <c r="C667" s="17">
        <v>41094</v>
      </c>
      <c r="D667" s="17">
        <f t="shared" si="14"/>
        <v>41139</v>
      </c>
      <c r="E667" s="17">
        <f>VLOOKUP(B667,SAOM!B$2:D3717,3,0)</f>
        <v>41139</v>
      </c>
      <c r="F667" s="17">
        <f t="shared" si="12"/>
        <v>41154</v>
      </c>
      <c r="G667" s="17" t="s">
        <v>501</v>
      </c>
      <c r="H667" s="14" t="s">
        <v>517</v>
      </c>
      <c r="I667" s="40" t="str">
        <f>VLOOKUP(B667,SAOM!B$2:E2662,4,0)</f>
        <v>Aceito</v>
      </c>
      <c r="J667" s="14" t="s">
        <v>499</v>
      </c>
      <c r="K667" s="14" t="s">
        <v>501</v>
      </c>
      <c r="L667" s="15" t="s">
        <v>2103</v>
      </c>
      <c r="M667" s="15" t="str">
        <f>VLOOKUP(L667,Coordenadas!A$2:B1919,2,0)</f>
        <v xml:space="preserve"> 20°51'21.90"S</v>
      </c>
      <c r="N667" s="15" t="str">
        <f>VLOOKUP(L667,Coordenadas!A$2:C5662,3,0)</f>
        <v xml:space="preserve"> 46°22'56.81"O</v>
      </c>
      <c r="O667" s="40" t="str">
        <f>VLOOKUP(B667,SAOM!B$2:H1620,7,0)</f>
        <v>SES-ALIS-3858</v>
      </c>
      <c r="P667" s="40">
        <v>4033</v>
      </c>
      <c r="Q667" s="17">
        <f>VLOOKUP(B667,SAOM!B$2:I1620,8,0)</f>
        <v>41123</v>
      </c>
      <c r="R667" s="17" t="e">
        <f>VLOOKUP(B667,AG_Lider!A$1:F1979,6,0)</f>
        <v>#N/A</v>
      </c>
      <c r="S667" s="42" t="str">
        <f>VLOOKUP(B667,SAOM!B$2:J1620,9,0)</f>
        <v>Flavia de Avila Fonseca Braz</v>
      </c>
      <c r="T667" s="17" t="str">
        <f>VLOOKUP(B667,SAOM!B$2:K2066,10,0)</f>
        <v>Rua Cristal, 140</v>
      </c>
      <c r="U667" s="42" t="str">
        <f>VLOOKUP(B667,SAOM!B$2:M1392,12,0)</f>
        <v>(35)3523-2740</v>
      </c>
      <c r="V667" s="87">
        <f>VLOOKUP(B667,SAOM!B$2:L1392,11,0)</f>
        <v>37940000</v>
      </c>
      <c r="W667" s="18"/>
      <c r="X667" s="40" t="str">
        <f>VLOOKUP(B667,SAOM!B$2:N1392,13,0)</f>
        <v>00:20:0E:10:4A:B7</v>
      </c>
      <c r="Y667" s="17">
        <v>41123</v>
      </c>
      <c r="Z667" s="15" t="s">
        <v>5536</v>
      </c>
      <c r="AA667" s="19">
        <v>41124</v>
      </c>
      <c r="AB667" s="35"/>
      <c r="AC667" s="48"/>
      <c r="AD667" s="19" t="str">
        <f>VLOOKUP(B667,SAOM!B$2:Q1693,16,0)</f>
        <v>-</v>
      </c>
      <c r="AE667" s="19" t="s">
        <v>4675</v>
      </c>
      <c r="AF667" s="19"/>
      <c r="AG667" s="145"/>
      <c r="AH667" s="15"/>
    </row>
    <row r="668" spans="1:34" s="20" customFormat="1">
      <c r="A668" s="46">
        <v>3859</v>
      </c>
      <c r="B668" s="38">
        <v>3859</v>
      </c>
      <c r="C668" s="17">
        <v>41094</v>
      </c>
      <c r="D668" s="17">
        <f t="shared" si="14"/>
        <v>41139</v>
      </c>
      <c r="E668" s="17">
        <f>VLOOKUP(B668,SAOM!B$2:D3718,3,0)</f>
        <v>41139</v>
      </c>
      <c r="F668" s="17">
        <f t="shared" si="12"/>
        <v>41154</v>
      </c>
      <c r="G668" s="17" t="s">
        <v>501</v>
      </c>
      <c r="H668" s="14" t="s">
        <v>517</v>
      </c>
      <c r="I668" s="40" t="str">
        <f>VLOOKUP(B668,SAOM!B$2:E2663,4,0)</f>
        <v>Aceito</v>
      </c>
      <c r="J668" s="14" t="s">
        <v>499</v>
      </c>
      <c r="K668" s="14" t="s">
        <v>501</v>
      </c>
      <c r="L668" s="15" t="s">
        <v>2103</v>
      </c>
      <c r="M668" s="15" t="str">
        <f>VLOOKUP(L668,Coordenadas!A$2:B1920,2,0)</f>
        <v xml:space="preserve"> 20°51'21.90"S</v>
      </c>
      <c r="N668" s="15" t="str">
        <f>VLOOKUP(L668,Coordenadas!A$2:C5663,3,0)</f>
        <v xml:space="preserve"> 46°22'56.81"O</v>
      </c>
      <c r="O668" s="40" t="str">
        <f>VLOOKUP(B668,SAOM!B$2:H1621,7,0)</f>
        <v>SES-ALIS-3859</v>
      </c>
      <c r="P668" s="40">
        <v>4033</v>
      </c>
      <c r="Q668" s="17">
        <f>VLOOKUP(B668,SAOM!B$2:I1621,8,0)</f>
        <v>41124</v>
      </c>
      <c r="R668" s="17" t="e">
        <f>VLOOKUP(B668,AG_Lider!A$1:F1980,6,0)</f>
        <v>#N/A</v>
      </c>
      <c r="S668" s="42" t="str">
        <f>VLOOKUP(B668,SAOM!B$2:J1621,9,0)</f>
        <v>Cristina Borges</v>
      </c>
      <c r="T668" s="17" t="str">
        <f>VLOOKUP(B668,SAOM!B$2:K2067,10,0)</f>
        <v>Rua Pará, 327</v>
      </c>
      <c r="U668" s="42" t="str">
        <f>VLOOKUP(B668,SAOM!B$2:M1393,12,0)</f>
        <v>(35)3523-2029</v>
      </c>
      <c r="V668" s="87">
        <f>VLOOKUP(B668,SAOM!B$2:L1393,11,0)</f>
        <v>37940000</v>
      </c>
      <c r="W668" s="18"/>
      <c r="X668" s="40" t="str">
        <f>VLOOKUP(B668,SAOM!B$2:N1393,13,0)</f>
        <v>00:20:0e:10:4a:e0</v>
      </c>
      <c r="Y668" s="17">
        <v>41124</v>
      </c>
      <c r="Z668" s="15" t="s">
        <v>5536</v>
      </c>
      <c r="AA668" s="19">
        <v>41124</v>
      </c>
      <c r="AB668" s="35"/>
      <c r="AC668" s="48"/>
      <c r="AD668" s="19" t="str">
        <f>VLOOKUP(B668,SAOM!B$2:Q1694,16,0)</f>
        <v>-</v>
      </c>
      <c r="AE668" s="19" t="s">
        <v>4675</v>
      </c>
      <c r="AF668" s="19"/>
      <c r="AG668" s="145"/>
      <c r="AH668" s="15"/>
    </row>
    <row r="669" spans="1:34" s="20" customFormat="1">
      <c r="A669" s="46">
        <v>3857</v>
      </c>
      <c r="B669" s="38">
        <v>3857</v>
      </c>
      <c r="C669" s="17">
        <v>41094</v>
      </c>
      <c r="D669" s="17">
        <f t="shared" si="14"/>
        <v>41139</v>
      </c>
      <c r="E669" s="17">
        <f>VLOOKUP(B669,SAOM!B$2:D3719,3,0)</f>
        <v>41139</v>
      </c>
      <c r="F669" s="17">
        <f t="shared" si="12"/>
        <v>41154</v>
      </c>
      <c r="G669" s="17" t="s">
        <v>501</v>
      </c>
      <c r="H669" s="14" t="s">
        <v>517</v>
      </c>
      <c r="I669" s="40" t="str">
        <f>VLOOKUP(B669,SAOM!B$2:E2664,4,0)</f>
        <v>Aceito</v>
      </c>
      <c r="J669" s="14" t="s">
        <v>499</v>
      </c>
      <c r="K669" s="14" t="s">
        <v>501</v>
      </c>
      <c r="L669" s="15" t="s">
        <v>2103</v>
      </c>
      <c r="M669" s="15" t="str">
        <f>VLOOKUP(L669,Coordenadas!A$2:B1921,2,0)</f>
        <v xml:space="preserve"> 20°51'21.90"S</v>
      </c>
      <c r="N669" s="15" t="str">
        <f>VLOOKUP(L669,Coordenadas!A$2:C5664,3,0)</f>
        <v xml:space="preserve"> 46°22'56.81"O</v>
      </c>
      <c r="O669" s="40" t="str">
        <f>VLOOKUP(B669,SAOM!B$2:H1622,7,0)</f>
        <v>SES-ALIS-3857</v>
      </c>
      <c r="P669" s="40">
        <v>4033</v>
      </c>
      <c r="Q669" s="17">
        <f>VLOOKUP(B669,SAOM!B$2:I1622,8,0)</f>
        <v>41129</v>
      </c>
      <c r="R669" s="17" t="e">
        <f>VLOOKUP(B669,AG_Lider!A$1:F1981,6,0)</f>
        <v>#N/A</v>
      </c>
      <c r="S669" s="42" t="str">
        <f>VLOOKUP(B669,SAOM!B$2:J1622,9,0)</f>
        <v>Cynthia Maria Lima Oliveira</v>
      </c>
      <c r="T669" s="17" t="str">
        <f>VLOOKUP(B669,SAOM!B$2:K2068,10,0)</f>
        <v>Rua José Goncalves de Paula, 131</v>
      </c>
      <c r="U669" s="42" t="str">
        <f>VLOOKUP(B669,SAOM!B$2:M1394,12,0)</f>
        <v>(35)3523-1806</v>
      </c>
      <c r="V669" s="87">
        <f>VLOOKUP(B669,SAOM!B$2:L1394,11,0)</f>
        <v>37940000</v>
      </c>
      <c r="W669" s="18"/>
      <c r="X669" s="40" t="str">
        <f>VLOOKUP(B669,SAOM!B$2:N1394,13,0)</f>
        <v>00:20:0e:10:4a:0a</v>
      </c>
      <c r="Y669" s="17">
        <v>41129</v>
      </c>
      <c r="Z669" s="15" t="s">
        <v>5536</v>
      </c>
      <c r="AA669" s="19">
        <v>41129</v>
      </c>
      <c r="AB669" s="35"/>
      <c r="AC669" s="48"/>
      <c r="AD669" s="19" t="str">
        <f>VLOOKUP(B669,SAOM!B$2:Q1695,16,0)</f>
        <v>-</v>
      </c>
      <c r="AE669" s="19" t="s">
        <v>4675</v>
      </c>
      <c r="AF669" s="19"/>
      <c r="AG669" s="145"/>
      <c r="AH669" s="15"/>
    </row>
    <row r="670" spans="1:34" s="20" customFormat="1">
      <c r="A670" s="46">
        <v>3861</v>
      </c>
      <c r="B670" s="38">
        <v>3861</v>
      </c>
      <c r="C670" s="17">
        <v>41094</v>
      </c>
      <c r="D670" s="17">
        <f t="shared" si="14"/>
        <v>41139</v>
      </c>
      <c r="E670" s="17">
        <f>VLOOKUP(B670,SAOM!B$2:D3720,3,0)</f>
        <v>41139</v>
      </c>
      <c r="F670" s="17">
        <f t="shared" si="12"/>
        <v>41154</v>
      </c>
      <c r="G670" s="17" t="s">
        <v>501</v>
      </c>
      <c r="H670" s="14" t="s">
        <v>517</v>
      </c>
      <c r="I670" s="40" t="str">
        <f>VLOOKUP(B670,SAOM!B$2:E2665,4,0)</f>
        <v>Aceito</v>
      </c>
      <c r="J670" s="14" t="s">
        <v>499</v>
      </c>
      <c r="K670" s="14" t="s">
        <v>501</v>
      </c>
      <c r="L670" s="15" t="s">
        <v>2103</v>
      </c>
      <c r="M670" s="15" t="str">
        <f>VLOOKUP(L670,Coordenadas!A$2:B1922,2,0)</f>
        <v xml:space="preserve"> 20°51'21.90"S</v>
      </c>
      <c r="N670" s="15" t="str">
        <f>VLOOKUP(L670,Coordenadas!A$2:C5665,3,0)</f>
        <v xml:space="preserve"> 46°22'56.81"O</v>
      </c>
      <c r="O670" s="40" t="str">
        <f>VLOOKUP(B670,SAOM!B$2:H1623,7,0)</f>
        <v>SES-ALIS-3861</v>
      </c>
      <c r="P670" s="40">
        <v>4033</v>
      </c>
      <c r="Q670" s="17">
        <f>VLOOKUP(B670,SAOM!B$2:I1623,8,0)</f>
        <v>41131</v>
      </c>
      <c r="R670" s="17" t="e">
        <f>VLOOKUP(B670,AG_Lider!A$1:F1982,6,0)</f>
        <v>#N/A</v>
      </c>
      <c r="S670" s="42" t="str">
        <f>VLOOKUP(B670,SAOM!B$2:J1623,9,0)</f>
        <v>Rua Santissima Trindade, 115</v>
      </c>
      <c r="T670" s="17" t="str">
        <f>VLOOKUP(B670,SAOM!B$2:K2069,10,0)</f>
        <v>Rua Santissima Trindade, 115</v>
      </c>
      <c r="U670" s="42" t="str">
        <f>VLOOKUP(B670,SAOM!B$2:M1395,12,0)</f>
        <v>(35)3523-2215</v>
      </c>
      <c r="V670" s="87">
        <f>VLOOKUP(B670,SAOM!B$2:L1395,11,0)</f>
        <v>37940000</v>
      </c>
      <c r="W670" s="18"/>
      <c r="X670" s="40" t="str">
        <f>VLOOKUP(B670,SAOM!B$2:N1395,13,0)</f>
        <v>00:20:0e:10:4a:b6</v>
      </c>
      <c r="Y670" s="17">
        <v>41131</v>
      </c>
      <c r="Z670" s="15" t="s">
        <v>5536</v>
      </c>
      <c r="AA670" s="19">
        <v>41131</v>
      </c>
      <c r="AB670" s="35"/>
      <c r="AC670" s="48"/>
      <c r="AD670" s="19" t="str">
        <f>VLOOKUP(B670,SAOM!B$2:Q1696,16,0)</f>
        <v>-</v>
      </c>
      <c r="AE670" s="19" t="s">
        <v>4675</v>
      </c>
      <c r="AF670" s="19"/>
      <c r="AG670" s="145"/>
      <c r="AH670" s="15"/>
    </row>
    <row r="671" spans="1:34" s="20" customFormat="1">
      <c r="A671" s="46">
        <v>3870</v>
      </c>
      <c r="B671" s="38">
        <v>3870</v>
      </c>
      <c r="C671" s="17">
        <v>41094</v>
      </c>
      <c r="D671" s="17">
        <f t="shared" si="14"/>
        <v>41139</v>
      </c>
      <c r="E671" s="17">
        <f>VLOOKUP(B671,SAOM!B$2:D3721,3,0)</f>
        <v>41139</v>
      </c>
      <c r="F671" s="17">
        <f t="shared" si="12"/>
        <v>41154</v>
      </c>
      <c r="G671" s="17" t="s">
        <v>501</v>
      </c>
      <c r="H671" s="14" t="s">
        <v>682</v>
      </c>
      <c r="I671" s="40" t="str">
        <f>VLOOKUP(B671,SAOM!B$2:E2666,4,0)</f>
        <v>Agendado</v>
      </c>
      <c r="J671" s="14" t="s">
        <v>499</v>
      </c>
      <c r="K671" s="14" t="s">
        <v>499</v>
      </c>
      <c r="L671" s="15" t="s">
        <v>2749</v>
      </c>
      <c r="M671" s="15" t="str">
        <f>VLOOKUP(L671,Coordenadas!A$2:B1923,2,0)</f>
        <v xml:space="preserve"> 22° 2'15.07"S</v>
      </c>
      <c r="N671" s="15" t="str">
        <f>VLOOKUP(L671,Coordenadas!A$2:C5666,3,0)</f>
        <v xml:space="preserve"> 45°33'4.42"O</v>
      </c>
      <c r="O671" s="40" t="str">
        <f>VLOOKUP(B671,SAOM!B$2:H1624,7,0)</f>
        <v>-</v>
      </c>
      <c r="P671" s="40">
        <v>4033</v>
      </c>
      <c r="Q671" s="17">
        <f>VLOOKUP(B671,SAOM!B$2:I1624,8,0)</f>
        <v>41148</v>
      </c>
      <c r="R671" s="17" t="e">
        <f>VLOOKUP(B671,AG_Lider!A$1:F1983,6,0)</f>
        <v>#N/A</v>
      </c>
      <c r="S671" s="42" t="str">
        <f>VLOOKUP(B671,SAOM!B$2:J1624,9,0)</f>
        <v>MARIA DE LOURDES DE SOUZA</v>
      </c>
      <c r="T671" s="17" t="str">
        <f>VLOOKUP(B671,SAOM!B$2:K2070,10,0)</f>
        <v>RUA DA LIBERDADE, 329</v>
      </c>
      <c r="U671" s="42" t="str">
        <f>VLOOKUP(B671,SAOM!B$2:M1396,12,0)</f>
        <v>(35) 3457-1330</v>
      </c>
      <c r="V671" s="87" t="str">
        <f>VLOOKUP(B671,SAOM!B$2:L1396,11,0)</f>
        <v>37.484-000</v>
      </c>
      <c r="W671" s="18"/>
      <c r="X671" s="40" t="str">
        <f>VLOOKUP(B671,SAOM!B$2:N1396,13,0)</f>
        <v>-</v>
      </c>
      <c r="Y671" s="17"/>
      <c r="Z671" s="15"/>
      <c r="AA671" s="19"/>
      <c r="AB671" s="35"/>
      <c r="AC671" s="48"/>
      <c r="AD671" s="19" t="str">
        <f>VLOOKUP(B671,SAOM!B$2:Q1697,16,0)</f>
        <v>-</v>
      </c>
      <c r="AE671" s="19" t="s">
        <v>4675</v>
      </c>
      <c r="AF671" s="19"/>
      <c r="AG671" s="145"/>
      <c r="AH671" s="15"/>
    </row>
    <row r="672" spans="1:34" s="20" customFormat="1">
      <c r="A672" s="46">
        <v>3871</v>
      </c>
      <c r="B672" s="38">
        <v>3871</v>
      </c>
      <c r="C672" s="17">
        <v>41094</v>
      </c>
      <c r="D672" s="17">
        <f t="shared" si="14"/>
        <v>41139</v>
      </c>
      <c r="E672" s="17">
        <f>VLOOKUP(B672,SAOM!B$2:D3722,3,0)</f>
        <v>41139</v>
      </c>
      <c r="F672" s="17">
        <f t="shared" si="12"/>
        <v>41154</v>
      </c>
      <c r="G672" s="17" t="s">
        <v>501</v>
      </c>
      <c r="H672" s="14" t="s">
        <v>752</v>
      </c>
      <c r="I672" s="40" t="str">
        <f>VLOOKUP(B672,SAOM!B$2:E2667,4,0)</f>
        <v>Agendado</v>
      </c>
      <c r="J672" s="14" t="s">
        <v>499</v>
      </c>
      <c r="K672" s="14" t="s">
        <v>499</v>
      </c>
      <c r="L672" s="15" t="s">
        <v>2749</v>
      </c>
      <c r="M672" s="15" t="str">
        <f>VLOOKUP(L672,Coordenadas!A$2:B1924,2,0)</f>
        <v xml:space="preserve"> 22° 2'15.07"S</v>
      </c>
      <c r="N672" s="15" t="str">
        <f>VLOOKUP(L672,Coordenadas!A$2:C5667,3,0)</f>
        <v xml:space="preserve"> 45°33'4.42"O</v>
      </c>
      <c r="O672" s="40" t="str">
        <f>VLOOKUP(B672,SAOM!B$2:H1625,7,0)</f>
        <v>-</v>
      </c>
      <c r="P672" s="40">
        <v>4033</v>
      </c>
      <c r="Q672" s="17">
        <f>VLOOKUP(B672,SAOM!B$2:I1625,8,0)</f>
        <v>41169</v>
      </c>
      <c r="R672" s="17" t="e">
        <f>VLOOKUP(B672,AG_Lider!A$1:F1984,6,0)</f>
        <v>#N/A</v>
      </c>
      <c r="S672" s="42" t="str">
        <f>VLOOKUP(B672,SAOM!B$2:J1625,9,0)</f>
        <v>VALÉRIA DE FÁTIMA SILVA REIS</v>
      </c>
      <c r="T672" s="17" t="str">
        <f>VLOOKUP(B672,SAOM!B$2:K2071,10,0)</f>
        <v>RUA CLAÚDIO MANOEL DA COSTA, 06</v>
      </c>
      <c r="U672" s="42" t="str">
        <f>VLOOKUP(B672,SAOM!B$2:M1397,12,0)</f>
        <v>(35) 3457-1179</v>
      </c>
      <c r="V672" s="87" t="str">
        <f>VLOOKUP(B672,SAOM!B$2:L1397,11,0)</f>
        <v>37.484-000</v>
      </c>
      <c r="W672" s="18"/>
      <c r="X672" s="40" t="str">
        <f>VLOOKUP(B672,SAOM!B$2:N1397,13,0)</f>
        <v>-</v>
      </c>
      <c r="Y672" s="17"/>
      <c r="Z672" s="15"/>
      <c r="AA672" s="19"/>
      <c r="AB672" s="35"/>
      <c r="AC672" s="48"/>
      <c r="AD672" s="19" t="str">
        <f>VLOOKUP(B672,SAOM!B$2:Q1698,16,0)</f>
        <v>-</v>
      </c>
      <c r="AE672" s="19" t="s">
        <v>4675</v>
      </c>
      <c r="AF672" s="19"/>
      <c r="AG672" s="145"/>
      <c r="AH672" s="15"/>
    </row>
    <row r="673" spans="1:34" s="84" customFormat="1">
      <c r="A673" s="46">
        <v>3872</v>
      </c>
      <c r="B673" s="38">
        <v>3872</v>
      </c>
      <c r="C673" s="31">
        <v>41094</v>
      </c>
      <c r="D673" s="31">
        <f t="shared" si="14"/>
        <v>41139</v>
      </c>
      <c r="E673" s="31">
        <f>VLOOKUP(B673,SAOM!B$2:D3723,3,0)</f>
        <v>41187</v>
      </c>
      <c r="F673" s="31">
        <f t="shared" si="12"/>
        <v>41154</v>
      </c>
      <c r="G673" s="31">
        <v>41103</v>
      </c>
      <c r="H673" s="73" t="s">
        <v>764</v>
      </c>
      <c r="I673" s="38" t="str">
        <f>VLOOKUP(B673,SAOM!B$2:E2668,4,0)</f>
        <v>Paralisado</v>
      </c>
      <c r="J673" s="73" t="s">
        <v>499</v>
      </c>
      <c r="K673" s="73" t="s">
        <v>506</v>
      </c>
      <c r="L673" s="47" t="s">
        <v>2761</v>
      </c>
      <c r="M673" s="15" t="str">
        <f>VLOOKUP(L673,Coordenadas!A$2:B1925,2,0)</f>
        <v xml:space="preserve"> 21° 8'35.59"S</v>
      </c>
      <c r="N673" s="15" t="str">
        <f>VLOOKUP(L673,Coordenadas!A$2:C5668,3,0)</f>
        <v xml:space="preserve"> 44°44'23.95"O</v>
      </c>
      <c r="O673" s="38" t="str">
        <f>VLOOKUP(B673,SAOM!B$2:H1626,7,0)</f>
        <v>-</v>
      </c>
      <c r="P673" s="38">
        <v>4033</v>
      </c>
      <c r="Q673" s="31" t="str">
        <f>VLOOKUP(B673,SAOM!B$2:I1626,8,0)</f>
        <v>-</v>
      </c>
      <c r="R673" s="31" t="e">
        <f>VLOOKUP(B673,AG_Lider!A$1:F1985,6,0)</f>
        <v>#N/A</v>
      </c>
      <c r="S673" s="80" t="str">
        <f>VLOOKUP(B673,SAOM!B$2:J1626,9,0)</f>
        <v>Rosula Maria Elias</v>
      </c>
      <c r="T673" s="31" t="str">
        <f>VLOOKUP(B673,SAOM!B$2:K2072,10,0)</f>
        <v>Praça Prefeito Elias Antonio filho, 35</v>
      </c>
      <c r="U673" s="42" t="str">
        <f>VLOOKUP(B673,SAOM!B$2:M1398,12,0)</f>
        <v>35 3843-1199</v>
      </c>
      <c r="V673" s="87" t="str">
        <f>VLOOKUP(B673,SAOM!B$2:L1398,11,0)</f>
        <v>37205-000</v>
      </c>
      <c r="W673" s="81"/>
      <c r="X673" s="40" t="str">
        <f>VLOOKUP(B673,SAOM!B$2:N1398,13,0)</f>
        <v>-</v>
      </c>
      <c r="Y673" s="31"/>
      <c r="Z673" s="47"/>
      <c r="AA673" s="82"/>
      <c r="AB673" s="35"/>
      <c r="AC673" s="70" t="s">
        <v>5779</v>
      </c>
      <c r="AD673" s="82" t="str">
        <f>VLOOKUP(B673,SAOM!B$2:Q1699,16,0)</f>
        <v>04/09/2012 14:42:45 	Hernan Martins Alves 	Mudará de Praça Prefeito Elias Antonio filho, 35 no dia 15/9. Favor retornar a OS no após a mudança de local.  	Pendência Ativação
30/08/2012 14:05:33 	Ivan Santos 	Resolvida.
Mudará de Praça Prefeito E</v>
      </c>
      <c r="AE673" s="82" t="s">
        <v>4675</v>
      </c>
      <c r="AF673" s="82"/>
      <c r="AG673" s="147"/>
      <c r="AH673" s="47"/>
    </row>
    <row r="674" spans="1:34" s="20" customFormat="1">
      <c r="A674" s="46">
        <v>3873</v>
      </c>
      <c r="B674" s="38">
        <v>3873</v>
      </c>
      <c r="C674" s="17">
        <v>41094</v>
      </c>
      <c r="D674" s="17">
        <f t="shared" si="14"/>
        <v>41139</v>
      </c>
      <c r="E674" s="17">
        <f>VLOOKUP(B674,SAOM!B$2:D3724,3,0)</f>
        <v>41139</v>
      </c>
      <c r="F674" s="17">
        <f t="shared" si="12"/>
        <v>41154</v>
      </c>
      <c r="G674" s="17" t="s">
        <v>501</v>
      </c>
      <c r="H674" s="14" t="s">
        <v>752</v>
      </c>
      <c r="I674" s="40" t="str">
        <f>VLOOKUP(B674,SAOM!B$2:E2669,4,0)</f>
        <v>Agendado</v>
      </c>
      <c r="J674" s="14" t="s">
        <v>499</v>
      </c>
      <c r="K674" s="14" t="s">
        <v>499</v>
      </c>
      <c r="L674" s="15" t="s">
        <v>2761</v>
      </c>
      <c r="M674" s="15" t="str">
        <f>VLOOKUP(L674,Coordenadas!A$2:B1926,2,0)</f>
        <v xml:space="preserve"> 21° 8'35.59"S</v>
      </c>
      <c r="N674" s="15" t="str">
        <f>VLOOKUP(L674,Coordenadas!A$2:C5669,3,0)</f>
        <v xml:space="preserve"> 44°44'23.95"O</v>
      </c>
      <c r="O674" s="40" t="str">
        <f>VLOOKUP(B674,SAOM!B$2:H1627,7,0)</f>
        <v>-</v>
      </c>
      <c r="P674" s="40">
        <v>4033</v>
      </c>
      <c r="Q674" s="17">
        <f>VLOOKUP(B674,SAOM!B$2:I1627,8,0)</f>
        <v>41176</v>
      </c>
      <c r="R674" s="17" t="e">
        <f>VLOOKUP(B674,AG_Lider!A$1:F1986,6,0)</f>
        <v>#N/A</v>
      </c>
      <c r="S674" s="42" t="str">
        <f>VLOOKUP(B674,SAOM!B$2:J1627,9,0)</f>
        <v>Cinthia Figueiredo de Oliveira</v>
      </c>
      <c r="T674" s="17" t="str">
        <f>VLOOKUP(B674,SAOM!B$2:K2073,10,0)</f>
        <v>Rua Bonifácio Barbosa, 45 Distrito de são Vicente</v>
      </c>
      <c r="U674" s="42" t="str">
        <f>VLOOKUP(B674,SAOM!B$2:M1399,12,0)</f>
        <v>(31)3718-5465</v>
      </c>
      <c r="V674" s="87" t="str">
        <f>VLOOKUP(B674,SAOM!B$2:L1399,11,0)</f>
        <v>35707-000</v>
      </c>
      <c r="W674" s="18"/>
      <c r="X674" s="40" t="str">
        <f>VLOOKUP(B674,SAOM!B$2:N1399,13,0)</f>
        <v>-</v>
      </c>
      <c r="Y674" s="17"/>
      <c r="Z674" s="15"/>
      <c r="AA674" s="19"/>
      <c r="AB674" s="35"/>
      <c r="AC674" s="48"/>
      <c r="AD674" s="19" t="str">
        <f>VLOOKUP(B674,SAOM!B$2:Q1700,16,0)</f>
        <v>-</v>
      </c>
      <c r="AE674" s="19" t="s">
        <v>4675</v>
      </c>
      <c r="AF674" s="19"/>
      <c r="AG674" s="145"/>
      <c r="AH674" s="15"/>
    </row>
    <row r="675" spans="1:34" s="20" customFormat="1">
      <c r="A675" s="46">
        <v>3875</v>
      </c>
      <c r="B675" s="38">
        <v>3875</v>
      </c>
      <c r="C675" s="17">
        <v>41094</v>
      </c>
      <c r="D675" s="17">
        <f t="shared" si="14"/>
        <v>41139</v>
      </c>
      <c r="E675" s="17">
        <f>VLOOKUP(B675,SAOM!B$2:D3725,3,0)</f>
        <v>41139</v>
      </c>
      <c r="F675" s="17">
        <f t="shared" si="12"/>
        <v>41154</v>
      </c>
      <c r="G675" s="17" t="s">
        <v>501</v>
      </c>
      <c r="H675" s="14" t="s">
        <v>517</v>
      </c>
      <c r="I675" s="40" t="str">
        <f>VLOOKUP(B675,SAOM!B$2:E2670,4,0)</f>
        <v>Aceito</v>
      </c>
      <c r="J675" s="14" t="s">
        <v>499</v>
      </c>
      <c r="K675" s="14" t="s">
        <v>501</v>
      </c>
      <c r="L675" s="15" t="s">
        <v>3344</v>
      </c>
      <c r="M675" s="15" t="str">
        <f>VLOOKUP(L675,Coordenadas!A$2:B1927,2,0)</f>
        <v xml:space="preserve"> 21°11'15.25"S</v>
      </c>
      <c r="N675" s="15" t="str">
        <f>VLOOKUP(L675,Coordenadas!A$2:C5670,3,0)</f>
        <v xml:space="preserve"> 43°58'32.52"O</v>
      </c>
      <c r="O675" s="40" t="str">
        <f>VLOOKUP(B675,SAOM!B$2:H1628,7,0)</f>
        <v>SES-BASO-3875</v>
      </c>
      <c r="P675" s="40">
        <v>4033</v>
      </c>
      <c r="Q675" s="17">
        <f>VLOOKUP(B675,SAOM!B$2:I1628,8,0)</f>
        <v>41128</v>
      </c>
      <c r="R675" s="17" t="e">
        <f>VLOOKUP(B675,AG_Lider!A$1:F1987,6,0)</f>
        <v>#N/A</v>
      </c>
      <c r="S675" s="42" t="str">
        <f>VLOOKUP(B675,SAOM!B$2:J1628,9,0)</f>
        <v>Carolina Soraggi Pereira</v>
      </c>
      <c r="T675" s="17" t="str">
        <f>VLOOKUP(B675,SAOM!B$2:K2074,10,0)</f>
        <v>Rua Valeriano Timoteo, 202</v>
      </c>
      <c r="U675" s="42" t="str">
        <f>VLOOKUP(B675,SAOM!B$2:M1400,12,0)</f>
        <v>(32)33513177</v>
      </c>
      <c r="V675" s="87" t="str">
        <f>VLOOKUP(B675,SAOM!B$2:L1400,11,0)</f>
        <v>36212-000</v>
      </c>
      <c r="W675" s="18"/>
      <c r="X675" s="40" t="str">
        <f>VLOOKUP(B675,SAOM!B$2:N1400,13,0)</f>
        <v>00:20:0e:10:4f:2e</v>
      </c>
      <c r="Y675" s="17">
        <v>41128</v>
      </c>
      <c r="Z675" s="15" t="s">
        <v>1664</v>
      </c>
      <c r="AA675" s="19">
        <v>41128</v>
      </c>
      <c r="AB675" s="35"/>
      <c r="AC675" s="48"/>
      <c r="AD675" s="19" t="str">
        <f>VLOOKUP(B675,SAOM!B$2:Q1701,16,0)</f>
        <v>-</v>
      </c>
      <c r="AE675" s="19" t="s">
        <v>4675</v>
      </c>
      <c r="AF675" s="19"/>
      <c r="AG675" s="145"/>
      <c r="AH675" s="15"/>
    </row>
    <row r="676" spans="1:34" s="20" customFormat="1">
      <c r="A676" s="46">
        <v>3874</v>
      </c>
      <c r="B676" s="38">
        <v>3874</v>
      </c>
      <c r="C676" s="17">
        <v>41094</v>
      </c>
      <c r="D676" s="17">
        <f t="shared" si="14"/>
        <v>41139</v>
      </c>
      <c r="E676" s="17">
        <f>VLOOKUP(B676,SAOM!B$2:D3726,3,0)</f>
        <v>41139</v>
      </c>
      <c r="F676" s="17">
        <f t="shared" si="12"/>
        <v>41154</v>
      </c>
      <c r="G676" s="17" t="s">
        <v>501</v>
      </c>
      <c r="H676" s="14" t="s">
        <v>517</v>
      </c>
      <c r="I676" s="40" t="str">
        <f>VLOOKUP(B676,SAOM!B$2:E2671,4,0)</f>
        <v>Aceito</v>
      </c>
      <c r="J676" s="14" t="s">
        <v>499</v>
      </c>
      <c r="K676" s="14" t="s">
        <v>501</v>
      </c>
      <c r="L676" s="15" t="s">
        <v>3344</v>
      </c>
      <c r="M676" s="15" t="str">
        <f>VLOOKUP(L676,Coordenadas!A$2:B1928,2,0)</f>
        <v xml:space="preserve"> 21°11'15.25"S</v>
      </c>
      <c r="N676" s="15" t="str">
        <f>VLOOKUP(L676,Coordenadas!A$2:C5671,3,0)</f>
        <v xml:space="preserve"> 43°58'32.52"O</v>
      </c>
      <c r="O676" s="40" t="str">
        <f>VLOOKUP(B676,SAOM!B$2:H1629,7,0)</f>
        <v>SES-BASO-3874</v>
      </c>
      <c r="P676" s="40">
        <v>4033</v>
      </c>
      <c r="Q676" s="17">
        <f>VLOOKUP(B676,SAOM!B$2:I1629,8,0)</f>
        <v>41124</v>
      </c>
      <c r="R676" s="17" t="e">
        <f>VLOOKUP(B676,AG_Lider!A$1:F1988,6,0)</f>
        <v>#N/A</v>
      </c>
      <c r="S676" s="42" t="str">
        <f>VLOOKUP(B676,SAOM!B$2:J1629,9,0)</f>
        <v>Agatha Orson</v>
      </c>
      <c r="T676" s="17" t="str">
        <f>VLOOKUP(B676,SAOM!B$2:K2075,10,0)</f>
        <v>Rua Inconfidentes,16</v>
      </c>
      <c r="U676" s="42" t="str">
        <f>VLOOKUP(B676,SAOM!B$2:M1401,12,0)</f>
        <v>(32)33514078</v>
      </c>
      <c r="V676" s="87">
        <f>VLOOKUP(B676,SAOM!B$2:L1401,11,0)</f>
        <v>36212000</v>
      </c>
      <c r="W676" s="18"/>
      <c r="X676" s="40" t="str">
        <f>VLOOKUP(B676,SAOM!B$2:N1401,13,0)</f>
        <v>00:20:0E:10:4F:2F</v>
      </c>
      <c r="Y676" s="17">
        <v>41124</v>
      </c>
      <c r="Z676" s="15" t="s">
        <v>1956</v>
      </c>
      <c r="AA676" s="19">
        <v>41124</v>
      </c>
      <c r="AB676" s="35"/>
      <c r="AC676" s="48"/>
      <c r="AD676" s="19" t="str">
        <f>VLOOKUP(B676,SAOM!B$2:Q1702,16,0)</f>
        <v>-</v>
      </c>
      <c r="AE676" s="19" t="s">
        <v>4675</v>
      </c>
      <c r="AF676" s="19"/>
      <c r="AG676" s="145"/>
      <c r="AH676" s="15"/>
    </row>
    <row r="677" spans="1:34" s="20" customFormat="1">
      <c r="A677" s="46">
        <v>3876</v>
      </c>
      <c r="B677" s="38">
        <v>3876</v>
      </c>
      <c r="C677" s="17">
        <v>41094</v>
      </c>
      <c r="D677" s="17">
        <f t="shared" si="14"/>
        <v>41139</v>
      </c>
      <c r="E677" s="17">
        <f>VLOOKUP(B677,SAOM!B$2:D3727,3,0)</f>
        <v>41139</v>
      </c>
      <c r="F677" s="17">
        <f t="shared" si="12"/>
        <v>41154</v>
      </c>
      <c r="G677" s="17" t="s">
        <v>501</v>
      </c>
      <c r="H677" s="14" t="s">
        <v>517</v>
      </c>
      <c r="I677" s="40" t="str">
        <f>VLOOKUP(B677,SAOM!B$2:E2672,4,0)</f>
        <v>Aceito</v>
      </c>
      <c r="J677" s="14" t="s">
        <v>499</v>
      </c>
      <c r="K677" s="14" t="s">
        <v>501</v>
      </c>
      <c r="L677" s="15" t="s">
        <v>1011</v>
      </c>
      <c r="M677" s="15" t="str">
        <f>VLOOKUP(L677,Coordenadas!A$2:B1929,2,0)</f>
        <v xml:space="preserve"> 19° 8'52.38"S</v>
      </c>
      <c r="N677" s="15" t="str">
        <f>VLOOKUP(L677,Coordenadas!A$2:C5672,3,0)</f>
        <v xml:space="preserve"> 45°43'1.19"O</v>
      </c>
      <c r="O677" s="40" t="str">
        <f>VLOOKUP(B677,SAOM!B$2:H1630,7,0)</f>
        <v>SES-CETE-3876</v>
      </c>
      <c r="P677" s="40">
        <v>4033</v>
      </c>
      <c r="Q677" s="17">
        <f>VLOOKUP(B677,SAOM!B$2:I1630,8,0)</f>
        <v>41129</v>
      </c>
      <c r="R677" s="17" t="e">
        <f>VLOOKUP(B677,AG_Lider!A$1:F1989,6,0)</f>
        <v>#N/A</v>
      </c>
      <c r="S677" s="42" t="str">
        <f>VLOOKUP(B677,SAOM!B$2:J1630,9,0)</f>
        <v>AUANA CARVALHO MENDES</v>
      </c>
      <c r="T677" s="17" t="str">
        <f>VLOOKUP(B677,SAOM!B$2:K2076,10,0)</f>
        <v>AV. CEL. FRANCISCO GUIMARÃES, 301</v>
      </c>
      <c r="U677" s="42" t="str">
        <f>VLOOKUP(B677,SAOM!B$2:M1402,12,0)</f>
        <v>(37)3544-1184</v>
      </c>
      <c r="V677" s="87" t="str">
        <f>VLOOKUP(B677,SAOM!B$2:L1402,11,0)</f>
        <v>35624-000</v>
      </c>
      <c r="W677" s="18"/>
      <c r="X677" s="40" t="str">
        <f>VLOOKUP(B677,SAOM!B$2:N1402,13,0)</f>
        <v>00:20:0e:10:4d:01</v>
      </c>
      <c r="Y677" s="17">
        <v>41130</v>
      </c>
      <c r="Z677" s="15" t="s">
        <v>5725</v>
      </c>
      <c r="AA677" s="19">
        <v>41130</v>
      </c>
      <c r="AB677" s="35"/>
      <c r="AC677" s="48"/>
      <c r="AD677" s="19" t="str">
        <f>VLOOKUP(B677,SAOM!B$2:Q1703,16,0)</f>
        <v>-</v>
      </c>
      <c r="AE677" s="19" t="s">
        <v>4675</v>
      </c>
      <c r="AF677" s="19"/>
      <c r="AG677" s="145"/>
      <c r="AH677" s="15"/>
    </row>
    <row r="678" spans="1:34" s="84" customFormat="1">
      <c r="A678" s="46">
        <v>3877</v>
      </c>
      <c r="B678" s="38">
        <v>3877</v>
      </c>
      <c r="C678" s="31">
        <v>41094</v>
      </c>
      <c r="D678" s="31">
        <f t="shared" si="14"/>
        <v>41139</v>
      </c>
      <c r="E678" s="17">
        <f>VLOOKUP(B678,SAOM!B$2:D3728,3,0)</f>
        <v>41152</v>
      </c>
      <c r="F678" s="31">
        <f t="shared" si="12"/>
        <v>41154</v>
      </c>
      <c r="G678" s="31">
        <v>41103</v>
      </c>
      <c r="H678" s="73" t="s">
        <v>517</v>
      </c>
      <c r="I678" s="40" t="str">
        <f>VLOOKUP(B678,SAOM!B$2:E2673,4,0)</f>
        <v>Aceito</v>
      </c>
      <c r="J678" s="73" t="s">
        <v>499</v>
      </c>
      <c r="K678" s="73" t="s">
        <v>501</v>
      </c>
      <c r="L678" s="47" t="s">
        <v>5381</v>
      </c>
      <c r="M678" s="15" t="str">
        <f>VLOOKUP(L678,Coordenadas!A$2:B1930,2,0)</f>
        <v xml:space="preserve"> 19°53'21.41"S</v>
      </c>
      <c r="N678" s="15" t="str">
        <f>VLOOKUP(L678,Coordenadas!A$2:C5673,3,0)</f>
        <v xml:space="preserve"> 43°48'18.03"O</v>
      </c>
      <c r="O678" s="40" t="str">
        <f>VLOOKUP(B678,SAOM!B$2:H1631,7,0)</f>
        <v>SES-SARA-3877</v>
      </c>
      <c r="P678" s="38">
        <v>4033</v>
      </c>
      <c r="Q678" s="31" t="e">
        <f>VLOOKUP([2]Plan3!B6,SAOM!B$2:I1631,8,0)</f>
        <v>#REF!</v>
      </c>
      <c r="R678" s="31" t="e">
        <f>VLOOKUP([2]Plan3!B6,AG_Lider!A$1:F1990,6,0)</f>
        <v>#REF!</v>
      </c>
      <c r="S678" s="80" t="e">
        <f>VLOOKUP([2]Plan3!B6,SAOM!B$2:J1631,9,0)</f>
        <v>#REF!</v>
      </c>
      <c r="T678" s="31" t="e">
        <f>VLOOKUP([2]Plan3!B6,SAOM!B$2:K2077,10,0)</f>
        <v>#REF!</v>
      </c>
      <c r="U678" s="42" t="str">
        <f>VLOOKUP(B678,SAOM!B$2:M1403,12,0)</f>
        <v>3672-2254</v>
      </c>
      <c r="V678" s="87" t="str">
        <f>VLOOKUP(B678,SAOM!B$2:L1403,11,0)</f>
        <v>34585-140</v>
      </c>
      <c r="W678" s="81"/>
      <c r="X678" s="40" t="str">
        <f>VLOOKUP(B678,SAOM!B$2:N1403,13,0)</f>
        <v>00:20:0e:10:4d:0c</v>
      </c>
      <c r="Y678" s="31">
        <v>41121</v>
      </c>
      <c r="Z678" s="47" t="s">
        <v>1565</v>
      </c>
      <c r="AA678" s="82">
        <v>41122</v>
      </c>
      <c r="AB678" s="35"/>
      <c r="AC678" s="70" t="s">
        <v>5780</v>
      </c>
      <c r="AD678" s="19" t="str">
        <f>VLOOKUP(B678,SAOM!B$2:Q1704,16,0)</f>
        <v>-</v>
      </c>
      <c r="AE678" s="82" t="s">
        <v>4675</v>
      </c>
      <c r="AF678" s="82"/>
      <c r="AG678" s="147"/>
      <c r="AH678" s="47"/>
    </row>
    <row r="679" spans="1:34" s="84" customFormat="1">
      <c r="A679" s="46">
        <v>3887</v>
      </c>
      <c r="B679" s="38">
        <v>3887</v>
      </c>
      <c r="C679" s="31">
        <v>41094</v>
      </c>
      <c r="D679" s="31">
        <f t="shared" si="14"/>
        <v>41139</v>
      </c>
      <c r="E679" s="31">
        <f>VLOOKUP(B679,SAOM!B$2:D3729,3,0)</f>
        <v>41184</v>
      </c>
      <c r="F679" s="31">
        <f t="shared" si="12"/>
        <v>41154</v>
      </c>
      <c r="G679" s="31">
        <v>41103</v>
      </c>
      <c r="H679" s="73" t="s">
        <v>517</v>
      </c>
      <c r="I679" s="38" t="str">
        <f>VLOOKUP(B679,SAOM!B$2:E2674,4,0)</f>
        <v>Aceito</v>
      </c>
      <c r="J679" s="73" t="s">
        <v>499</v>
      </c>
      <c r="K679" s="73" t="s">
        <v>501</v>
      </c>
      <c r="L679" s="47" t="s">
        <v>5382</v>
      </c>
      <c r="M679" s="15" t="str">
        <f>VLOOKUP(L679,Coordenadas!A$2:B1931,2,0)</f>
        <v xml:space="preserve"> 20°27'42.63"S</v>
      </c>
      <c r="N679" s="15" t="str">
        <f>VLOOKUP(L679,Coordenadas!A$2:C5674,3,0)</f>
        <v xml:space="preserve"> 45°56'44.53"O</v>
      </c>
      <c r="O679" s="38" t="str">
        <f>VLOOKUP(B679,SAOM!B$2:H1632,7,0)</f>
        <v>SES-PIHI-3887</v>
      </c>
      <c r="P679" s="38">
        <v>4033</v>
      </c>
      <c r="Q679" s="31">
        <f>VLOOKUP(B679,SAOM!B$2:I1632,8,0)</f>
        <v>41170</v>
      </c>
      <c r="R679" s="31" t="e">
        <f>VLOOKUP(B679,AG_Lider!A$1:F1991,6,0)</f>
        <v>#N/A</v>
      </c>
      <c r="S679" s="80" t="str">
        <f>VLOOKUP(B679,SAOM!B$2:J1632,9,0)</f>
        <v>Marli Terezinha Martins</v>
      </c>
      <c r="T679" s="31" t="str">
        <f>VLOOKUP(B679,SAOM!B$2:K2078,10,0)</f>
        <v>Rua Antonio Pereira 17</v>
      </c>
      <c r="U679" s="42" t="str">
        <f>VLOOKUP(B679,SAOM!B$2:M1404,12,0)</f>
        <v>37-3371-2400</v>
      </c>
      <c r="V679" s="87" t="str">
        <f>VLOOKUP(B679,SAOM!B$2:L1404,11,0)</f>
        <v>37925-000</v>
      </c>
      <c r="W679" s="81"/>
      <c r="X679" s="40" t="str">
        <f>VLOOKUP(B679,SAOM!B$2:N1404,13,0)</f>
        <v>00:20:0e:10:4c:8f</v>
      </c>
      <c r="Y679" s="31">
        <v>41170</v>
      </c>
      <c r="Z679" s="47" t="s">
        <v>6320</v>
      </c>
      <c r="AA679" s="82">
        <v>41171</v>
      </c>
      <c r="AB679" s="35"/>
      <c r="AC679" s="70" t="s">
        <v>5781</v>
      </c>
      <c r="AD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E679" s="82" t="s">
        <v>4675</v>
      </c>
      <c r="AF679" s="82"/>
      <c r="AG679" s="147"/>
      <c r="AH679" s="47"/>
    </row>
    <row r="680" spans="1:34" s="20" customFormat="1">
      <c r="A680" s="46">
        <v>3886</v>
      </c>
      <c r="B680" s="38">
        <v>3886</v>
      </c>
      <c r="C680" s="17">
        <v>41094</v>
      </c>
      <c r="D680" s="17">
        <f t="shared" si="14"/>
        <v>41139</v>
      </c>
      <c r="E680" s="17">
        <f>VLOOKUP(B680,SAOM!B$2:D3730,3,0)</f>
        <v>41139</v>
      </c>
      <c r="F680" s="17">
        <f t="shared" si="12"/>
        <v>41154</v>
      </c>
      <c r="G680" s="17" t="s">
        <v>501</v>
      </c>
      <c r="H680" s="14" t="s">
        <v>752</v>
      </c>
      <c r="I680" s="40" t="str">
        <f>VLOOKUP(B680,SAOM!B$2:E2675,4,0)</f>
        <v>Agendado</v>
      </c>
      <c r="J680" s="14" t="s">
        <v>499</v>
      </c>
      <c r="K680" s="14" t="s">
        <v>499</v>
      </c>
      <c r="L680" s="15" t="s">
        <v>5383</v>
      </c>
      <c r="M680" s="15" t="str">
        <f>VLOOKUP(L680,Coordenadas!A$2:B1932,2,0)</f>
        <v xml:space="preserve"> 19°41'28.40"S</v>
      </c>
      <c r="N680" s="15" t="str">
        <f>VLOOKUP(L680,Coordenadas!A$2:C5675,3,0)</f>
        <v xml:space="preserve"> 44°53'47.32"O</v>
      </c>
      <c r="O680" s="40" t="str">
        <f>VLOOKUP(B680,SAOM!B$2:H1633,7,0)</f>
        <v>-</v>
      </c>
      <c r="P680" s="40">
        <v>4033</v>
      </c>
      <c r="Q680" s="17">
        <f>VLOOKUP(B680,SAOM!B$2:I1633,8,0)</f>
        <v>41169</v>
      </c>
      <c r="R680" s="17" t="e">
        <f>VLOOKUP(B680,AG_Lider!A$1:F1992,6,0)</f>
        <v>#N/A</v>
      </c>
      <c r="S680" s="42" t="str">
        <f>VLOOKUP(B680,SAOM!B$2:J1633,9,0)</f>
        <v>Maristela</v>
      </c>
      <c r="T680" s="17" t="str">
        <f>VLOOKUP(B680,SAOM!B$2:K2079,10,0)</f>
        <v>Praça Antônio dos Santos,45</v>
      </c>
      <c r="U680" s="42" t="str">
        <f>VLOOKUP(B680,SAOM!B$2:M1405,12,0)</f>
        <v>3271-6034</v>
      </c>
      <c r="V680" s="87" t="str">
        <f>VLOOKUP(B680,SAOM!B$2:L1405,11,0)</f>
        <v>35650-000</v>
      </c>
      <c r="W680" s="18"/>
      <c r="X680" s="40" t="str">
        <f>VLOOKUP(B680,SAOM!B$2:N1405,13,0)</f>
        <v>-</v>
      </c>
      <c r="Y680" s="17"/>
      <c r="Z680" s="15"/>
      <c r="AA680" s="19"/>
      <c r="AB680" s="35"/>
      <c r="AC680" s="48"/>
      <c r="AD680" s="19" t="str">
        <f>VLOOKUP(B680,SAOM!B$2:Q1706,16,0)</f>
        <v>-</v>
      </c>
      <c r="AE680" s="19" t="s">
        <v>4675</v>
      </c>
      <c r="AF680" s="19"/>
      <c r="AG680" s="145"/>
      <c r="AH680" s="15"/>
    </row>
    <row r="681" spans="1:34" s="96" customFormat="1" ht="15.75" customHeight="1">
      <c r="A681" s="88">
        <v>3885</v>
      </c>
      <c r="B681" s="89">
        <v>3885</v>
      </c>
      <c r="C681" s="90">
        <v>41094</v>
      </c>
      <c r="D681" s="90">
        <v>41153</v>
      </c>
      <c r="E681" s="90">
        <f>VLOOKUP(B681,SAOM!B$2:D3731,3,0)</f>
        <v>41153</v>
      </c>
      <c r="F681" s="90">
        <f t="shared" si="12"/>
        <v>41168</v>
      </c>
      <c r="G681" s="90">
        <v>41129</v>
      </c>
      <c r="H681" s="91" t="s">
        <v>2452</v>
      </c>
      <c r="I681" s="89" t="str">
        <f>VLOOKUP(B681,SAOM!B$2:E2676,4,0)</f>
        <v>Agendado</v>
      </c>
      <c r="J681" s="91" t="s">
        <v>499</v>
      </c>
      <c r="K681" s="91" t="s">
        <v>501</v>
      </c>
      <c r="L681" s="92" t="s">
        <v>1967</v>
      </c>
      <c r="M681" s="15" t="str">
        <f>VLOOKUP(L681,Coordenadas!A$2:B1933,2,0)</f>
        <v xml:space="preserve"> 21° 6'4.00"S</v>
      </c>
      <c r="N681" s="15" t="str">
        <f>VLOOKUP(L681,Coordenadas!A$2:C5676,3,0)</f>
        <v xml:space="preserve"> 45° 5'20.84"O</v>
      </c>
      <c r="O681" s="89" t="str">
        <f>VLOOKUP(B681,SAOM!B$2:H1634,7,0)</f>
        <v>SES-PEES-3885</v>
      </c>
      <c r="P681" s="89">
        <v>4033</v>
      </c>
      <c r="Q681" s="90">
        <f>VLOOKUP(B681,SAOM!B$2:I1634,8,0)</f>
        <v>41166</v>
      </c>
      <c r="R681" s="90" t="e">
        <f>VLOOKUP(B681,AG_Lider!A$1:F1993,6,0)</f>
        <v>#N/A</v>
      </c>
      <c r="S681" s="93" t="str">
        <f>VLOOKUP(B681,SAOM!B$2:J1634,9,0)</f>
        <v>ARIANE OLIVEIRA SILVA</v>
      </c>
      <c r="T681" s="90" t="str">
        <f>VLOOKUP(B681,SAOM!B$2:K2080,10,0)</f>
        <v>Rua Maria das dores Alvarenga, 416 - Jardim das Flores</v>
      </c>
      <c r="U681" s="93" t="str">
        <f>VLOOKUP(B681,SAOM!B$2:M1406,12,0)</f>
        <v>(35)3864-1784</v>
      </c>
      <c r="V681" s="226" t="str">
        <f>VLOOKUP(B681,SAOM!B$2:L1406,11,0)</f>
        <v>37260-000</v>
      </c>
      <c r="W681" s="94"/>
      <c r="X681" s="89" t="str">
        <f>VLOOKUP(B681,SAOM!B$2:N1406,13,0)</f>
        <v>00:20:0e:10:4c:9c</v>
      </c>
      <c r="Y681" s="90">
        <v>41178</v>
      </c>
      <c r="Z681" s="92" t="s">
        <v>8190</v>
      </c>
      <c r="AA681" s="95"/>
      <c r="AB681" s="227"/>
      <c r="AC681" s="228" t="s">
        <v>7217</v>
      </c>
      <c r="AD681" s="95" t="str">
        <f>VLOOKUP(B681,SAOM!B$2:Q1707,16,0)</f>
        <v xml:space="preserve">22/08/2012 14:45:29
Ivan Santos
Cliente mudou da RUA TANCREDO NEVES, 124, para a Rua Maria das dores Alvarenga, 416 ? Jardim das Flores. 
</v>
      </c>
      <c r="AE681" s="95" t="s">
        <v>4675</v>
      </c>
      <c r="AF681" s="95"/>
      <c r="AG681" s="148"/>
      <c r="AH681" s="92"/>
    </row>
    <row r="682" spans="1:34" s="20" customFormat="1" ht="18.75" customHeight="1">
      <c r="A682" s="46">
        <v>3884</v>
      </c>
      <c r="B682" s="38">
        <v>3884</v>
      </c>
      <c r="C682" s="17">
        <v>41094</v>
      </c>
      <c r="D682" s="17">
        <v>41179</v>
      </c>
      <c r="E682" s="17">
        <f>VLOOKUP(B682,SAOM!B$2:D3732,3,0)</f>
        <v>41179</v>
      </c>
      <c r="F682" s="17">
        <f t="shared" si="12"/>
        <v>41194</v>
      </c>
      <c r="G682" s="17">
        <v>41103</v>
      </c>
      <c r="H682" s="14" t="s">
        <v>7236</v>
      </c>
      <c r="I682" s="40" t="str">
        <f>VLOOKUP(B682,SAOM!B$2:E2677,4,0)</f>
        <v>Agendado</v>
      </c>
      <c r="J682" s="14" t="s">
        <v>499</v>
      </c>
      <c r="K682" s="14" t="s">
        <v>506</v>
      </c>
      <c r="L682" s="15" t="s">
        <v>5384</v>
      </c>
      <c r="M682" s="15" t="str">
        <f>VLOOKUP(L682,Coordenadas!A$2:B1934,2,0)</f>
        <v xml:space="preserve"> 17°13'20.22"S</v>
      </c>
      <c r="N682" s="15" t="str">
        <f>VLOOKUP(L682,Coordenadas!A$2:C5677,3,0)</f>
        <v xml:space="preserve"> 46°52'30.62"O</v>
      </c>
      <c r="O682" s="40" t="str">
        <f>VLOOKUP(B682,SAOM!B$2:H1635,7,0)</f>
        <v>-</v>
      </c>
      <c r="P682" s="40">
        <v>4033</v>
      </c>
      <c r="Q682" s="17">
        <f>VLOOKUP(B682,SAOM!B$2:I1635,8,0)</f>
        <v>41164</v>
      </c>
      <c r="R682" s="17" t="e">
        <f>VLOOKUP(B682,AG_Lider!A$1:F1994,6,0)</f>
        <v>#N/A</v>
      </c>
      <c r="S682" s="42" t="str">
        <f>VLOOKUP(B682,SAOM!B$2:J1635,9,0)</f>
        <v>PATRÍCIA VILELA BATISTA BOTELHO</v>
      </c>
      <c r="T682" s="17" t="str">
        <f>VLOOKUP(B682,SAOM!B$2:K2081,10,0)</f>
        <v>R. Belmira Araujo Neves,450</v>
      </c>
      <c r="U682" s="42" t="str">
        <f>VLOOKUP(B682,SAOM!B$2:M1407,12,0)</f>
        <v>38 3672 6559</v>
      </c>
      <c r="V682" s="87" t="str">
        <f>VLOOKUP(B682,SAOM!B$2:L1407,11,0)</f>
        <v>38600-000</v>
      </c>
      <c r="W682" s="18"/>
      <c r="X682" s="40" t="str">
        <f>VLOOKUP(B682,SAOM!B$2:N1407,13,0)</f>
        <v>-</v>
      </c>
      <c r="Y682" s="17"/>
      <c r="Z682" s="15"/>
      <c r="AA682" s="19"/>
      <c r="AB682" s="35"/>
      <c r="AC682" s="77" t="s">
        <v>7218</v>
      </c>
      <c r="AD682" s="19" t="str">
        <f>VLOOKUP(B682,SAOM!B$2:Q1708,16,0)</f>
        <v>22/08/2012 14:32:32
Ivan Santos
Resolvida, telefone corrigido. 
38 2671 4592(PSF JK proximo do PSF NOVO HORIZONTE) 
13/07/2012 17:17:38 	Verônica Bruna Barroso 	Verificar o telefone: Nao está sendo possivel realizar a chamada .</v>
      </c>
      <c r="AE682" s="19" t="s">
        <v>4675</v>
      </c>
      <c r="AF682" s="19"/>
      <c r="AG682" s="145"/>
      <c r="AH682" s="15"/>
    </row>
    <row r="683" spans="1:34" s="20" customFormat="1">
      <c r="A683" s="46">
        <v>3883</v>
      </c>
      <c r="B683" s="38">
        <v>3883</v>
      </c>
      <c r="C683" s="17">
        <v>41094</v>
      </c>
      <c r="D683" s="17">
        <f t="shared" ref="D683:D714" si="15">C683+45</f>
        <v>41139</v>
      </c>
      <c r="E683" s="17">
        <f>VLOOKUP(B683,SAOM!B$2:D3733,3,0)</f>
        <v>41139</v>
      </c>
      <c r="F683" s="17">
        <f t="shared" si="12"/>
        <v>41154</v>
      </c>
      <c r="G683" s="17" t="s">
        <v>501</v>
      </c>
      <c r="H683" s="14" t="s">
        <v>517</v>
      </c>
      <c r="I683" s="40" t="str">
        <f>VLOOKUP(B683,SAOM!B$2:E2678,4,0)</f>
        <v>Aceito</v>
      </c>
      <c r="J683" s="14" t="s">
        <v>499</v>
      </c>
      <c r="K683" s="14" t="s">
        <v>501</v>
      </c>
      <c r="L683" s="15" t="s">
        <v>5385</v>
      </c>
      <c r="M683" s="15" t="str">
        <f>VLOOKUP(L683,Coordenadas!A$2:B1935,2,0)</f>
        <v xml:space="preserve"> 20°41'49.38"S</v>
      </c>
      <c r="N683" s="15" t="str">
        <f>VLOOKUP(L683,Coordenadas!A$2:C5678,3,0)</f>
        <v xml:space="preserve"> 44°49'40.12"O</v>
      </c>
      <c r="O683" s="40" t="str">
        <f>VLOOKUP(B683,SAOM!B$2:H1636,7,0)</f>
        <v>SES-OLRA-3883</v>
      </c>
      <c r="P683" s="40">
        <v>4033</v>
      </c>
      <c r="Q683" s="17">
        <f>VLOOKUP(B683,SAOM!B$2:I1636,8,0)</f>
        <v>41117</v>
      </c>
      <c r="R683" s="17" t="e">
        <f>VLOOKUP(B683,AG_Lider!A$1:F1995,6,0)</f>
        <v>#N/A</v>
      </c>
      <c r="S683" s="42" t="str">
        <f>VLOOKUP(B683,SAOM!B$2:J1636,9,0)</f>
        <v>Enfermeira Geane</v>
      </c>
      <c r="T683" s="17" t="str">
        <f>VLOOKUP(B683,SAOM!B$2:K2082,10,0)</f>
        <v>Pça Manoelita Chagas</v>
      </c>
      <c r="U683" s="42" t="str">
        <f>VLOOKUP(B683,SAOM!B$2:M1408,12,0)</f>
        <v>(37) 3331-4736</v>
      </c>
      <c r="V683" s="87">
        <f>VLOOKUP(B683,SAOM!B$2:L1408,11,0)</f>
        <v>35540000</v>
      </c>
      <c r="W683" s="18"/>
      <c r="X683" s="40" t="str">
        <f>VLOOKUP(B683,SAOM!B$2:N1408,13,0)</f>
        <v>00:20:0e:10:4f:26</v>
      </c>
      <c r="Y683" s="17">
        <v>41117</v>
      </c>
      <c r="Z683" s="15" t="s">
        <v>1552</v>
      </c>
      <c r="AA683" s="19">
        <v>41120</v>
      </c>
      <c r="AB683" s="35"/>
      <c r="AC683" s="48"/>
      <c r="AD683" s="19" t="str">
        <f>VLOOKUP(B683,SAOM!B$2:Q1709,16,0)</f>
        <v>-</v>
      </c>
      <c r="AE683" s="19" t="s">
        <v>4675</v>
      </c>
      <c r="AF683" s="19"/>
      <c r="AG683" s="145"/>
      <c r="AH683" s="15"/>
    </row>
    <row r="684" spans="1:34" s="20" customFormat="1">
      <c r="A684" s="46">
        <v>3882</v>
      </c>
      <c r="B684" s="38">
        <v>3882</v>
      </c>
      <c r="C684" s="17">
        <v>41094</v>
      </c>
      <c r="D684" s="17">
        <f t="shared" si="15"/>
        <v>41139</v>
      </c>
      <c r="E684" s="17">
        <f>VLOOKUP(B684,SAOM!B$2:D3734,3,0)</f>
        <v>41139</v>
      </c>
      <c r="F684" s="17">
        <f t="shared" si="12"/>
        <v>41154</v>
      </c>
      <c r="G684" s="17" t="s">
        <v>501</v>
      </c>
      <c r="H684" s="14" t="s">
        <v>752</v>
      </c>
      <c r="I684" s="40" t="str">
        <f>VLOOKUP(B684,SAOM!B$2:E2679,4,0)</f>
        <v>Agendado</v>
      </c>
      <c r="J684" s="14" t="s">
        <v>499</v>
      </c>
      <c r="K684" s="14" t="s">
        <v>499</v>
      </c>
      <c r="L684" s="15" t="s">
        <v>5386</v>
      </c>
      <c r="M684" s="15" t="str">
        <f>VLOOKUP(L684,Coordenadas!A$2:B1936,2,0)</f>
        <v xml:space="preserve"> 21°11'43.70"S</v>
      </c>
      <c r="N684" s="15" t="str">
        <f>VLOOKUP(L684,Coordenadas!A$2:C5679,3,0)</f>
        <v xml:space="preserve"> 46°57'45.87"O</v>
      </c>
      <c r="O684" s="40" t="str">
        <f>VLOOKUP(B684,SAOM!B$2:H1637,7,0)</f>
        <v>-</v>
      </c>
      <c r="P684" s="40">
        <v>4033</v>
      </c>
      <c r="Q684" s="17">
        <f>VLOOKUP(B684,SAOM!B$2:I1637,8,0)</f>
        <v>41163</v>
      </c>
      <c r="R684" s="17" t="e">
        <f>VLOOKUP(B684,AG_Lider!A$1:F1996,6,0)</f>
        <v>#N/A</v>
      </c>
      <c r="S684" s="42" t="str">
        <f>VLOOKUP(B684,SAOM!B$2:J1637,9,0)</f>
        <v>Marcelo Antonio Alves</v>
      </c>
      <c r="T684" s="17" t="str">
        <f>VLOOKUP(B684,SAOM!B$2:K2083,10,0)</f>
        <v>Rua Dr. João Ribeiro. Nº 03</v>
      </c>
      <c r="U684" s="42" t="str">
        <f>VLOOKUP(B684,SAOM!B$2:M1409,12,0)</f>
        <v>(35) 3591-5100</v>
      </c>
      <c r="V684" s="87">
        <f>VLOOKUP(B684,SAOM!B$2:L1409,11,0)</f>
        <v>37958000</v>
      </c>
      <c r="W684" s="18"/>
      <c r="X684" s="40" t="str">
        <f>VLOOKUP(B684,SAOM!B$2:N1409,13,0)</f>
        <v>-</v>
      </c>
      <c r="Y684" s="17"/>
      <c r="Z684" s="15"/>
      <c r="AA684" s="19"/>
      <c r="AB684" s="35"/>
      <c r="AC684" s="48"/>
      <c r="AD684" s="19" t="str">
        <f>VLOOKUP(B684,SAOM!B$2:Q1710,16,0)</f>
        <v>-</v>
      </c>
      <c r="AE684" s="19" t="s">
        <v>4675</v>
      </c>
      <c r="AF684" s="19"/>
      <c r="AG684" s="145"/>
      <c r="AH684" s="15"/>
    </row>
    <row r="685" spans="1:34" s="20" customFormat="1">
      <c r="A685" s="46">
        <v>3881</v>
      </c>
      <c r="B685" s="38">
        <v>3881</v>
      </c>
      <c r="C685" s="17">
        <v>41094</v>
      </c>
      <c r="D685" s="17">
        <f t="shared" si="15"/>
        <v>41139</v>
      </c>
      <c r="E685" s="17">
        <f>VLOOKUP(B685,SAOM!B$2:D3735,3,0)</f>
        <v>41139</v>
      </c>
      <c r="F685" s="17">
        <f t="shared" si="12"/>
        <v>41154</v>
      </c>
      <c r="G685" s="17" t="s">
        <v>501</v>
      </c>
      <c r="H685" s="14" t="s">
        <v>517</v>
      </c>
      <c r="I685" s="40" t="str">
        <f>VLOOKUP(B685,SAOM!B$2:E2680,4,0)</f>
        <v>Aceito</v>
      </c>
      <c r="J685" s="14" t="s">
        <v>499</v>
      </c>
      <c r="K685" s="14" t="s">
        <v>501</v>
      </c>
      <c r="L685" s="15" t="s">
        <v>5387</v>
      </c>
      <c r="M685" s="15" t="str">
        <f>VLOOKUP(L685,Coordenadas!A$2:B1937,2,0)</f>
        <v xml:space="preserve"> 18°46'3.85"S</v>
      </c>
      <c r="N685" s="15" t="str">
        <f>VLOOKUP(L685,Coordenadas!A$2:C5680,3,0)</f>
        <v xml:space="preserve"> 40°58'30.81"O</v>
      </c>
      <c r="O685" s="40" t="str">
        <f>VLOOKUP(B685,SAOM!B$2:H1638,7,0)</f>
        <v>SES-MANA-3881</v>
      </c>
      <c r="P685" s="40">
        <v>4033</v>
      </c>
      <c r="Q685" s="17">
        <f>VLOOKUP(B685,SAOM!B$2:I1638,8,0)</f>
        <v>41131</v>
      </c>
      <c r="R685" s="17" t="e">
        <f>VLOOKUP(B685,AG_Lider!A$1:F1997,6,0)</f>
        <v>#N/A</v>
      </c>
      <c r="S685" s="42" t="str">
        <f>VLOOKUP(B685,SAOM!B$2:J1638,9,0)</f>
        <v>Janice / Andressa</v>
      </c>
      <c r="T685" s="17" t="str">
        <f>VLOOKUP(B685,SAOM!B$2:K2084,10,0)</f>
        <v>R. Olegário Maciel S/N</v>
      </c>
      <c r="U685" s="42" t="str">
        <f>VLOOKUP(B685,SAOM!B$2:M1410,12,0)</f>
        <v>(33)3241-1184</v>
      </c>
      <c r="V685" s="87" t="str">
        <f>VLOOKUP(B685,SAOM!B$2:L1410,11,0)</f>
        <v>35290-000</v>
      </c>
      <c r="W685" s="18"/>
      <c r="X685" s="40" t="str">
        <f>VLOOKUP(B685,SAOM!B$2:N1410,13,0)</f>
        <v>00:20:0e:10:4c:ce</v>
      </c>
      <c r="Y685" s="17">
        <v>41131</v>
      </c>
      <c r="Z685" s="15" t="s">
        <v>6652</v>
      </c>
      <c r="AA685" s="19">
        <v>41134</v>
      </c>
      <c r="AB685" s="35"/>
      <c r="AC685" s="48"/>
      <c r="AD685" s="19" t="str">
        <f>VLOOKUP(B685,SAOM!B$2:Q1711,16,0)</f>
        <v>-</v>
      </c>
      <c r="AE685" s="19">
        <v>41144</v>
      </c>
      <c r="AF685" s="19"/>
      <c r="AG685" s="145" t="s">
        <v>7203</v>
      </c>
      <c r="AH685" s="15"/>
    </row>
    <row r="686" spans="1:34" s="20" customFormat="1">
      <c r="A686" s="46">
        <v>3880</v>
      </c>
      <c r="B686" s="38">
        <v>3880</v>
      </c>
      <c r="C686" s="17">
        <v>41094</v>
      </c>
      <c r="D686" s="17">
        <f t="shared" si="15"/>
        <v>41139</v>
      </c>
      <c r="E686" s="17">
        <f>VLOOKUP(B686,SAOM!B$2:D3736,3,0)</f>
        <v>41139</v>
      </c>
      <c r="F686" s="17">
        <f t="shared" si="12"/>
        <v>41154</v>
      </c>
      <c r="G686" s="17" t="s">
        <v>501</v>
      </c>
      <c r="H686" s="14" t="s">
        <v>752</v>
      </c>
      <c r="I686" s="40" t="str">
        <f>VLOOKUP(B686,SAOM!B$2:E2681,4,0)</f>
        <v>Agendado</v>
      </c>
      <c r="J686" s="14" t="s">
        <v>499</v>
      </c>
      <c r="K686" s="14" t="s">
        <v>499</v>
      </c>
      <c r="L686" s="15" t="s">
        <v>5388</v>
      </c>
      <c r="M686" s="15" t="str">
        <f>VLOOKUP(L686,Coordenadas!A$2:B1938,2,0)</f>
        <v xml:space="preserve"> 19°43'20.19"S</v>
      </c>
      <c r="N686" s="15" t="str">
        <f>VLOOKUP(L686,Coordenadas!A$2:C5681,3,0)</f>
        <v xml:space="preserve"> 50°11'37.36"O</v>
      </c>
      <c r="O686" s="40" t="str">
        <f>VLOOKUP(B686,SAOM!B$2:H1639,7,0)</f>
        <v>-</v>
      </c>
      <c r="P686" s="40">
        <v>4033</v>
      </c>
      <c r="Q686" s="17">
        <f>VLOOKUP(B686,SAOM!B$2:I1639,8,0)</f>
        <v>41163</v>
      </c>
      <c r="R686" s="17" t="e">
        <f>VLOOKUP(B686,AG_Lider!A$1:F1998,6,0)</f>
        <v>#N/A</v>
      </c>
      <c r="S686" s="42" t="str">
        <f>VLOOKUP(B686,SAOM!B$2:J1639,9,0)</f>
        <v>Leuza Batista da Silva</v>
      </c>
      <c r="T686" s="17" t="str">
        <f>VLOOKUP(B686,SAOM!B$2:K2085,10,0)</f>
        <v>R. Cidade do prata nº415</v>
      </c>
      <c r="U686" s="42" t="str">
        <f>VLOOKUP(B686,SAOM!B$2:M1411,12,0)</f>
        <v>34-34158735</v>
      </c>
      <c r="V686" s="87" t="str">
        <f>VLOOKUP(B686,SAOM!B$2:L1411,11,0)</f>
        <v>38280-000</v>
      </c>
      <c r="W686" s="18"/>
      <c r="X686" s="40" t="str">
        <f>VLOOKUP(B686,SAOM!B$2:N1411,13,0)</f>
        <v>-</v>
      </c>
      <c r="Y686" s="17"/>
      <c r="Z686" s="15"/>
      <c r="AA686" s="19"/>
      <c r="AB686" s="35"/>
      <c r="AC686" s="48"/>
      <c r="AD686" s="19" t="str">
        <f>VLOOKUP(B686,SAOM!B$2:Q1712,16,0)</f>
        <v>-</v>
      </c>
      <c r="AE686" s="19" t="s">
        <v>4675</v>
      </c>
      <c r="AF686" s="19"/>
      <c r="AG686" s="145"/>
      <c r="AH686" s="15"/>
    </row>
    <row r="687" spans="1:34" s="84" customFormat="1">
      <c r="A687" s="46">
        <v>3879</v>
      </c>
      <c r="B687" s="38">
        <v>3879</v>
      </c>
      <c r="C687" s="31">
        <v>41094</v>
      </c>
      <c r="D687" s="31">
        <f t="shared" si="15"/>
        <v>41139</v>
      </c>
      <c r="E687" s="31">
        <f>VLOOKUP(B687,SAOM!B$2:D3737,3,0)</f>
        <v>41139</v>
      </c>
      <c r="F687" s="31">
        <f t="shared" si="12"/>
        <v>41154</v>
      </c>
      <c r="G687" s="31">
        <v>41103</v>
      </c>
      <c r="H687" s="73" t="s">
        <v>764</v>
      </c>
      <c r="I687" s="38" t="str">
        <f>VLOOKUP(B687,SAOM!B$2:E2682,4,0)</f>
        <v>Paralisado</v>
      </c>
      <c r="J687" s="73" t="s">
        <v>499</v>
      </c>
      <c r="K687" s="73" t="s">
        <v>506</v>
      </c>
      <c r="L687" s="47" t="s">
        <v>5389</v>
      </c>
      <c r="M687" s="15" t="str">
        <f>VLOOKUP(L687,Coordenadas!A$2:B1939,2,0)</f>
        <v xml:space="preserve"> 20°28'24.17"S</v>
      </c>
      <c r="N687" s="15" t="str">
        <f>VLOOKUP(L687,Coordenadas!A$2:C5682,3,0)</f>
        <v xml:space="preserve"> 45° 7'35.84"O</v>
      </c>
      <c r="O687" s="38" t="str">
        <f>VLOOKUP(B687,SAOM!B$2:H1640,7,0)</f>
        <v>-</v>
      </c>
      <c r="P687" s="38">
        <v>4033</v>
      </c>
      <c r="Q687" s="31" t="str">
        <f>VLOOKUP(B687,SAOM!B$2:I1640,8,0)</f>
        <v>-</v>
      </c>
      <c r="R687" s="31" t="e">
        <f>VLOOKUP(B687,AG_Lider!A$1:F1999,6,0)</f>
        <v>#N/A</v>
      </c>
      <c r="S687" s="80" t="str">
        <f>VLOOKUP(B687,SAOM!B$2:J1640,9,0)</f>
        <v>Jose Lourenço de Siqueira</v>
      </c>
      <c r="T687" s="31" t="str">
        <f>VLOOKUP(B687,SAOM!B$2:K2086,10,0)</f>
        <v>Rua Dr. Ezequiel, S/Nº</v>
      </c>
      <c r="U687" s="42" t="str">
        <f>VLOOKUP(B687,SAOM!B$2:M1412,12,0)</f>
        <v>37-3341-1901</v>
      </c>
      <c r="V687" s="87" t="str">
        <f>VLOOKUP(B687,SAOM!B$2:L1412,11,0)</f>
        <v>35550-000</v>
      </c>
      <c r="W687" s="81"/>
      <c r="X687" s="40" t="str">
        <f>VLOOKUP(B687,SAOM!B$2:N1412,13,0)</f>
        <v>-</v>
      </c>
      <c r="Y687" s="31"/>
      <c r="Z687" s="47"/>
      <c r="AA687" s="82"/>
      <c r="AB687" s="35"/>
      <c r="AC687" s="70" t="s">
        <v>5782</v>
      </c>
      <c r="AD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E687" s="82" t="s">
        <v>4675</v>
      </c>
      <c r="AF687" s="82"/>
      <c r="AG687" s="147"/>
      <c r="AH687" s="47"/>
    </row>
    <row r="688" spans="1:34" s="20" customFormat="1">
      <c r="A688" s="46">
        <v>3889</v>
      </c>
      <c r="B688" s="38">
        <v>3889</v>
      </c>
      <c r="C688" s="17">
        <v>41099</v>
      </c>
      <c r="D688" s="17">
        <f t="shared" si="15"/>
        <v>41144</v>
      </c>
      <c r="E688" s="17">
        <f>VLOOKUP(B688,SAOM!B$2:D3738,3,0)</f>
        <v>41144</v>
      </c>
      <c r="F688" s="17">
        <f t="shared" si="12"/>
        <v>41159</v>
      </c>
      <c r="G688" s="17" t="s">
        <v>501</v>
      </c>
      <c r="H688" s="14" t="s">
        <v>752</v>
      </c>
      <c r="I688" s="40" t="str">
        <f>VLOOKUP(B688,SAOM!B$2:E2683,4,0)</f>
        <v>Agendado</v>
      </c>
      <c r="J688" s="14" t="s">
        <v>499</v>
      </c>
      <c r="K688" s="14" t="s">
        <v>499</v>
      </c>
      <c r="L688" s="15" t="s">
        <v>169</v>
      </c>
      <c r="M688" s="15" t="str">
        <f>VLOOKUP(L688,Coordenadas!A$2:B1940,2,0)</f>
        <v xml:space="preserve"> 21°45'47.22"S</v>
      </c>
      <c r="N688" s="15" t="str">
        <f>VLOOKUP(L688,Coordenadas!A$2:C5683,3,0)</f>
        <v xml:space="preserve"> 43°20'39.90"O</v>
      </c>
      <c r="O688" s="40" t="str">
        <f>VLOOKUP(B688,SAOM!B$2:H1641,7,0)</f>
        <v>-</v>
      </c>
      <c r="P688" s="40">
        <v>4033</v>
      </c>
      <c r="Q688" s="17">
        <f>VLOOKUP(B688,SAOM!B$2:I1641,8,0)</f>
        <v>41180</v>
      </c>
      <c r="R688" s="17" t="e">
        <f>VLOOKUP(B688,AG_Lider!A$1:F2000,6,0)</f>
        <v>#N/A</v>
      </c>
      <c r="S688" s="42" t="str">
        <f>VLOOKUP(B688,SAOM!B$2:J1641,9,0)</f>
        <v>Lincoln Lamas</v>
      </c>
      <c r="T688" s="17" t="str">
        <f>VLOOKUP(B688,SAOM!B$2:K2087,10,0)</f>
        <v>Avenida Juscelino Kubistcheck, 505</v>
      </c>
      <c r="U688" s="42" t="str">
        <f>VLOOKUP(B688,SAOM!B$2:M1413,12,0)</f>
        <v>(32) 3257-8810</v>
      </c>
      <c r="V688" s="87" t="str">
        <f>VLOOKUP(B688,SAOM!B$2:L1413,11,0)</f>
        <v>36081-000</v>
      </c>
      <c r="W688" s="18"/>
      <c r="X688" s="40" t="str">
        <f>VLOOKUP(B688,SAOM!B$2:N1413,13,0)</f>
        <v>-</v>
      </c>
      <c r="Y688" s="17"/>
      <c r="Z688" s="15"/>
      <c r="AA688" s="19"/>
      <c r="AB688" s="35"/>
      <c r="AC688" s="48"/>
      <c r="AD688" s="19" t="str">
        <f>VLOOKUP(B688,SAOM!B$2:Q1714,16,0)</f>
        <v>-</v>
      </c>
      <c r="AE688" s="19" t="s">
        <v>4675</v>
      </c>
      <c r="AF688" s="19"/>
      <c r="AG688" s="145"/>
      <c r="AH688" s="15"/>
    </row>
    <row r="689" spans="1:34" s="20" customFormat="1">
      <c r="A689" s="46">
        <v>3927</v>
      </c>
      <c r="B689" s="38">
        <v>3927</v>
      </c>
      <c r="C689" s="17">
        <v>41103</v>
      </c>
      <c r="D689" s="17">
        <f t="shared" si="15"/>
        <v>41148</v>
      </c>
      <c r="E689" s="17">
        <f>VLOOKUP(B689,SAOM!B$2:D3739,3,0)</f>
        <v>41148</v>
      </c>
      <c r="F689" s="17">
        <f t="shared" si="12"/>
        <v>41163</v>
      </c>
      <c r="G689" s="17" t="s">
        <v>501</v>
      </c>
      <c r="H689" s="14" t="s">
        <v>517</v>
      </c>
      <c r="I689" s="40" t="str">
        <f>VLOOKUP(B689,SAOM!B$2:E2684,4,0)</f>
        <v>Aceito</v>
      </c>
      <c r="J689" s="14" t="s">
        <v>499</v>
      </c>
      <c r="K689" s="14" t="s">
        <v>501</v>
      </c>
      <c r="L689" s="15" t="s">
        <v>174</v>
      </c>
      <c r="M689" s="15" t="str">
        <f>VLOOKUP(L689,Coordenadas!A$2:B1941,2,0)</f>
        <v xml:space="preserve"> 20°15'54.73"S</v>
      </c>
      <c r="N689" s="15" t="str">
        <f>VLOOKUP(L689,Coordenadas!A$2:C5684,3,0)</f>
        <v xml:space="preserve"> 42° 2'6.57"O</v>
      </c>
      <c r="O689" s="40" t="str">
        <f>VLOOKUP(B689,SAOM!B$2:H1642,7,0)</f>
        <v>SES-MACU-3927</v>
      </c>
      <c r="P689" s="40">
        <v>4033</v>
      </c>
      <c r="Q689" s="17">
        <f>VLOOKUP(B689,SAOM!B$2:I1642,8,0)</f>
        <v>41152</v>
      </c>
      <c r="R689" s="17" t="e">
        <f>VLOOKUP(B689,AG_Lider!A$1:F2001,6,0)</f>
        <v>#N/A</v>
      </c>
      <c r="S689" s="42" t="str">
        <f>VLOOKUP(B689,SAOM!B$2:J1642,9,0)</f>
        <v>Viviane Pena Temer Gantus do Amaral</v>
      </c>
      <c r="T689" s="17" t="str">
        <f>VLOOKUP(B689,SAOM!B$2:K2088,10,0)</f>
        <v>Rua Sebastiana Moura, 220</v>
      </c>
      <c r="U689" s="42" t="str">
        <f>VLOOKUP(B689,SAOM!B$2:M1414,12,0)</f>
        <v>(33)3332-3927</v>
      </c>
      <c r="V689" s="87" t="str">
        <f>VLOOKUP(B689,SAOM!B$2:L1414,11,0)</f>
        <v>36900-000</v>
      </c>
      <c r="W689" s="18"/>
      <c r="X689" s="40" t="str">
        <f>VLOOKUP(B689,SAOM!B$2:N1414,13,0)</f>
        <v>00:20:0E:10:4F:B5</v>
      </c>
      <c r="Y689" s="17">
        <v>41117</v>
      </c>
      <c r="Z689" s="15" t="s">
        <v>6037</v>
      </c>
      <c r="AA689" s="19">
        <v>41117</v>
      </c>
      <c r="AB689" s="35"/>
      <c r="AC689" s="48"/>
      <c r="AD689" s="19" t="str">
        <f>VLOOKUP(B689,SAOM!B$2:Q1715,16,0)</f>
        <v>-</v>
      </c>
      <c r="AE689" s="19" t="s">
        <v>4675</v>
      </c>
      <c r="AF689" s="19"/>
      <c r="AG689" s="145"/>
      <c r="AH689" s="15"/>
    </row>
    <row r="690" spans="1:34" s="20" customFormat="1">
      <c r="A690" s="46">
        <v>3936</v>
      </c>
      <c r="B690" s="38">
        <v>3936</v>
      </c>
      <c r="C690" s="17">
        <v>41103</v>
      </c>
      <c r="D690" s="17">
        <f t="shared" si="15"/>
        <v>41148</v>
      </c>
      <c r="E690" s="17">
        <f>VLOOKUP(B690,SAOM!B$2:D3740,3,0)</f>
        <v>41148</v>
      </c>
      <c r="F690" s="17">
        <f t="shared" si="12"/>
        <v>41163</v>
      </c>
      <c r="G690" s="17" t="s">
        <v>501</v>
      </c>
      <c r="H690" s="14" t="s">
        <v>517</v>
      </c>
      <c r="I690" s="40" t="str">
        <f>VLOOKUP(B690,SAOM!B$2:E2685,4,0)</f>
        <v>Aceito</v>
      </c>
      <c r="J690" s="14" t="s">
        <v>499</v>
      </c>
      <c r="K690" s="14" t="s">
        <v>501</v>
      </c>
      <c r="L690" s="15" t="s">
        <v>174</v>
      </c>
      <c r="M690" s="15" t="str">
        <f>VLOOKUP(L690,Coordenadas!A$2:B1942,2,0)</f>
        <v xml:space="preserve"> 20°15'54.73"S</v>
      </c>
      <c r="N690" s="15" t="str">
        <f>VLOOKUP(L690,Coordenadas!A$2:C5685,3,0)</f>
        <v xml:space="preserve"> 42° 2'6.57"O</v>
      </c>
      <c r="O690" s="40" t="str">
        <f>VLOOKUP(B690,SAOM!B$2:H1643,7,0)</f>
        <v>SES-MACU-3936</v>
      </c>
      <c r="P690" s="40">
        <v>4033</v>
      </c>
      <c r="Q690" s="17">
        <f>VLOOKUP(B690,SAOM!B$2:I1643,8,0)</f>
        <v>41143</v>
      </c>
      <c r="R690" s="17" t="e">
        <f>VLOOKUP(B690,AG_Lider!A$1:F2002,6,0)</f>
        <v>#N/A</v>
      </c>
      <c r="S690" s="42" t="str">
        <f>VLOOKUP(B690,SAOM!B$2:J1643,9,0)</f>
        <v>Viviane Pena Temer Gantus do Amaral</v>
      </c>
      <c r="T690" s="17" t="str">
        <f>VLOOKUP(B690,SAOM!B$2:K2089,10,0)</f>
        <v>Rua Avenida Castelo Branco, 169</v>
      </c>
      <c r="U690" s="42" t="str">
        <f>VLOOKUP(B690,SAOM!B$2:M1415,12,0)</f>
        <v>(33) 3332-3638</v>
      </c>
      <c r="V690" s="87" t="str">
        <f>VLOOKUP(B690,SAOM!B$2:L1415,11,0)</f>
        <v>36900-000</v>
      </c>
      <c r="W690" s="18"/>
      <c r="X690" s="40" t="str">
        <f>VLOOKUP(B690,SAOM!B$2:N1415,13,0)</f>
        <v>00:20:0e:10:4f:ac</v>
      </c>
      <c r="Y690" s="17">
        <v>41135</v>
      </c>
      <c r="Z690" s="15" t="s">
        <v>6875</v>
      </c>
      <c r="AA690" s="19">
        <v>41135</v>
      </c>
      <c r="AB690" s="35"/>
      <c r="AC690" s="48"/>
      <c r="AD690" s="19" t="str">
        <f>VLOOKUP(B690,SAOM!B$2:Q1716,16,0)</f>
        <v>-</v>
      </c>
      <c r="AE690" s="19" t="s">
        <v>4675</v>
      </c>
      <c r="AF690" s="19"/>
      <c r="AG690" s="145"/>
      <c r="AH690" s="15"/>
    </row>
    <row r="691" spans="1:34" s="20" customFormat="1">
      <c r="A691" s="46">
        <v>3933</v>
      </c>
      <c r="B691" s="38">
        <v>3933</v>
      </c>
      <c r="C691" s="17">
        <v>41103</v>
      </c>
      <c r="D691" s="17">
        <f t="shared" si="15"/>
        <v>41148</v>
      </c>
      <c r="E691" s="17">
        <f>VLOOKUP(B691,SAOM!B$2:D3741,3,0)</f>
        <v>41148</v>
      </c>
      <c r="F691" s="17">
        <f t="shared" si="12"/>
        <v>41163</v>
      </c>
      <c r="G691" s="17" t="s">
        <v>501</v>
      </c>
      <c r="H691" s="14" t="s">
        <v>517</v>
      </c>
      <c r="I691" s="40" t="str">
        <f>VLOOKUP(B691,SAOM!B$2:E2686,4,0)</f>
        <v>Aceito</v>
      </c>
      <c r="J691" s="14" t="s">
        <v>499</v>
      </c>
      <c r="K691" s="14" t="s">
        <v>501</v>
      </c>
      <c r="L691" s="15" t="s">
        <v>174</v>
      </c>
      <c r="M691" s="15" t="str">
        <f>VLOOKUP(L691,Coordenadas!A$2:B1943,2,0)</f>
        <v xml:space="preserve"> 20°15'54.73"S</v>
      </c>
      <c r="N691" s="15" t="str">
        <f>VLOOKUP(L691,Coordenadas!A$2:C5686,3,0)</f>
        <v xml:space="preserve"> 42° 2'6.57"O</v>
      </c>
      <c r="O691" s="40" t="str">
        <f>VLOOKUP(B691,SAOM!B$2:H1644,7,0)</f>
        <v>SES-MACU-3933</v>
      </c>
      <c r="P691" s="40">
        <v>4033</v>
      </c>
      <c r="Q691" s="17">
        <f>VLOOKUP(B691,SAOM!B$2:I1644,8,0)</f>
        <v>41138</v>
      </c>
      <c r="R691" s="17" t="e">
        <f>VLOOKUP(B691,AG_Lider!A$1:F2003,6,0)</f>
        <v>#N/A</v>
      </c>
      <c r="S691" s="42" t="str">
        <f>VLOOKUP(B691,SAOM!B$2:J1644,9,0)</f>
        <v>Viviane Pena Temer Gantus do Amaral</v>
      </c>
      <c r="T691" s="17" t="str">
        <f>VLOOKUP(B691,SAOM!B$2:K2090,10,0)</f>
        <v>Rua Padre Francisco Carvalho, 75.</v>
      </c>
      <c r="U691" s="42" t="str">
        <f>VLOOKUP(B691,SAOM!B$2:M1416,12,0)</f>
        <v>(33) 3378-1047</v>
      </c>
      <c r="V691" s="87" t="str">
        <f>VLOOKUP(B691,SAOM!B$2:L1416,11,0)</f>
        <v>36900-000</v>
      </c>
      <c r="W691" s="18"/>
      <c r="X691" s="40" t="str">
        <f>VLOOKUP(B691,SAOM!B$2:N1416,13,0)</f>
        <v>00:20:0e:10:4c:f7</v>
      </c>
      <c r="Y691" s="17">
        <v>41138</v>
      </c>
      <c r="Z691" s="15" t="s">
        <v>6325</v>
      </c>
      <c r="AA691" s="19">
        <v>41141</v>
      </c>
      <c r="AB691" s="35"/>
      <c r="AC691" s="48"/>
      <c r="AD691" s="19" t="str">
        <f>VLOOKUP(B691,SAOM!B$2:Q1717,16,0)</f>
        <v>-</v>
      </c>
      <c r="AE691" s="19" t="s">
        <v>4675</v>
      </c>
      <c r="AF691" s="19"/>
      <c r="AG691" s="145"/>
      <c r="AH691" s="15"/>
    </row>
    <row r="692" spans="1:34" s="20" customFormat="1">
      <c r="A692" s="46">
        <v>3938</v>
      </c>
      <c r="B692" s="38">
        <v>3938</v>
      </c>
      <c r="C692" s="17">
        <v>41103</v>
      </c>
      <c r="D692" s="17">
        <f t="shared" si="15"/>
        <v>41148</v>
      </c>
      <c r="E692" s="17">
        <f>VLOOKUP(B692,SAOM!B$2:D3742,3,0)</f>
        <v>41148</v>
      </c>
      <c r="F692" s="17">
        <f t="shared" si="12"/>
        <v>41163</v>
      </c>
      <c r="G692" s="17" t="s">
        <v>501</v>
      </c>
      <c r="H692" s="14" t="s">
        <v>517</v>
      </c>
      <c r="I692" s="40" t="str">
        <f>VLOOKUP(B692,SAOM!B$2:E2687,4,0)</f>
        <v>Aceito</v>
      </c>
      <c r="J692" s="14" t="s">
        <v>499</v>
      </c>
      <c r="K692" s="14" t="s">
        <v>501</v>
      </c>
      <c r="L692" s="15" t="s">
        <v>174</v>
      </c>
      <c r="M692" s="15" t="str">
        <f>VLOOKUP(L692,Coordenadas!A$2:B1944,2,0)</f>
        <v xml:space="preserve"> 20°15'54.73"S</v>
      </c>
      <c r="N692" s="15" t="str">
        <f>VLOOKUP(L692,Coordenadas!A$2:C5687,3,0)</f>
        <v xml:space="preserve"> 42° 2'6.57"O</v>
      </c>
      <c r="O692" s="40" t="str">
        <f>VLOOKUP(B692,SAOM!B$2:H1645,7,0)</f>
        <v>SES-MACU-3938</v>
      </c>
      <c r="P692" s="40">
        <v>4033</v>
      </c>
      <c r="Q692" s="17">
        <f>VLOOKUP(B692,SAOM!B$2:I1645,8,0)</f>
        <v>41137</v>
      </c>
      <c r="R692" s="17" t="e">
        <f>VLOOKUP(B692,AG_Lider!A$1:F2004,6,0)</f>
        <v>#N/A</v>
      </c>
      <c r="S692" s="42" t="str">
        <f>VLOOKUP(B692,SAOM!B$2:J1645,9,0)</f>
        <v>Viviane Pena Temer Gantus do Amaral</v>
      </c>
      <c r="T692" s="17" t="str">
        <f>VLOOKUP(B692,SAOM!B$2:K2091,10,0)</f>
        <v>Rua Jose Moreira de Amorim, s/n.</v>
      </c>
      <c r="U692" s="42" t="str">
        <f>VLOOKUP(B692,SAOM!B$2:M1417,12,0)</f>
        <v>(33) 3334-2000</v>
      </c>
      <c r="V692" s="87" t="str">
        <f>VLOOKUP(B692,SAOM!B$2:L1417,11,0)</f>
        <v>36900-000</v>
      </c>
      <c r="W692" s="18"/>
      <c r="X692" s="40" t="str">
        <f>VLOOKUP(B692,SAOM!B$2:N1417,13,0)</f>
        <v>00:20:0e:10:4f:82</v>
      </c>
      <c r="Y692" s="17">
        <v>41137</v>
      </c>
      <c r="Z692" s="15" t="s">
        <v>6325</v>
      </c>
      <c r="AA692" s="19">
        <v>41137</v>
      </c>
      <c r="AB692" s="35"/>
      <c r="AC692" s="48"/>
      <c r="AD692" s="19" t="str">
        <f>VLOOKUP(B692,SAOM!B$2:Q1718,16,0)</f>
        <v>-</v>
      </c>
      <c r="AE692" s="19" t="s">
        <v>4675</v>
      </c>
      <c r="AF692" s="19"/>
      <c r="AG692" s="145"/>
      <c r="AH692" s="15"/>
    </row>
    <row r="693" spans="1:34" s="84" customFormat="1">
      <c r="A693" s="46">
        <v>3937</v>
      </c>
      <c r="B693" s="38">
        <v>3937</v>
      </c>
      <c r="C693" s="31">
        <v>41103</v>
      </c>
      <c r="D693" s="31">
        <f t="shared" si="15"/>
        <v>41148</v>
      </c>
      <c r="E693" s="17">
        <f>VLOOKUP(B693,SAOM!B$2:D3743,3,0)</f>
        <v>41148</v>
      </c>
      <c r="F693" s="31">
        <f t="shared" si="12"/>
        <v>41163</v>
      </c>
      <c r="G693" s="31" t="s">
        <v>501</v>
      </c>
      <c r="H693" s="73" t="s">
        <v>517</v>
      </c>
      <c r="I693" s="40" t="str">
        <f>VLOOKUP(B693,SAOM!B$2:E2688,4,0)</f>
        <v>Aceito</v>
      </c>
      <c r="J693" s="73" t="s">
        <v>499</v>
      </c>
      <c r="K693" s="73" t="s">
        <v>501</v>
      </c>
      <c r="L693" s="47" t="s">
        <v>174</v>
      </c>
      <c r="M693" s="15" t="str">
        <f>VLOOKUP(L693,Coordenadas!A$2:B1945,2,0)</f>
        <v xml:space="preserve"> 20°15'54.73"S</v>
      </c>
      <c r="N693" s="15" t="str">
        <f>VLOOKUP(L693,Coordenadas!A$2:C5688,3,0)</f>
        <v xml:space="preserve"> 42° 2'6.57"O</v>
      </c>
      <c r="O693" s="38" t="str">
        <f>VLOOKUP(B693,SAOM!B$2:H1646,7,0)</f>
        <v>SES-MACU-3937</v>
      </c>
      <c r="P693" s="38">
        <v>4033</v>
      </c>
      <c r="Q693" s="31">
        <f>VLOOKUP(B693,SAOM!B$2:I1646,8,0)</f>
        <v>41121</v>
      </c>
      <c r="R693" s="31" t="e">
        <f>VLOOKUP(B693,AG_Lider!A$1:F2005,6,0)</f>
        <v>#N/A</v>
      </c>
      <c r="S693" s="80" t="str">
        <f>VLOOKUP(B693,SAOM!B$2:J1646,9,0)</f>
        <v>Viviane Pena Temer Gantus do Amaral</v>
      </c>
      <c r="T693" s="31" t="str">
        <f>VLOOKUP(B693,SAOM!B$2:K2092,10,0)</f>
        <v>Av. Nações Unidas, 265</v>
      </c>
      <c r="U693" s="42" t="str">
        <f>VLOOKUP(B693,SAOM!B$2:M1418,12,0)</f>
        <v>(33)3332-3924</v>
      </c>
      <c r="V693" s="87" t="str">
        <f>VLOOKUP(B693,SAOM!B$2:L1418,11,0)</f>
        <v>36900-000</v>
      </c>
      <c r="W693" s="81"/>
      <c r="X693" s="40" t="str">
        <f>VLOOKUP(B693,SAOM!B$2:N1418,13,0)</f>
        <v>00:20:0e:10:4f:93</v>
      </c>
      <c r="Y693" s="31">
        <v>41121</v>
      </c>
      <c r="Z693" s="47" t="s">
        <v>6321</v>
      </c>
      <c r="AA693" s="82">
        <v>41122</v>
      </c>
      <c r="AB693" s="35"/>
      <c r="AC693" s="70"/>
      <c r="AD693" s="19" t="str">
        <f>VLOOKUP(B693,SAOM!B$2:Q1719,16,0)</f>
        <v>-</v>
      </c>
      <c r="AE693" s="82" t="s">
        <v>4675</v>
      </c>
      <c r="AF693" s="82"/>
      <c r="AG693" s="147"/>
      <c r="AH693" s="47"/>
    </row>
    <row r="694" spans="1:34" s="20" customFormat="1">
      <c r="A694" s="46">
        <v>3935</v>
      </c>
      <c r="B694" s="38">
        <v>3935</v>
      </c>
      <c r="C694" s="17">
        <v>41103</v>
      </c>
      <c r="D694" s="17">
        <f t="shared" si="15"/>
        <v>41148</v>
      </c>
      <c r="E694" s="17">
        <f>VLOOKUP(B694,SAOM!B$2:D3744,3,0)</f>
        <v>41148</v>
      </c>
      <c r="F694" s="17">
        <f t="shared" si="12"/>
        <v>41163</v>
      </c>
      <c r="G694" s="17" t="s">
        <v>501</v>
      </c>
      <c r="H694" s="14" t="s">
        <v>517</v>
      </c>
      <c r="I694" s="40" t="str">
        <f>VLOOKUP(B694,SAOM!B$2:E2689,4,0)</f>
        <v>Aceito</v>
      </c>
      <c r="J694" s="14" t="s">
        <v>499</v>
      </c>
      <c r="K694" s="14" t="s">
        <v>501</v>
      </c>
      <c r="L694" s="15" t="s">
        <v>174</v>
      </c>
      <c r="M694" s="15" t="str">
        <f>VLOOKUP(L694,Coordenadas!A$2:B1946,2,0)</f>
        <v xml:space="preserve"> 20°15'54.73"S</v>
      </c>
      <c r="N694" s="15" t="str">
        <f>VLOOKUP(L694,Coordenadas!A$2:C5689,3,0)</f>
        <v xml:space="preserve"> 42° 2'6.57"O</v>
      </c>
      <c r="O694" s="40" t="str">
        <f>VLOOKUP(B694,SAOM!B$2:H1647,7,0)</f>
        <v>SES-MACU-3935</v>
      </c>
      <c r="P694" s="40">
        <v>4033</v>
      </c>
      <c r="Q694" s="17">
        <f>VLOOKUP(B694,SAOM!B$2:I1647,8,0)</f>
        <v>41135</v>
      </c>
      <c r="R694" s="17" t="e">
        <f>VLOOKUP(B694,AG_Lider!A$1:F2006,6,0)</f>
        <v>#N/A</v>
      </c>
      <c r="S694" s="42" t="str">
        <f>VLOOKUP(B694,SAOM!B$2:J1647,9,0)</f>
        <v>Viviane Pena Temer Gantus do Amaral</v>
      </c>
      <c r="T694" s="17" t="str">
        <f>VLOOKUP(B694,SAOM!B$2:K2093,10,0)</f>
        <v>Avenida Agenor de Paula Salazar, 140.</v>
      </c>
      <c r="U694" s="42" t="str">
        <f>VLOOKUP(B694,SAOM!B$2:M1419,12,0)</f>
        <v>(33) 3332-3662</v>
      </c>
      <c r="V694" s="87" t="str">
        <f>VLOOKUP(B694,SAOM!B$2:L1419,11,0)</f>
        <v>36900-000</v>
      </c>
      <c r="W694" s="18"/>
      <c r="X694" s="40" t="str">
        <f>VLOOKUP(B694,SAOM!B$2:N1419,13,0)</f>
        <v>00:20:0E:10:4D:03</v>
      </c>
      <c r="Y694" s="17">
        <v>41135</v>
      </c>
      <c r="Z694" s="15" t="s">
        <v>6889</v>
      </c>
      <c r="AA694" s="19">
        <v>41137</v>
      </c>
      <c r="AB694" s="35"/>
      <c r="AC694" s="48"/>
      <c r="AD694" s="19" t="str">
        <f>VLOOKUP(B694,SAOM!B$2:Q1720,16,0)</f>
        <v>-</v>
      </c>
      <c r="AE694" s="19" t="s">
        <v>4675</v>
      </c>
      <c r="AF694" s="19"/>
      <c r="AG694" s="145"/>
      <c r="AH694" s="15"/>
    </row>
    <row r="695" spans="1:34" s="20" customFormat="1">
      <c r="A695" s="46">
        <v>3934</v>
      </c>
      <c r="B695" s="38">
        <v>3934</v>
      </c>
      <c r="C695" s="17">
        <v>41103</v>
      </c>
      <c r="D695" s="17">
        <f t="shared" si="15"/>
        <v>41148</v>
      </c>
      <c r="E695" s="17">
        <f>VLOOKUP(B695,SAOM!B$2:D3745,3,0)</f>
        <v>41148</v>
      </c>
      <c r="F695" s="17">
        <f t="shared" si="12"/>
        <v>41163</v>
      </c>
      <c r="G695" s="17" t="s">
        <v>501</v>
      </c>
      <c r="H695" s="14" t="s">
        <v>517</v>
      </c>
      <c r="I695" s="40" t="str">
        <f>VLOOKUP(B695,SAOM!B$2:E2690,4,0)</f>
        <v>Aceito</v>
      </c>
      <c r="J695" s="14" t="s">
        <v>499</v>
      </c>
      <c r="K695" s="14" t="s">
        <v>501</v>
      </c>
      <c r="L695" s="15" t="s">
        <v>174</v>
      </c>
      <c r="M695" s="15" t="str">
        <f>VLOOKUP(L695,Coordenadas!A$2:B1947,2,0)</f>
        <v xml:space="preserve"> 20°15'54.73"S</v>
      </c>
      <c r="N695" s="15" t="str">
        <f>VLOOKUP(L695,Coordenadas!A$2:C5690,3,0)</f>
        <v xml:space="preserve"> 42° 2'6.57"O</v>
      </c>
      <c r="O695" s="40" t="str">
        <f>VLOOKUP(B695,SAOM!B$2:H1648,7,0)</f>
        <v>SES-MACU-3934</v>
      </c>
      <c r="P695" s="40">
        <v>4033</v>
      </c>
      <c r="Q695" s="17">
        <f>VLOOKUP(B695,SAOM!B$2:I1648,8,0)</f>
        <v>41138</v>
      </c>
      <c r="R695" s="17" t="e">
        <f>VLOOKUP(B695,AG_Lider!A$1:F2007,6,0)</f>
        <v>#N/A</v>
      </c>
      <c r="S695" s="42" t="str">
        <f>VLOOKUP(B695,SAOM!B$2:J1648,9,0)</f>
        <v>Viviane Pena Temer Gantus do Amaral</v>
      </c>
      <c r="T695" s="17" t="str">
        <f>VLOOKUP(B695,SAOM!B$2:K2094,10,0)</f>
        <v>Rua Principal, 325</v>
      </c>
      <c r="U695" s="42" t="str">
        <f>VLOOKUP(B695,SAOM!B$2:M1420,12,0)</f>
        <v>(33) 3378-3095</v>
      </c>
      <c r="V695" s="87" t="str">
        <f>VLOOKUP(B695,SAOM!B$2:L1420,11,0)</f>
        <v>36900-000</v>
      </c>
      <c r="W695" s="18"/>
      <c r="X695" s="40" t="str">
        <f>VLOOKUP(B695,SAOM!B$2:N1420,13,0)</f>
        <v>00:20:0e:10:4f:4b</v>
      </c>
      <c r="Y695" s="17">
        <v>41138</v>
      </c>
      <c r="Z695" s="15" t="s">
        <v>6325</v>
      </c>
      <c r="AA695" s="19">
        <v>41142</v>
      </c>
      <c r="AB695" s="35"/>
      <c r="AC695" s="48"/>
      <c r="AD695" s="19" t="str">
        <f>VLOOKUP(B695,SAOM!B$2:Q1721,16,0)</f>
        <v>-</v>
      </c>
      <c r="AE695" s="19" t="s">
        <v>4675</v>
      </c>
      <c r="AF695" s="19"/>
      <c r="AG695" s="145"/>
      <c r="AH695" s="15"/>
    </row>
    <row r="696" spans="1:34" s="20" customFormat="1">
      <c r="A696" s="46">
        <v>3932</v>
      </c>
      <c r="B696" s="38">
        <v>3932</v>
      </c>
      <c r="C696" s="17">
        <v>41103</v>
      </c>
      <c r="D696" s="17">
        <f t="shared" si="15"/>
        <v>41148</v>
      </c>
      <c r="E696" s="17">
        <f>VLOOKUP(B696,SAOM!B$2:D3746,3,0)</f>
        <v>41148</v>
      </c>
      <c r="F696" s="17">
        <f t="shared" si="12"/>
        <v>41163</v>
      </c>
      <c r="G696" s="17" t="s">
        <v>501</v>
      </c>
      <c r="H696" s="14" t="s">
        <v>517</v>
      </c>
      <c r="I696" s="40" t="str">
        <f>VLOOKUP(B696,SAOM!B$2:E2691,4,0)</f>
        <v>Aceito</v>
      </c>
      <c r="J696" s="14" t="s">
        <v>499</v>
      </c>
      <c r="K696" s="14" t="s">
        <v>501</v>
      </c>
      <c r="L696" s="15" t="s">
        <v>174</v>
      </c>
      <c r="M696" s="15" t="str">
        <f>VLOOKUP(L696,Coordenadas!A$2:B1948,2,0)</f>
        <v xml:space="preserve"> 20°15'54.73"S</v>
      </c>
      <c r="N696" s="15" t="str">
        <f>VLOOKUP(L696,Coordenadas!A$2:C5691,3,0)</f>
        <v xml:space="preserve"> 42° 2'6.57"O</v>
      </c>
      <c r="O696" s="40" t="str">
        <f>VLOOKUP(B696,SAOM!B$2:H1649,7,0)</f>
        <v>SES-MACU-3932</v>
      </c>
      <c r="P696" s="40">
        <v>4033</v>
      </c>
      <c r="Q696" s="17">
        <f>VLOOKUP(B696,SAOM!B$2:I1649,8,0)</f>
        <v>41136</v>
      </c>
      <c r="R696" s="17" t="e">
        <f>VLOOKUP(B696,AG_Lider!A$1:F2008,6,0)</f>
        <v>#N/A</v>
      </c>
      <c r="S696" s="42" t="str">
        <f>VLOOKUP(B696,SAOM!B$2:J1649,9,0)</f>
        <v>Viviane Pena Temer Gantus do Amaral</v>
      </c>
      <c r="T696" s="17" t="str">
        <f>VLOOKUP(B696,SAOM!B$2:K2095,10,0)</f>
        <v>Av. Bom Pastor, s/n</v>
      </c>
      <c r="U696" s="42" t="str">
        <f>VLOOKUP(B696,SAOM!B$2:M1421,12,0)</f>
        <v>(33) 3378-5139</v>
      </c>
      <c r="V696" s="87" t="str">
        <f>VLOOKUP(B696,SAOM!B$2:L1421,11,0)</f>
        <v>36900-000</v>
      </c>
      <c r="W696" s="18"/>
      <c r="X696" s="40" t="str">
        <f>VLOOKUP(B696,SAOM!B$2:N1421,13,0)</f>
        <v>00:20:0e:10:4f:85</v>
      </c>
      <c r="Y696" s="17">
        <v>41136</v>
      </c>
      <c r="Z696" s="15" t="s">
        <v>6325</v>
      </c>
      <c r="AA696" s="19">
        <v>41137</v>
      </c>
      <c r="AB696" s="35"/>
      <c r="AC696" s="48"/>
      <c r="AD696" s="19" t="str">
        <f>VLOOKUP(B696,SAOM!B$2:Q1722,16,0)</f>
        <v>-</v>
      </c>
      <c r="AE696" s="19" t="s">
        <v>4675</v>
      </c>
      <c r="AF696" s="19"/>
      <c r="AG696" s="145"/>
      <c r="AH696" s="15"/>
    </row>
    <row r="697" spans="1:34" s="20" customFormat="1">
      <c r="A697" s="46">
        <v>3931</v>
      </c>
      <c r="B697" s="38">
        <v>3931</v>
      </c>
      <c r="C697" s="17">
        <v>41103</v>
      </c>
      <c r="D697" s="17">
        <f t="shared" si="15"/>
        <v>41148</v>
      </c>
      <c r="E697" s="17">
        <f>VLOOKUP(B697,SAOM!B$2:D3747,3,0)</f>
        <v>41148</v>
      </c>
      <c r="F697" s="17">
        <f t="shared" si="12"/>
        <v>41163</v>
      </c>
      <c r="G697" s="17" t="s">
        <v>501</v>
      </c>
      <c r="H697" s="14" t="s">
        <v>517</v>
      </c>
      <c r="I697" s="40" t="str">
        <f>VLOOKUP(B697,SAOM!B$2:E2692,4,0)</f>
        <v>Aceito</v>
      </c>
      <c r="J697" s="14" t="s">
        <v>499</v>
      </c>
      <c r="K697" s="14" t="s">
        <v>501</v>
      </c>
      <c r="L697" s="15" t="s">
        <v>174</v>
      </c>
      <c r="M697" s="15" t="str">
        <f>VLOOKUP(L697,Coordenadas!A$2:B1949,2,0)</f>
        <v xml:space="preserve"> 20°15'54.73"S</v>
      </c>
      <c r="N697" s="15" t="str">
        <f>VLOOKUP(L697,Coordenadas!A$2:C5692,3,0)</f>
        <v xml:space="preserve"> 42° 2'6.57"O</v>
      </c>
      <c r="O697" s="40" t="str">
        <f>VLOOKUP(B697,SAOM!B$2:H1650,7,0)</f>
        <v>SES-MACU-3931</v>
      </c>
      <c r="P697" s="40">
        <v>4033</v>
      </c>
      <c r="Q697" s="17">
        <f>VLOOKUP(B697,SAOM!B$2:I1650,8,0)</f>
        <v>41137</v>
      </c>
      <c r="R697" s="17" t="e">
        <f>VLOOKUP(B697,AG_Lider!A$1:F2009,6,0)</f>
        <v>#N/A</v>
      </c>
      <c r="S697" s="42" t="str">
        <f>VLOOKUP(B697,SAOM!B$2:J1650,9,0)</f>
        <v>Viviane Pena Temer Gantus do Amaral</v>
      </c>
      <c r="T697" s="17" t="str">
        <f>VLOOKUP(B697,SAOM!B$2:K2096,10,0)</f>
        <v>Rua Pedro Joaquim do Carmo, s/n.</v>
      </c>
      <c r="U697" s="42" t="str">
        <f>VLOOKUP(B697,SAOM!B$2:M1422,12,0)</f>
        <v>(33) 3379-6095</v>
      </c>
      <c r="V697" s="87" t="str">
        <f>VLOOKUP(B697,SAOM!B$2:L1422,11,0)</f>
        <v>36900-000</v>
      </c>
      <c r="W697" s="18"/>
      <c r="X697" s="40" t="str">
        <f>VLOOKUP(B697,SAOM!B$2:N1422,13,0)</f>
        <v>00:20:0e:10:4c:fa</v>
      </c>
      <c r="Y697" s="17">
        <v>41137</v>
      </c>
      <c r="Z697" s="15" t="s">
        <v>6325</v>
      </c>
      <c r="AA697" s="19">
        <v>41137</v>
      </c>
      <c r="AB697" s="35"/>
      <c r="AC697" s="48"/>
      <c r="AD697" s="19" t="str">
        <f>VLOOKUP(B697,SAOM!B$2:Q1723,16,0)</f>
        <v>-</v>
      </c>
      <c r="AE697" s="19" t="s">
        <v>4675</v>
      </c>
      <c r="AF697" s="19"/>
      <c r="AG697" s="145"/>
      <c r="AH697" s="15"/>
    </row>
    <row r="698" spans="1:34" s="20" customFormat="1">
      <c r="A698" s="46">
        <v>3930</v>
      </c>
      <c r="B698" s="38">
        <v>3930</v>
      </c>
      <c r="C698" s="17">
        <v>41103</v>
      </c>
      <c r="D698" s="17">
        <f t="shared" si="15"/>
        <v>41148</v>
      </c>
      <c r="E698" s="17">
        <f>VLOOKUP(B698,SAOM!B$2:D3748,3,0)</f>
        <v>41148</v>
      </c>
      <c r="F698" s="17">
        <f t="shared" si="12"/>
        <v>41163</v>
      </c>
      <c r="G698" s="17" t="s">
        <v>501</v>
      </c>
      <c r="H698" s="14" t="s">
        <v>517</v>
      </c>
      <c r="I698" s="40" t="str">
        <f>VLOOKUP(B698,SAOM!B$2:E2693,4,0)</f>
        <v>Aceito</v>
      </c>
      <c r="J698" s="14" t="s">
        <v>499</v>
      </c>
      <c r="K698" s="14" t="s">
        <v>501</v>
      </c>
      <c r="L698" s="15" t="s">
        <v>174</v>
      </c>
      <c r="M698" s="15" t="str">
        <f>VLOOKUP(L698,Coordenadas!A$2:B1950,2,0)</f>
        <v xml:space="preserve"> 20°15'54.73"S</v>
      </c>
      <c r="N698" s="15" t="str">
        <f>VLOOKUP(L698,Coordenadas!A$2:C5693,3,0)</f>
        <v xml:space="preserve"> 42° 2'6.57"O</v>
      </c>
      <c r="O698" s="40" t="str">
        <f>VLOOKUP(B698,SAOM!B$2:H1651,7,0)</f>
        <v>SES-MACU-3930</v>
      </c>
      <c r="P698" s="40">
        <v>4033</v>
      </c>
      <c r="Q698" s="17">
        <f>VLOOKUP(B698,SAOM!B$2:I1651,8,0)</f>
        <v>41123</v>
      </c>
      <c r="R698" s="17" t="e">
        <f>VLOOKUP(B698,AG_Lider!A$1:F2010,6,0)</f>
        <v>#N/A</v>
      </c>
      <c r="S698" s="42" t="str">
        <f>VLOOKUP(B698,SAOM!B$2:J1651,9,0)</f>
        <v>Viviane Pena Temer Gantus do Amaral</v>
      </c>
      <c r="T698" s="17" t="str">
        <f>VLOOKUP(B698,SAOM!B$2:K2097,10,0)</f>
        <v>Rua Professora Leda Rocha - atrás da quadra de esportes.</v>
      </c>
      <c r="U698" s="42" t="str">
        <f>VLOOKUP(B698,SAOM!B$2:M1423,12,0)</f>
        <v>(33) 3332-3926</v>
      </c>
      <c r="V698" s="87" t="str">
        <f>VLOOKUP(B698,SAOM!B$2:L1423,11,0)</f>
        <v>36900-000</v>
      </c>
      <c r="W698" s="18"/>
      <c r="X698" s="40" t="str">
        <f>VLOOKUP(B698,SAOM!B$2:N1423,13,0)</f>
        <v>00:20:0e:10:4f:44</v>
      </c>
      <c r="Y698" s="17">
        <v>41123</v>
      </c>
      <c r="Z698" s="15" t="s">
        <v>6325</v>
      </c>
      <c r="AA698" s="19">
        <v>41124</v>
      </c>
      <c r="AB698" s="35"/>
      <c r="AC698" s="48"/>
      <c r="AD698" s="19" t="str">
        <f>VLOOKUP(B698,SAOM!B$2:Q1724,16,0)</f>
        <v>-</v>
      </c>
      <c r="AE698" s="19" t="s">
        <v>4675</v>
      </c>
      <c r="AF698" s="19"/>
      <c r="AG698" s="145"/>
      <c r="AH698" s="15"/>
    </row>
    <row r="699" spans="1:34" s="20" customFormat="1">
      <c r="A699" s="46">
        <v>3929</v>
      </c>
      <c r="B699" s="38">
        <v>3929</v>
      </c>
      <c r="C699" s="17">
        <v>41103</v>
      </c>
      <c r="D699" s="17">
        <f t="shared" si="15"/>
        <v>41148</v>
      </c>
      <c r="E699" s="17">
        <f>VLOOKUP(B699,SAOM!B$2:D3749,3,0)</f>
        <v>41148</v>
      </c>
      <c r="F699" s="17">
        <f t="shared" si="12"/>
        <v>41163</v>
      </c>
      <c r="G699" s="17" t="s">
        <v>501</v>
      </c>
      <c r="H699" s="14" t="s">
        <v>517</v>
      </c>
      <c r="I699" s="40" t="str">
        <f>VLOOKUP(B699,SAOM!B$2:E2694,4,0)</f>
        <v>Aceito</v>
      </c>
      <c r="J699" s="14" t="s">
        <v>499</v>
      </c>
      <c r="K699" s="14" t="s">
        <v>501</v>
      </c>
      <c r="L699" s="15" t="s">
        <v>174</v>
      </c>
      <c r="M699" s="15" t="str">
        <f>VLOOKUP(L699,Coordenadas!A$2:B1951,2,0)</f>
        <v xml:space="preserve"> 20°15'54.73"S</v>
      </c>
      <c r="N699" s="15" t="str">
        <f>VLOOKUP(L699,Coordenadas!A$2:C5694,3,0)</f>
        <v xml:space="preserve"> 42° 2'6.57"O</v>
      </c>
      <c r="O699" s="40" t="str">
        <f>VLOOKUP(B699,SAOM!B$2:H1652,7,0)</f>
        <v>SES-MACU-3929</v>
      </c>
      <c r="P699" s="40">
        <v>4033</v>
      </c>
      <c r="Q699" s="17">
        <f>VLOOKUP(B699,SAOM!B$2:I1652,8,0)</f>
        <v>41122</v>
      </c>
      <c r="R699" s="17" t="e">
        <f>VLOOKUP(B699,AG_Lider!A$1:F2011,6,0)</f>
        <v>#N/A</v>
      </c>
      <c r="S699" s="42" t="str">
        <f>VLOOKUP(B699,SAOM!B$2:J1652,9,0)</f>
        <v>Viviane Pena Temer Gantus do Amaral</v>
      </c>
      <c r="T699" s="17" t="str">
        <f>VLOOKUP(B699,SAOM!B$2:K2098,10,0)</f>
        <v>Rua São José, 147</v>
      </c>
      <c r="U699" s="42" t="str">
        <f>VLOOKUP(B699,SAOM!B$2:M1424,12,0)</f>
        <v>(33) 3332-3993</v>
      </c>
      <c r="V699" s="87" t="str">
        <f>VLOOKUP(B699,SAOM!B$2:L1424,11,0)</f>
        <v>36900-000</v>
      </c>
      <c r="W699" s="18"/>
      <c r="X699" s="40" t="str">
        <f>VLOOKUP(B699,SAOM!B$2:N1424,13,0)</f>
        <v>00:20:0E:10:4F:47</v>
      </c>
      <c r="Y699" s="17">
        <v>41122</v>
      </c>
      <c r="Z699" s="15" t="s">
        <v>6325</v>
      </c>
      <c r="AA699" s="19">
        <v>41123</v>
      </c>
      <c r="AB699" s="35"/>
      <c r="AC699" s="48"/>
      <c r="AD699" s="19" t="str">
        <f>VLOOKUP(B699,SAOM!B$2:Q1725,16,0)</f>
        <v>-</v>
      </c>
      <c r="AE699" s="19" t="s">
        <v>4675</v>
      </c>
      <c r="AF699" s="19"/>
      <c r="AG699" s="145"/>
      <c r="AH699" s="15"/>
    </row>
    <row r="700" spans="1:34" s="20" customFormat="1">
      <c r="A700" s="46">
        <v>3928</v>
      </c>
      <c r="B700" s="38">
        <v>3928</v>
      </c>
      <c r="C700" s="17">
        <v>41103</v>
      </c>
      <c r="D700" s="17">
        <f t="shared" si="15"/>
        <v>41148</v>
      </c>
      <c r="E700" s="17">
        <f>VLOOKUP(B700,SAOM!B$2:D3750,3,0)</f>
        <v>41148</v>
      </c>
      <c r="F700" s="17">
        <f t="shared" si="12"/>
        <v>41163</v>
      </c>
      <c r="G700" s="17" t="s">
        <v>501</v>
      </c>
      <c r="H700" s="14" t="s">
        <v>517</v>
      </c>
      <c r="I700" s="40" t="str">
        <f>VLOOKUP(B700,SAOM!B$2:E2695,4,0)</f>
        <v>Aceito</v>
      </c>
      <c r="J700" s="14" t="s">
        <v>499</v>
      </c>
      <c r="K700" s="14" t="s">
        <v>501</v>
      </c>
      <c r="L700" s="15" t="s">
        <v>174</v>
      </c>
      <c r="M700" s="15" t="str">
        <f>VLOOKUP(L700,Coordenadas!A$2:B1952,2,0)</f>
        <v xml:space="preserve"> 20°15'54.73"S</v>
      </c>
      <c r="N700" s="15" t="str">
        <f>VLOOKUP(L700,Coordenadas!A$2:C5695,3,0)</f>
        <v xml:space="preserve"> 42° 2'6.57"O</v>
      </c>
      <c r="O700" s="40" t="str">
        <f>VLOOKUP(B700,SAOM!B$2:H1653,7,0)</f>
        <v>SES-MACU-3928</v>
      </c>
      <c r="P700" s="40">
        <v>4033</v>
      </c>
      <c r="Q700" s="17">
        <f>VLOOKUP(B700,SAOM!B$2:I1653,8,0)</f>
        <v>41136</v>
      </c>
      <c r="R700" s="17" t="e">
        <f>VLOOKUP(B700,AG_Lider!A$1:F2012,6,0)</f>
        <v>#N/A</v>
      </c>
      <c r="S700" s="42" t="str">
        <f>VLOOKUP(B700,SAOM!B$2:J1653,9,0)</f>
        <v>Viviane Pena Temer Gantus do Amaral</v>
      </c>
      <c r="T700" s="17" t="str">
        <f>VLOOKUP(B700,SAOM!B$2:K2099,10,0)</f>
        <v>Rua Francisco Rodolfo, s/n</v>
      </c>
      <c r="U700" s="42" t="str">
        <f>VLOOKUP(B700,SAOM!B$2:M1425,12,0)</f>
        <v>(33) 3378-8011</v>
      </c>
      <c r="V700" s="87" t="str">
        <f>VLOOKUP(B700,SAOM!B$2:L1425,11,0)</f>
        <v>36900-000</v>
      </c>
      <c r="W700" s="18"/>
      <c r="X700" s="40" t="str">
        <f>VLOOKUP(B700,SAOM!B$2:N1425,13,0)</f>
        <v>00:20:0e:10:4f:b7</v>
      </c>
      <c r="Y700" s="17">
        <v>41136</v>
      </c>
      <c r="Z700" s="15" t="s">
        <v>6917</v>
      </c>
      <c r="AA700" s="19">
        <v>41137</v>
      </c>
      <c r="AB700" s="35"/>
      <c r="AC700" s="48"/>
      <c r="AD700" s="19" t="str">
        <f>VLOOKUP(B700,SAOM!B$2:Q1726,16,0)</f>
        <v>-</v>
      </c>
      <c r="AE700" s="19" t="s">
        <v>4675</v>
      </c>
      <c r="AF700" s="19"/>
      <c r="AG700" s="145"/>
      <c r="AH700" s="15"/>
    </row>
    <row r="701" spans="1:34" s="20" customFormat="1">
      <c r="A701" s="46">
        <v>3926</v>
      </c>
      <c r="B701" s="38">
        <v>3926</v>
      </c>
      <c r="C701" s="17">
        <v>41103</v>
      </c>
      <c r="D701" s="17">
        <f t="shared" si="15"/>
        <v>41148</v>
      </c>
      <c r="E701" s="17">
        <f>VLOOKUP(B701,SAOM!B$2:D3751,3,0)</f>
        <v>41148</v>
      </c>
      <c r="F701" s="17">
        <f t="shared" si="12"/>
        <v>41163</v>
      </c>
      <c r="G701" s="17" t="s">
        <v>501</v>
      </c>
      <c r="H701" s="14" t="s">
        <v>517</v>
      </c>
      <c r="I701" s="40" t="str">
        <f>VLOOKUP(B701,SAOM!B$2:E2696,4,0)</f>
        <v>Aceito</v>
      </c>
      <c r="J701" s="14" t="s">
        <v>499</v>
      </c>
      <c r="K701" s="14" t="s">
        <v>501</v>
      </c>
      <c r="L701" s="15" t="s">
        <v>174</v>
      </c>
      <c r="M701" s="15" t="str">
        <f>VLOOKUP(L701,Coordenadas!A$2:B1953,2,0)</f>
        <v xml:space="preserve"> 20°15'54.73"S</v>
      </c>
      <c r="N701" s="15" t="str">
        <f>VLOOKUP(L701,Coordenadas!A$2:C5696,3,0)</f>
        <v xml:space="preserve"> 42° 2'6.57"O</v>
      </c>
      <c r="O701" s="40" t="str">
        <f>VLOOKUP(B701,SAOM!B$2:H1654,7,0)</f>
        <v>SES-MACU-3926</v>
      </c>
      <c r="P701" s="40">
        <v>4033</v>
      </c>
      <c r="Q701" s="17">
        <f>VLOOKUP(B701,SAOM!B$2:I1654,8,0)</f>
        <v>41122</v>
      </c>
      <c r="R701" s="17" t="e">
        <f>VLOOKUP(B701,AG_Lider!A$1:F2013,6,0)</f>
        <v>#N/A</v>
      </c>
      <c r="S701" s="42" t="str">
        <f>VLOOKUP(B701,SAOM!B$2:J1654,9,0)</f>
        <v>Viviane Pena Temer Gantus do Amaral</v>
      </c>
      <c r="T701" s="17" t="str">
        <f>VLOOKUP(B701,SAOM!B$2:K2100,10,0)</f>
        <v>Avenida 30 de Março, s/n.</v>
      </c>
      <c r="U701" s="42" t="str">
        <f>VLOOKUP(B701,SAOM!B$2:M1426,12,0)</f>
        <v>(33)3332-3925</v>
      </c>
      <c r="V701" s="87" t="str">
        <f>VLOOKUP(B701,SAOM!B$2:L1426,11,0)</f>
        <v>36900-000</v>
      </c>
      <c r="W701" s="18"/>
      <c r="X701" s="40" t="str">
        <f>VLOOKUP(B701,SAOM!B$2:N1426,13,0)</f>
        <v>00:20:0e:10:4f:45</v>
      </c>
      <c r="Y701" s="17">
        <v>41123</v>
      </c>
      <c r="Z701" s="15" t="s">
        <v>6320</v>
      </c>
      <c r="AA701" s="19">
        <v>41123</v>
      </c>
      <c r="AB701" s="35"/>
      <c r="AC701" s="48"/>
      <c r="AD701" s="19" t="str">
        <f>VLOOKUP(B701,SAOM!B$2:Q1727,16,0)</f>
        <v>-</v>
      </c>
      <c r="AE701" s="19" t="s">
        <v>4675</v>
      </c>
      <c r="AF701" s="19"/>
      <c r="AG701" s="145"/>
      <c r="AH701" s="15"/>
    </row>
    <row r="702" spans="1:34" s="20" customFormat="1">
      <c r="A702" s="46">
        <v>3925</v>
      </c>
      <c r="B702" s="38">
        <v>3925</v>
      </c>
      <c r="C702" s="17">
        <v>41103</v>
      </c>
      <c r="D702" s="17">
        <f t="shared" si="15"/>
        <v>41148</v>
      </c>
      <c r="E702" s="17">
        <f>VLOOKUP(B702,SAOM!B$2:D3752,3,0)</f>
        <v>41148</v>
      </c>
      <c r="F702" s="17">
        <f t="shared" si="12"/>
        <v>41163</v>
      </c>
      <c r="G702" s="17" t="s">
        <v>501</v>
      </c>
      <c r="H702" s="14" t="s">
        <v>517</v>
      </c>
      <c r="I702" s="40" t="str">
        <f>VLOOKUP(B702,SAOM!B$2:E2697,4,0)</f>
        <v>Aceito</v>
      </c>
      <c r="J702" s="14" t="s">
        <v>499</v>
      </c>
      <c r="K702" s="14" t="s">
        <v>501</v>
      </c>
      <c r="L702" s="15" t="s">
        <v>174</v>
      </c>
      <c r="M702" s="15" t="str">
        <f>VLOOKUP(L702,Coordenadas!A$2:B1954,2,0)</f>
        <v xml:space="preserve"> 20°15'54.73"S</v>
      </c>
      <c r="N702" s="15" t="str">
        <f>VLOOKUP(L702,Coordenadas!A$2:C5697,3,0)</f>
        <v xml:space="preserve"> 42° 2'6.57"O</v>
      </c>
      <c r="O702" s="40" t="str">
        <f>VLOOKUP(B702,SAOM!B$2:H1655,7,0)</f>
        <v>SES-MACU-3925</v>
      </c>
      <c r="P702" s="40">
        <v>4033</v>
      </c>
      <c r="Q702" s="17">
        <f>VLOOKUP(B702,SAOM!B$2:I1655,8,0)</f>
        <v>41122</v>
      </c>
      <c r="R702" s="17" t="e">
        <f>VLOOKUP(B702,AG_Lider!A$1:F2014,6,0)</f>
        <v>#N/A</v>
      </c>
      <c r="S702" s="42" t="str">
        <f>VLOOKUP(B702,SAOM!B$2:J1655,9,0)</f>
        <v>Viviane Pena Temer Gantus do Amaral</v>
      </c>
      <c r="T702" s="17" t="str">
        <f>VLOOKUP(B702,SAOM!B$2:K2101,10,0)</f>
        <v>Rua Mascarenhas de Moraes, 92</v>
      </c>
      <c r="U702" s="42" t="str">
        <f>VLOOKUP(B702,SAOM!B$2:M1427,12,0)</f>
        <v>33-3332-3922</v>
      </c>
      <c r="V702" s="87" t="str">
        <f>VLOOKUP(B702,SAOM!B$2:L1427,11,0)</f>
        <v>36900-000</v>
      </c>
      <c r="W702" s="18"/>
      <c r="X702" s="40" t="str">
        <f>VLOOKUP(B702,SAOM!B$2:N1427,13,0)</f>
        <v>00:20:0e:10:4c:ec</v>
      </c>
      <c r="Y702" s="17">
        <v>41122</v>
      </c>
      <c r="Z702" s="15" t="s">
        <v>6327</v>
      </c>
      <c r="AA702" s="19">
        <v>41123</v>
      </c>
      <c r="AB702" s="35"/>
      <c r="AC702" s="48"/>
      <c r="AD702" s="19" t="str">
        <f>VLOOKUP(B702,SAOM!B$2:Q1728,16,0)</f>
        <v>-</v>
      </c>
      <c r="AE702" s="19" t="s">
        <v>4675</v>
      </c>
      <c r="AF702" s="19"/>
      <c r="AG702" s="145"/>
      <c r="AH702" s="15"/>
    </row>
    <row r="703" spans="1:34" s="84" customFormat="1">
      <c r="A703" s="46">
        <v>3924</v>
      </c>
      <c r="B703" s="38">
        <v>3924</v>
      </c>
      <c r="C703" s="31">
        <v>41103</v>
      </c>
      <c r="D703" s="31">
        <f t="shared" si="15"/>
        <v>41148</v>
      </c>
      <c r="E703" s="17">
        <f>VLOOKUP(B703,SAOM!B$2:D3753,3,0)</f>
        <v>41148</v>
      </c>
      <c r="F703" s="31">
        <f t="shared" si="12"/>
        <v>41163</v>
      </c>
      <c r="G703" s="31" t="s">
        <v>501</v>
      </c>
      <c r="H703" s="73" t="s">
        <v>517</v>
      </c>
      <c r="I703" s="40" t="str">
        <f>VLOOKUP(B703,SAOM!B$2:E2698,4,0)</f>
        <v>Aceito</v>
      </c>
      <c r="J703" s="73" t="s">
        <v>499</v>
      </c>
      <c r="K703" s="73" t="s">
        <v>501</v>
      </c>
      <c r="L703" s="47" t="s">
        <v>174</v>
      </c>
      <c r="M703" s="15" t="str">
        <f>VLOOKUP(L703,Coordenadas!A$2:B1955,2,0)</f>
        <v xml:space="preserve"> 20°15'54.73"S</v>
      </c>
      <c r="N703" s="15" t="str">
        <f>VLOOKUP(L703,Coordenadas!A$2:C5698,3,0)</f>
        <v xml:space="preserve"> 42° 2'6.57"O</v>
      </c>
      <c r="O703" s="38" t="str">
        <f>VLOOKUP(B703,SAOM!B$2:H1656,7,0)</f>
        <v>SES-MACU-3924</v>
      </c>
      <c r="P703" s="38">
        <v>4033</v>
      </c>
      <c r="Q703" s="31">
        <f>VLOOKUP(B703,SAOM!B$2:I1656,8,0)</f>
        <v>41121</v>
      </c>
      <c r="R703" s="31" t="e">
        <f>VLOOKUP(B703,AG_Lider!A$1:F2015,6,0)</f>
        <v>#N/A</v>
      </c>
      <c r="S703" s="80" t="str">
        <f>VLOOKUP(B703,SAOM!B$2:J1656,9,0)</f>
        <v>Viviane Pena Temer Gantus do Amaral</v>
      </c>
      <c r="T703" s="31" t="str">
        <f>VLOOKUP(B703,SAOM!B$2:K2102,10,0)</f>
        <v>Rua Judith Alves, 141</v>
      </c>
      <c r="U703" s="42" t="str">
        <f>VLOOKUP(B703,SAOM!B$2:M1428,12,0)</f>
        <v>33-3332-3923</v>
      </c>
      <c r="V703" s="87" t="str">
        <f>VLOOKUP(B703,SAOM!B$2:L1428,11,0)</f>
        <v>36900-000</v>
      </c>
      <c r="W703" s="81"/>
      <c r="X703" s="40" t="str">
        <f>VLOOKUP(B703,SAOM!B$2:N1428,13,0)</f>
        <v>00:20:0e:10:4f:91</v>
      </c>
      <c r="Y703" s="31">
        <v>41121</v>
      </c>
      <c r="Z703" s="47" t="s">
        <v>6320</v>
      </c>
      <c r="AA703" s="82">
        <v>41122</v>
      </c>
      <c r="AB703" s="35"/>
      <c r="AC703" s="70"/>
      <c r="AD703" s="19" t="str">
        <f>VLOOKUP(B703,SAOM!B$2:Q1729,16,0)</f>
        <v>-</v>
      </c>
      <c r="AE703" s="82" t="s">
        <v>4675</v>
      </c>
      <c r="AF703" s="82"/>
      <c r="AG703" s="147"/>
      <c r="AH703" s="47"/>
    </row>
    <row r="704" spans="1:34" s="20" customFormat="1">
      <c r="A704" s="46">
        <v>3923</v>
      </c>
      <c r="B704" s="38">
        <v>3923</v>
      </c>
      <c r="C704" s="17">
        <v>41103</v>
      </c>
      <c r="D704" s="17">
        <f t="shared" si="15"/>
        <v>41148</v>
      </c>
      <c r="E704" s="17">
        <f>VLOOKUP(B704,SAOM!B$2:D3754,3,0)</f>
        <v>41148</v>
      </c>
      <c r="F704" s="17">
        <f t="shared" si="12"/>
        <v>41163</v>
      </c>
      <c r="G704" s="17" t="s">
        <v>501</v>
      </c>
      <c r="H704" s="14" t="s">
        <v>517</v>
      </c>
      <c r="I704" s="40" t="str">
        <f>VLOOKUP(B704,SAOM!B$2:E2699,4,0)</f>
        <v>Aceito</v>
      </c>
      <c r="J704" s="14" t="s">
        <v>499</v>
      </c>
      <c r="K704" s="14" t="s">
        <v>501</v>
      </c>
      <c r="L704" s="15" t="s">
        <v>5621</v>
      </c>
      <c r="M704" s="15" t="str">
        <f>VLOOKUP(L704,Coordenadas!A$2:B1956,2,0)</f>
        <v xml:space="preserve"> 16° 1'49.79"S</v>
      </c>
      <c r="N704" s="15" t="str">
        <f>VLOOKUP(L704,Coordenadas!A$2:C5699,3,0)</f>
        <v xml:space="preserve"> 47° 4'47.51"O</v>
      </c>
      <c r="O704" s="40" t="str">
        <f>VLOOKUP(B704,SAOM!B$2:H1657,7,0)</f>
        <v>SES-CADE-3923</v>
      </c>
      <c r="P704" s="40">
        <v>4033</v>
      </c>
      <c r="Q704" s="17">
        <f>VLOOKUP(B704,SAOM!B$2:I1657,8,0)</f>
        <v>41130</v>
      </c>
      <c r="R704" s="17" t="e">
        <f>VLOOKUP(B704,AG_Lider!A$1:F2016,6,0)</f>
        <v>#N/A</v>
      </c>
      <c r="S704" s="42" t="str">
        <f>VLOOKUP(B704,SAOM!B$2:J1657,9,0)</f>
        <v>Elcana Vaz da Silva</v>
      </c>
      <c r="T704" s="17" t="str">
        <f>VLOOKUP(B704,SAOM!B$2:K2103,10,0)</f>
        <v>Rua Ozorio geraldo, SN</v>
      </c>
      <c r="U704" s="42" t="str">
        <f>VLOOKUP(B704,SAOM!B$2:M1429,12,0)</f>
        <v>38-98110320</v>
      </c>
      <c r="V704" s="87" t="str">
        <f>VLOOKUP(B704,SAOM!B$2:L1429,11,0)</f>
        <v>38625-000</v>
      </c>
      <c r="W704" s="18"/>
      <c r="X704" s="40" t="str">
        <f>VLOOKUP(B704,SAOM!B$2:N1429,13,0)</f>
        <v>00:20:0e:10:4f:6a</v>
      </c>
      <c r="Y704" s="17">
        <v>41130</v>
      </c>
      <c r="Z704" s="15" t="s">
        <v>5558</v>
      </c>
      <c r="AA704" s="19">
        <v>41131</v>
      </c>
      <c r="AB704" s="35"/>
      <c r="AC704" s="48"/>
      <c r="AD704" s="19" t="str">
        <f>VLOOKUP(B704,SAOM!B$2:Q1730,16,0)</f>
        <v>-</v>
      </c>
      <c r="AE704" s="19" t="s">
        <v>4675</v>
      </c>
      <c r="AF704" s="19"/>
      <c r="AG704" s="145"/>
      <c r="AH704" s="15"/>
    </row>
    <row r="705" spans="1:34" s="20" customFormat="1">
      <c r="A705" s="46">
        <v>3922</v>
      </c>
      <c r="B705" s="38">
        <v>3922</v>
      </c>
      <c r="C705" s="17">
        <v>41103</v>
      </c>
      <c r="D705" s="17">
        <f t="shared" si="15"/>
        <v>41148</v>
      </c>
      <c r="E705" s="17">
        <f>VLOOKUP(B705,SAOM!B$2:D3755,3,0)</f>
        <v>41148</v>
      </c>
      <c r="F705" s="17">
        <f t="shared" si="12"/>
        <v>41163</v>
      </c>
      <c r="G705" s="17" t="s">
        <v>501</v>
      </c>
      <c r="H705" s="14" t="s">
        <v>517</v>
      </c>
      <c r="I705" s="40" t="str">
        <f>VLOOKUP(B705,SAOM!B$2:E2700,4,0)</f>
        <v>Aceito</v>
      </c>
      <c r="J705" s="14" t="s">
        <v>499</v>
      </c>
      <c r="K705" s="14" t="s">
        <v>501</v>
      </c>
      <c r="L705" s="15" t="s">
        <v>5621</v>
      </c>
      <c r="M705" s="15" t="str">
        <f>VLOOKUP(L705,Coordenadas!A$2:B1957,2,0)</f>
        <v xml:space="preserve"> 16° 1'49.79"S</v>
      </c>
      <c r="N705" s="15" t="str">
        <f>VLOOKUP(L705,Coordenadas!A$2:C5700,3,0)</f>
        <v xml:space="preserve"> 47° 4'47.51"O</v>
      </c>
      <c r="O705" s="40" t="str">
        <f>VLOOKUP(B705,SAOM!B$2:H1658,7,0)</f>
        <v>SES-CADE-3922</v>
      </c>
      <c r="P705" s="40">
        <v>4033</v>
      </c>
      <c r="Q705" s="17">
        <f>VLOOKUP(B705,SAOM!B$2:I1658,8,0)</f>
        <v>41120</v>
      </c>
      <c r="R705" s="17" t="e">
        <f>VLOOKUP(B705,AG_Lider!A$1:F2017,6,0)</f>
        <v>#N/A</v>
      </c>
      <c r="S705" s="42" t="str">
        <f>VLOOKUP(B705,SAOM!B$2:J1658,9,0)</f>
        <v>Elcana Vaz da Silva</v>
      </c>
      <c r="T705" s="17" t="str">
        <f>VLOOKUP(B705,SAOM!B$2:K2104,10,0)</f>
        <v>Avenida São José, SN</v>
      </c>
      <c r="U705" s="42" t="str">
        <f>VLOOKUP(B705,SAOM!B$2:M1430,12,0)</f>
        <v>38-98110320</v>
      </c>
      <c r="V705" s="87" t="str">
        <f>VLOOKUP(B705,SAOM!B$2:L1430,11,0)</f>
        <v>38625-000</v>
      </c>
      <c r="W705" s="18"/>
      <c r="X705" s="40" t="str">
        <f>VLOOKUP(B705,SAOM!B$2:N1430,13,0)</f>
        <v>00:20:00:e1:04:ce</v>
      </c>
      <c r="Y705" s="17">
        <v>41117</v>
      </c>
      <c r="Z705" s="15" t="s">
        <v>5945</v>
      </c>
      <c r="AA705" s="19">
        <v>41120</v>
      </c>
      <c r="AB705" s="35"/>
      <c r="AC705" s="48"/>
      <c r="AD705" s="19" t="str">
        <f>VLOOKUP(B705,SAOM!B$2:Q1731,16,0)</f>
        <v>-</v>
      </c>
      <c r="AE705" s="19" t="s">
        <v>4675</v>
      </c>
      <c r="AF705" s="19"/>
      <c r="AG705" s="145"/>
      <c r="AH705" s="15"/>
    </row>
    <row r="706" spans="1:34" s="20" customFormat="1">
      <c r="A706" s="46">
        <v>3921</v>
      </c>
      <c r="B706" s="38">
        <v>3921</v>
      </c>
      <c r="C706" s="17">
        <v>41103</v>
      </c>
      <c r="D706" s="17">
        <f t="shared" si="15"/>
        <v>41148</v>
      </c>
      <c r="E706" s="17">
        <f>VLOOKUP(B706,SAOM!B$2:D3756,3,0)</f>
        <v>41148</v>
      </c>
      <c r="F706" s="17">
        <f t="shared" si="12"/>
        <v>41163</v>
      </c>
      <c r="G706" s="17" t="s">
        <v>501</v>
      </c>
      <c r="H706" s="14" t="s">
        <v>517</v>
      </c>
      <c r="I706" s="40" t="str">
        <f>VLOOKUP(B706,SAOM!B$2:E2701,4,0)</f>
        <v>Aceito</v>
      </c>
      <c r="J706" s="14" t="s">
        <v>499</v>
      </c>
      <c r="K706" s="14" t="s">
        <v>501</v>
      </c>
      <c r="L706" s="15" t="s">
        <v>5622</v>
      </c>
      <c r="M706" s="15" t="str">
        <f>VLOOKUP(L706,Coordenadas!A$2:B1958,2,0)</f>
        <v xml:space="preserve"> 22°16'26.99"S</v>
      </c>
      <c r="N706" s="15" t="str">
        <f>VLOOKUP(L706,Coordenadas!A$2:C5701,3,0)</f>
        <v xml:space="preserve"> 46° 9'55.88"O</v>
      </c>
      <c r="O706" s="40" t="str">
        <f>VLOOKUP(B706,SAOM!B$2:H1659,7,0)</f>
        <v>SES-BOTA-3921</v>
      </c>
      <c r="P706" s="40">
        <v>4033</v>
      </c>
      <c r="Q706" s="17">
        <f>VLOOKUP(B706,SAOM!B$2:I1659,8,0)</f>
        <v>41127</v>
      </c>
      <c r="R706" s="17" t="e">
        <f>VLOOKUP(B706,AG_Lider!A$1:F2018,6,0)</f>
        <v>#N/A</v>
      </c>
      <c r="S706" s="42" t="str">
        <f>VLOOKUP(B706,SAOM!B$2:J1659,9,0)</f>
        <v>JOÃO BATISTA DE SOUSA</v>
      </c>
      <c r="T706" s="17" t="str">
        <f>VLOOKUP(B706,SAOM!B$2:K2105,10,0)</f>
        <v>RUA FLORENÇA DOS SANTOS SILVA, S/N</v>
      </c>
      <c r="U706" s="42" t="str">
        <f>VLOOKUP(B706,SAOM!B$2:M1431,12,0)</f>
        <v>(35)3445-7116</v>
      </c>
      <c r="V706" s="87" t="str">
        <f>VLOOKUP(B706,SAOM!B$2:L1431,11,0)</f>
        <v>37564-000</v>
      </c>
      <c r="W706" s="18"/>
      <c r="X706" s="40" t="str">
        <f>VLOOKUP(B706,SAOM!B$2:N1431,13,0)</f>
        <v>00:20:0E:10:4A:B8</v>
      </c>
      <c r="Y706" s="17">
        <v>41127</v>
      </c>
      <c r="Z706" s="15" t="s">
        <v>6335</v>
      </c>
      <c r="AA706" s="19">
        <v>41127</v>
      </c>
      <c r="AB706" s="35"/>
      <c r="AC706" s="48"/>
      <c r="AD706" s="19" t="str">
        <f>VLOOKUP(B706,SAOM!B$2:Q1732,16,0)</f>
        <v>-</v>
      </c>
      <c r="AE706" s="19">
        <v>41129</v>
      </c>
      <c r="AF706" s="19">
        <v>41131</v>
      </c>
      <c r="AG706" s="145" t="s">
        <v>6645</v>
      </c>
      <c r="AH706" s="15"/>
    </row>
    <row r="707" spans="1:34" s="20" customFormat="1">
      <c r="A707" s="46">
        <v>3920</v>
      </c>
      <c r="B707" s="38">
        <v>3920</v>
      </c>
      <c r="C707" s="17">
        <v>41103</v>
      </c>
      <c r="D707" s="17">
        <f t="shared" si="15"/>
        <v>41148</v>
      </c>
      <c r="E707" s="17">
        <f>VLOOKUP(B707,SAOM!B$2:D3757,3,0)</f>
        <v>41148</v>
      </c>
      <c r="F707" s="17">
        <f t="shared" si="12"/>
        <v>41163</v>
      </c>
      <c r="G707" s="17" t="s">
        <v>501</v>
      </c>
      <c r="H707" s="14" t="s">
        <v>517</v>
      </c>
      <c r="I707" s="40" t="str">
        <f>VLOOKUP(B707,SAOM!B$2:E2702,4,0)</f>
        <v>Aceito</v>
      </c>
      <c r="J707" s="14" t="s">
        <v>499</v>
      </c>
      <c r="K707" s="14" t="s">
        <v>501</v>
      </c>
      <c r="L707" s="15" t="s">
        <v>5622</v>
      </c>
      <c r="M707" s="15" t="str">
        <f>VLOOKUP(L707,Coordenadas!A$2:B1959,2,0)</f>
        <v xml:space="preserve"> 22°16'26.99"S</v>
      </c>
      <c r="N707" s="15" t="str">
        <f>VLOOKUP(L707,Coordenadas!A$2:C5702,3,0)</f>
        <v xml:space="preserve"> 46° 9'55.88"O</v>
      </c>
      <c r="O707" s="40" t="str">
        <f>VLOOKUP(B707,SAOM!B$2:H1660,7,0)</f>
        <v>SES-BOTA-3920</v>
      </c>
      <c r="P707" s="40">
        <v>4033</v>
      </c>
      <c r="Q707" s="17">
        <f>VLOOKUP(B707,SAOM!B$2:I1660,8,0)</f>
        <v>41128</v>
      </c>
      <c r="R707" s="17" t="e">
        <f>VLOOKUP(B707,AG_Lider!A$1:F2019,6,0)</f>
        <v>#N/A</v>
      </c>
      <c r="S707" s="42" t="str">
        <f>VLOOKUP(B707,SAOM!B$2:J1660,9,0)</f>
        <v>JOÃO BATISTA DE SOUSA</v>
      </c>
      <c r="T707" s="17" t="str">
        <f>VLOOKUP(B707,SAOM!B$2:K2106,10,0)</f>
        <v>RUA FRANCISCO RODRIGUES, S/N</v>
      </c>
      <c r="U707" s="42" t="str">
        <f>VLOOKUP(B707,SAOM!B$2:M1432,12,0)</f>
        <v>(35)3422-9508</v>
      </c>
      <c r="V707" s="87" t="str">
        <f>VLOOKUP(B707,SAOM!B$2:L1432,11,0)</f>
        <v>37564-000</v>
      </c>
      <c r="W707" s="18"/>
      <c r="X707" s="40" t="str">
        <f>VLOOKUP(B707,SAOM!B$2:N1432,13,0)</f>
        <v>00:20:0e:10:4c:fe</v>
      </c>
      <c r="Y707" s="17">
        <v>41128</v>
      </c>
      <c r="Z707" s="15" t="s">
        <v>6335</v>
      </c>
      <c r="AA707" s="19">
        <v>41128</v>
      </c>
      <c r="AB707" s="35"/>
      <c r="AC707" s="48"/>
      <c r="AD707" s="19" t="str">
        <f>VLOOKUP(B707,SAOM!B$2:Q1733,16,0)</f>
        <v>-</v>
      </c>
      <c r="AE707" s="19">
        <v>41137</v>
      </c>
      <c r="AF707" s="19"/>
      <c r="AG707" s="145" t="s">
        <v>6965</v>
      </c>
      <c r="AH707" s="15"/>
    </row>
    <row r="708" spans="1:34" s="20" customFormat="1">
      <c r="A708" s="46">
        <v>3919</v>
      </c>
      <c r="B708" s="38">
        <v>3919</v>
      </c>
      <c r="C708" s="17">
        <v>41103</v>
      </c>
      <c r="D708" s="17">
        <f t="shared" si="15"/>
        <v>41148</v>
      </c>
      <c r="E708" s="17">
        <f>VLOOKUP(B708,SAOM!B$2:D3758,3,0)</f>
        <v>41148</v>
      </c>
      <c r="F708" s="17">
        <f t="shared" si="12"/>
        <v>41163</v>
      </c>
      <c r="G708" s="17" t="s">
        <v>501</v>
      </c>
      <c r="H708" s="14" t="s">
        <v>517</v>
      </c>
      <c r="I708" s="40" t="str">
        <f>VLOOKUP(B708,SAOM!B$2:E2703,4,0)</f>
        <v>Aceito</v>
      </c>
      <c r="J708" s="14" t="s">
        <v>499</v>
      </c>
      <c r="K708" s="14" t="s">
        <v>501</v>
      </c>
      <c r="L708" s="15" t="s">
        <v>5622</v>
      </c>
      <c r="M708" s="15" t="str">
        <f>VLOOKUP(L708,Coordenadas!A$2:B1960,2,0)</f>
        <v xml:space="preserve"> 22°16'26.99"S</v>
      </c>
      <c r="N708" s="15" t="str">
        <f>VLOOKUP(L708,Coordenadas!A$2:C5703,3,0)</f>
        <v xml:space="preserve"> 46° 9'55.88"O</v>
      </c>
      <c r="O708" s="40" t="str">
        <f>VLOOKUP(B708,SAOM!B$2:H1661,7,0)</f>
        <v>SES-BOTA-3919</v>
      </c>
      <c r="P708" s="40">
        <v>4033</v>
      </c>
      <c r="Q708" s="17">
        <f>VLOOKUP(B708,SAOM!B$2:I1661,8,0)</f>
        <v>41127</v>
      </c>
      <c r="R708" s="17" t="e">
        <f>VLOOKUP(B708,AG_Lider!A$1:F2020,6,0)</f>
        <v>#N/A</v>
      </c>
      <c r="S708" s="42" t="str">
        <f>VLOOKUP(B708,SAOM!B$2:J1661,9,0)</f>
        <v>JOÃO BATISTA DE SOUSA</v>
      </c>
      <c r="T708" s="17" t="str">
        <f>VLOOKUP(B708,SAOM!B$2:K2107,10,0)</f>
        <v>TRAV. ANTONIO MARQUES DA SILVA, S/N</v>
      </c>
      <c r="U708" s="42" t="str">
        <f>VLOOKUP(B708,SAOM!B$2:M1433,12,0)</f>
        <v>(35)3445-1708</v>
      </c>
      <c r="V708" s="87" t="str">
        <f>VLOOKUP(B708,SAOM!B$2:L1433,11,0)</f>
        <v>37564-000</v>
      </c>
      <c r="W708" s="18"/>
      <c r="X708" s="40" t="str">
        <f>VLOOKUP(B708,SAOM!B$2:N1433,13,0)</f>
        <v>00:20:0e:10:4c:f9</v>
      </c>
      <c r="Y708" s="17">
        <v>41127</v>
      </c>
      <c r="Z708" s="15" t="s">
        <v>6335</v>
      </c>
      <c r="AA708" s="19">
        <v>41127</v>
      </c>
      <c r="AB708" s="35"/>
      <c r="AC708" s="48"/>
      <c r="AD708" s="19" t="str">
        <f>VLOOKUP(B708,SAOM!B$2:Q1734,16,0)</f>
        <v>-</v>
      </c>
      <c r="AE708" s="19" t="s">
        <v>4675</v>
      </c>
      <c r="AF708" s="19"/>
      <c r="AG708" s="145"/>
      <c r="AH708" s="15"/>
    </row>
    <row r="709" spans="1:34" s="20" customFormat="1">
      <c r="A709" s="46">
        <v>3918</v>
      </c>
      <c r="B709" s="38">
        <v>3918</v>
      </c>
      <c r="C709" s="17">
        <v>41103</v>
      </c>
      <c r="D709" s="17">
        <f t="shared" si="15"/>
        <v>41148</v>
      </c>
      <c r="E709" s="17">
        <f>VLOOKUP(B709,SAOM!B$2:D3759,3,0)</f>
        <v>41148</v>
      </c>
      <c r="F709" s="17">
        <f t="shared" ref="F709:F772" si="16">D709+15</f>
        <v>41163</v>
      </c>
      <c r="G709" s="17" t="s">
        <v>501</v>
      </c>
      <c r="H709" s="14" t="s">
        <v>517</v>
      </c>
      <c r="I709" s="40" t="str">
        <f>VLOOKUP(B709,SAOM!B$2:E2704,4,0)</f>
        <v>Aceito</v>
      </c>
      <c r="J709" s="14" t="s">
        <v>499</v>
      </c>
      <c r="K709" s="14" t="s">
        <v>501</v>
      </c>
      <c r="L709" s="15" t="s">
        <v>5622</v>
      </c>
      <c r="M709" s="15" t="str">
        <f>VLOOKUP(L709,Coordenadas!A$2:B1961,2,0)</f>
        <v xml:space="preserve"> 22°16'26.99"S</v>
      </c>
      <c r="N709" s="15" t="str">
        <f>VLOOKUP(L709,Coordenadas!A$2:C5704,3,0)</f>
        <v xml:space="preserve"> 46° 9'55.88"O</v>
      </c>
      <c r="O709" s="40" t="str">
        <f>VLOOKUP(B709,SAOM!B$2:H1662,7,0)</f>
        <v>SES-BOTA-3918</v>
      </c>
      <c r="P709" s="40">
        <v>4033</v>
      </c>
      <c r="Q709" s="17">
        <f>VLOOKUP(B709,SAOM!B$2:I1662,8,0)</f>
        <v>41152</v>
      </c>
      <c r="R709" s="17" t="e">
        <f>VLOOKUP(B709,AG_Lider!A$1:F2021,6,0)</f>
        <v>#N/A</v>
      </c>
      <c r="S709" s="42" t="str">
        <f>VLOOKUP(B709,SAOM!B$2:J1662,9,0)</f>
        <v>JOÃO BATISTA DE SOUSA</v>
      </c>
      <c r="T709" s="17" t="str">
        <f>VLOOKUP(B709,SAOM!B$2:K2108,10,0)</f>
        <v>RUA JOSÉ ÁLVARO PINHEIRO JÚNIOR, 295</v>
      </c>
      <c r="U709" s="42" t="str">
        <f>VLOOKUP(B709,SAOM!B$2:M1434,12,0)</f>
        <v>(35)3445-3140</v>
      </c>
      <c r="V709" s="87" t="str">
        <f>VLOOKUP(B709,SAOM!B$2:L1434,11,0)</f>
        <v>37564-000</v>
      </c>
      <c r="W709" s="18"/>
      <c r="X709" s="40" t="str">
        <f>VLOOKUP(B709,SAOM!B$2:N1434,13,0)</f>
        <v>00:20:0e:10:4a:99</v>
      </c>
      <c r="Y709" s="17">
        <v>41124</v>
      </c>
      <c r="Z709" s="15" t="s">
        <v>6446</v>
      </c>
      <c r="AA709" s="19">
        <v>41127</v>
      </c>
      <c r="AB709" s="35"/>
      <c r="AC709" s="48"/>
      <c r="AD709" s="19" t="str">
        <f>VLOOKUP(B709,SAOM!B$2:Q1735,16,0)</f>
        <v>-</v>
      </c>
      <c r="AE709" s="19" t="s">
        <v>4675</v>
      </c>
      <c r="AF709" s="19"/>
      <c r="AG709" s="145"/>
      <c r="AH709" s="15"/>
    </row>
    <row r="710" spans="1:34" s="20" customFormat="1">
      <c r="A710" s="46">
        <v>3917</v>
      </c>
      <c r="B710" s="38">
        <v>3917</v>
      </c>
      <c r="C710" s="17">
        <v>41103</v>
      </c>
      <c r="D710" s="17">
        <f t="shared" si="15"/>
        <v>41148</v>
      </c>
      <c r="E710" s="17">
        <f>VLOOKUP(B710,SAOM!B$2:D3760,3,0)</f>
        <v>41148</v>
      </c>
      <c r="F710" s="17">
        <f t="shared" si="16"/>
        <v>41163</v>
      </c>
      <c r="G710" s="17" t="s">
        <v>501</v>
      </c>
      <c r="H710" s="14" t="s">
        <v>517</v>
      </c>
      <c r="I710" s="40" t="str">
        <f>VLOOKUP(B710,SAOM!B$2:E2705,4,0)</f>
        <v>Aceito</v>
      </c>
      <c r="J710" s="14" t="s">
        <v>499</v>
      </c>
      <c r="K710" s="14" t="s">
        <v>501</v>
      </c>
      <c r="L710" s="15" t="s">
        <v>5622</v>
      </c>
      <c r="M710" s="15" t="str">
        <f>VLOOKUP(L710,Coordenadas!A$2:B1962,2,0)</f>
        <v xml:space="preserve"> 22°16'26.99"S</v>
      </c>
      <c r="N710" s="15" t="str">
        <f>VLOOKUP(L710,Coordenadas!A$2:C5705,3,0)</f>
        <v xml:space="preserve"> 46° 9'55.88"O</v>
      </c>
      <c r="O710" s="40" t="str">
        <f>VLOOKUP(B710,SAOM!B$2:H1663,7,0)</f>
        <v>SES-BOTA-3917</v>
      </c>
      <c r="P710" s="40">
        <v>4033</v>
      </c>
      <c r="Q710" s="17">
        <f>VLOOKUP(B710,SAOM!B$2:I1663,8,0)</f>
        <v>41146</v>
      </c>
      <c r="R710" s="17" t="e">
        <f>VLOOKUP(B710,AG_Lider!A$1:F2022,6,0)</f>
        <v>#N/A</v>
      </c>
      <c r="S710" s="42" t="str">
        <f>VLOOKUP(B710,SAOM!B$2:J1663,9,0)</f>
        <v>JOÃO BATISTA DE SOUSA</v>
      </c>
      <c r="T710" s="17" t="str">
        <f>VLOOKUP(B710,SAOM!B$2:K2109,10,0)</f>
        <v>RUA HERCULANO COBRA, 745</v>
      </c>
      <c r="U710" s="42" t="str">
        <f>VLOOKUP(B710,SAOM!B$2:M1435,12,0)</f>
        <v>(35)3445-3138</v>
      </c>
      <c r="V710" s="87" t="str">
        <f>VLOOKUP(B710,SAOM!B$2:L1435,11,0)</f>
        <v>37564-000</v>
      </c>
      <c r="W710" s="18"/>
      <c r="X710" s="40" t="str">
        <f>VLOOKUP(B710,SAOM!B$2:N1435,13,0)</f>
        <v>00:20:0e:10:4f:2a</v>
      </c>
      <c r="Y710" s="17">
        <v>41123</v>
      </c>
      <c r="Z710" s="15" t="s">
        <v>6335</v>
      </c>
      <c r="AA710" s="19">
        <v>41123</v>
      </c>
      <c r="AB710" s="35"/>
      <c r="AC710" s="48"/>
      <c r="AD710" s="19" t="str">
        <f>VLOOKUP(B710,SAOM!B$2:Q1736,16,0)</f>
        <v>-</v>
      </c>
      <c r="AE710" s="19" t="s">
        <v>4675</v>
      </c>
      <c r="AF710" s="19"/>
      <c r="AG710" s="145"/>
      <c r="AH710" s="15"/>
    </row>
    <row r="711" spans="1:34" s="20" customFormat="1">
      <c r="A711" s="46">
        <v>3916</v>
      </c>
      <c r="B711" s="38">
        <v>3916</v>
      </c>
      <c r="C711" s="17">
        <v>41103</v>
      </c>
      <c r="D711" s="17">
        <f t="shared" si="15"/>
        <v>41148</v>
      </c>
      <c r="E711" s="17">
        <f>VLOOKUP(B711,SAOM!B$2:D3761,3,0)</f>
        <v>41148</v>
      </c>
      <c r="F711" s="17">
        <f t="shared" si="16"/>
        <v>41163</v>
      </c>
      <c r="G711" s="17" t="s">
        <v>501</v>
      </c>
      <c r="H711" s="14" t="s">
        <v>517</v>
      </c>
      <c r="I711" s="40" t="str">
        <f>VLOOKUP(B711,SAOM!B$2:E2706,4,0)</f>
        <v>Aceito</v>
      </c>
      <c r="J711" s="14" t="s">
        <v>499</v>
      </c>
      <c r="K711" s="14" t="s">
        <v>501</v>
      </c>
      <c r="L711" s="15" t="s">
        <v>5622</v>
      </c>
      <c r="M711" s="15" t="str">
        <f>VLOOKUP(L711,Coordenadas!A$2:B1963,2,0)</f>
        <v xml:space="preserve"> 22°16'26.99"S</v>
      </c>
      <c r="N711" s="15" t="str">
        <f>VLOOKUP(L711,Coordenadas!A$2:C5706,3,0)</f>
        <v xml:space="preserve"> 46° 9'55.88"O</v>
      </c>
      <c r="O711" s="40" t="str">
        <f>VLOOKUP(B711,SAOM!B$2:H1664,7,0)</f>
        <v>SES-BOTA-3916</v>
      </c>
      <c r="P711" s="40">
        <v>4033</v>
      </c>
      <c r="Q711" s="17">
        <f>VLOOKUP(B711,SAOM!B$2:I1664,8,0)</f>
        <v>41152</v>
      </c>
      <c r="R711" s="17" t="e">
        <f>VLOOKUP(B711,AG_Lider!A$1:F2023,6,0)</f>
        <v>#N/A</v>
      </c>
      <c r="S711" s="42" t="str">
        <f>VLOOKUP(B711,SAOM!B$2:J1664,9,0)</f>
        <v>JOÃO BATISTA DE SOUSA</v>
      </c>
      <c r="T711" s="17" t="str">
        <f>VLOOKUP(B711,SAOM!B$2:K2110,10,0)</f>
        <v>AV. JOÃO OLIVO MEGALE, 915</v>
      </c>
      <c r="U711" s="42" t="str">
        <f>VLOOKUP(B711,SAOM!B$2:M1436,12,0)</f>
        <v>(35) 3445-3088</v>
      </c>
      <c r="V711" s="87" t="str">
        <f>VLOOKUP(B711,SAOM!B$2:L1436,11,0)</f>
        <v>37564-000</v>
      </c>
      <c r="W711" s="18"/>
      <c r="X711" s="40" t="str">
        <f>VLOOKUP(B711,SAOM!B$2:N1436,13,0)</f>
        <v>00:20:0e:10:4a:f3</v>
      </c>
      <c r="Y711" s="17">
        <v>41123</v>
      </c>
      <c r="Z711" s="15" t="s">
        <v>6335</v>
      </c>
      <c r="AA711" s="19">
        <v>41124</v>
      </c>
      <c r="AB711" s="35"/>
      <c r="AC711" s="48"/>
      <c r="AD711" s="19" t="str">
        <f>VLOOKUP(B711,SAOM!B$2:Q1737,16,0)</f>
        <v>-</v>
      </c>
      <c r="AE711" s="19" t="s">
        <v>4675</v>
      </c>
      <c r="AF711" s="19"/>
      <c r="AG711" s="145"/>
      <c r="AH711" s="15"/>
    </row>
    <row r="712" spans="1:34" s="20" customFormat="1">
      <c r="A712" s="46">
        <v>3908</v>
      </c>
      <c r="B712" s="38">
        <v>3908</v>
      </c>
      <c r="C712" s="17">
        <v>41101</v>
      </c>
      <c r="D712" s="17">
        <f t="shared" si="15"/>
        <v>41146</v>
      </c>
      <c r="E712" s="17">
        <f>VLOOKUP(B712,SAOM!B$2:D3762,3,0)</f>
        <v>41146</v>
      </c>
      <c r="F712" s="17">
        <f t="shared" si="16"/>
        <v>41161</v>
      </c>
      <c r="G712" s="17" t="s">
        <v>501</v>
      </c>
      <c r="H712" s="14" t="s">
        <v>517</v>
      </c>
      <c r="I712" s="40" t="str">
        <f>VLOOKUP(B712,SAOM!B$2:E2707,4,0)</f>
        <v>Aceito</v>
      </c>
      <c r="J712" s="14" t="s">
        <v>499</v>
      </c>
      <c r="K712" s="14" t="s">
        <v>501</v>
      </c>
      <c r="L712" s="15" t="s">
        <v>5627</v>
      </c>
      <c r="M712" s="15" t="str">
        <f>VLOOKUP(L712,Coordenadas!A$2:B1964,2,0)</f>
        <v xml:space="preserve"> 21° 5'38.66"S</v>
      </c>
      <c r="N712" s="15" t="str">
        <f>VLOOKUP(L712,Coordenadas!A$2:C5707,3,0)</f>
        <v xml:space="preserve"> 45°34'28.46"O</v>
      </c>
      <c r="O712" s="40" t="str">
        <f>VLOOKUP(B712,SAOM!B$2:H1665,7,0)</f>
        <v>SES-BOCA-3908</v>
      </c>
      <c r="P712" s="40">
        <v>4033</v>
      </c>
      <c r="Q712" s="17">
        <f>VLOOKUP(B712,SAOM!B$2:I1665,8,0)</f>
        <v>41116</v>
      </c>
      <c r="R712" s="17" t="e">
        <f>VLOOKUP(B712,AG_Lider!A$1:F2024,6,0)</f>
        <v>#N/A</v>
      </c>
      <c r="S712" s="42" t="str">
        <f>VLOOKUP(B712,SAOM!B$2:J1665,9,0)</f>
        <v>Josiane Candida Rodrigues</v>
      </c>
      <c r="T712" s="17" t="str">
        <f>VLOOKUP(B712,SAOM!B$2:K2111,10,0)</f>
        <v>Rua Castro Alves, 368</v>
      </c>
      <c r="U712" s="42" t="str">
        <f>VLOOKUP(B712,SAOM!B$2:M1437,12,0)</f>
        <v>35-3851-6672</v>
      </c>
      <c r="V712" s="87" t="str">
        <f>VLOOKUP(B712,SAOM!B$2:L1437,11,0)</f>
        <v>37170-000</v>
      </c>
      <c r="W712" s="18"/>
      <c r="X712" s="40" t="str">
        <f>VLOOKUP(B712,SAOM!B$2:N1437,13,0)</f>
        <v>00:20:0e:10:4a:5c</v>
      </c>
      <c r="Y712" s="17">
        <v>41116</v>
      </c>
      <c r="Z712" s="15" t="s">
        <v>5536</v>
      </c>
      <c r="AA712" s="19">
        <v>41120</v>
      </c>
      <c r="AB712" s="35"/>
      <c r="AC712" s="48"/>
      <c r="AD712" s="19" t="str">
        <f>VLOOKUP(B712,SAOM!B$2:Q1738,16,0)</f>
        <v>-</v>
      </c>
      <c r="AE712" s="19" t="s">
        <v>4675</v>
      </c>
      <c r="AF712" s="19"/>
      <c r="AG712" s="145"/>
      <c r="AH712" s="15"/>
    </row>
    <row r="713" spans="1:34" s="20" customFormat="1">
      <c r="A713" s="46">
        <v>3909</v>
      </c>
      <c r="B713" s="38">
        <v>3909</v>
      </c>
      <c r="C713" s="17">
        <v>41101</v>
      </c>
      <c r="D713" s="17">
        <f t="shared" si="15"/>
        <v>41146</v>
      </c>
      <c r="E713" s="17">
        <f>VLOOKUP(B713,SAOM!B$2:D3763,3,0)</f>
        <v>41146</v>
      </c>
      <c r="F713" s="17">
        <f t="shared" si="16"/>
        <v>41161</v>
      </c>
      <c r="G713" s="17" t="s">
        <v>501</v>
      </c>
      <c r="H713" s="14" t="s">
        <v>682</v>
      </c>
      <c r="I713" s="40" t="str">
        <f>VLOOKUP(B713,SAOM!B$2:E2708,4,0)</f>
        <v>Agendado</v>
      </c>
      <c r="J713" s="14" t="s">
        <v>499</v>
      </c>
      <c r="K713" s="14" t="s">
        <v>499</v>
      </c>
      <c r="L713" s="15" t="s">
        <v>5627</v>
      </c>
      <c r="M713" s="15" t="str">
        <f>VLOOKUP(L713,Coordenadas!A$2:B1965,2,0)</f>
        <v xml:space="preserve"> 21° 5'38.66"S</v>
      </c>
      <c r="N713" s="15" t="str">
        <f>VLOOKUP(L713,Coordenadas!A$2:C5708,3,0)</f>
        <v xml:space="preserve"> 45°34'28.46"O</v>
      </c>
      <c r="O713" s="40" t="str">
        <f>VLOOKUP(B713,SAOM!B$2:H1666,7,0)</f>
        <v>-</v>
      </c>
      <c r="P713" s="40">
        <v>4033</v>
      </c>
      <c r="Q713" s="17" t="str">
        <f>VLOOKUP(B713,SAOM!B$2:I1666,8,0)</f>
        <v>-</v>
      </c>
      <c r="R713" s="17" t="e">
        <f>VLOOKUP(B713,AG_Lider!A$1:F2025,6,0)</f>
        <v>#N/A</v>
      </c>
      <c r="S713" s="42" t="str">
        <f>VLOOKUP(B713,SAOM!B$2:J1666,9,0)</f>
        <v>Rachel Morais Machado</v>
      </c>
      <c r="T713" s="17" t="str">
        <f>VLOOKUP(B713,SAOM!B$2:K2112,10,0)</f>
        <v>Praça Joaquim José Neves, 66</v>
      </c>
      <c r="U713" s="42" t="str">
        <f>VLOOKUP(B713,SAOM!B$2:M1438,12,0)</f>
        <v>35-3851-8094</v>
      </c>
      <c r="V713" s="87" t="str">
        <f>VLOOKUP(B713,SAOM!B$2:L1438,11,0)</f>
        <v>37170-000</v>
      </c>
      <c r="W713" s="18"/>
      <c r="X713" s="40" t="str">
        <f>VLOOKUP(B713,SAOM!B$2:N1438,13,0)</f>
        <v>-</v>
      </c>
      <c r="Y713" s="17"/>
      <c r="Z713" s="15"/>
      <c r="AA713" s="19"/>
      <c r="AB713" s="35"/>
      <c r="AC713" s="48"/>
      <c r="AD713" s="19" t="str">
        <f>VLOOKUP(B713,SAOM!B$2:Q1739,16,0)</f>
        <v>-</v>
      </c>
      <c r="AE713" s="19" t="s">
        <v>4675</v>
      </c>
      <c r="AF713" s="19"/>
      <c r="AG713" s="145"/>
      <c r="AH713" s="15"/>
    </row>
    <row r="714" spans="1:34" s="84" customFormat="1">
      <c r="A714" s="46">
        <v>3910</v>
      </c>
      <c r="B714" s="38">
        <v>3910</v>
      </c>
      <c r="C714" s="31">
        <v>41101</v>
      </c>
      <c r="D714" s="31">
        <f t="shared" si="15"/>
        <v>41146</v>
      </c>
      <c r="E714" s="17">
        <f>VLOOKUP(B714,SAOM!B$2:D3764,3,0)</f>
        <v>41146</v>
      </c>
      <c r="F714" s="31">
        <f t="shared" si="16"/>
        <v>41161</v>
      </c>
      <c r="G714" s="31" t="s">
        <v>501</v>
      </c>
      <c r="H714" s="73" t="s">
        <v>517</v>
      </c>
      <c r="I714" s="40" t="str">
        <f>VLOOKUP(B714,SAOM!B$2:E2709,4,0)</f>
        <v>Aceito</v>
      </c>
      <c r="J714" s="73" t="s">
        <v>499</v>
      </c>
      <c r="K714" s="73" t="s">
        <v>501</v>
      </c>
      <c r="L714" s="47" t="s">
        <v>5627</v>
      </c>
      <c r="M714" s="15" t="str">
        <f>VLOOKUP(L714,Coordenadas!A$2:B1966,2,0)</f>
        <v xml:space="preserve"> 21° 5'38.66"S</v>
      </c>
      <c r="N714" s="15" t="str">
        <f>VLOOKUP(L714,Coordenadas!A$2:C5709,3,0)</f>
        <v xml:space="preserve"> 45°34'28.46"O</v>
      </c>
      <c r="O714" s="38" t="str">
        <f>VLOOKUP(B714,SAOM!B$2:H1667,7,0)</f>
        <v>SES-BOCA-3910</v>
      </c>
      <c r="P714" s="38">
        <v>4033</v>
      </c>
      <c r="Q714" s="31">
        <f>VLOOKUP(B714,SAOM!B$2:I1667,8,0)</f>
        <v>41120</v>
      </c>
      <c r="R714" s="31" t="e">
        <f>VLOOKUP(B714,AG_Lider!A$1:F2026,6,0)</f>
        <v>#N/A</v>
      </c>
      <c r="S714" s="80" t="str">
        <f>VLOOKUP(B714,SAOM!B$2:J1667,9,0)</f>
        <v>João Batista Moreira</v>
      </c>
      <c r="T714" s="31" t="str">
        <f>VLOOKUP(B714,SAOM!B$2:K2113,10,0)</f>
        <v>Rua Tônico Rodrigues, 900</v>
      </c>
      <c r="U714" s="42" t="str">
        <f>VLOOKUP(B714,SAOM!B$2:M1439,12,0)</f>
        <v>35-3851-7440</v>
      </c>
      <c r="V714" s="87" t="str">
        <f>VLOOKUP(B714,SAOM!B$2:L1439,11,0)</f>
        <v>37170-000</v>
      </c>
      <c r="W714" s="81"/>
      <c r="X714" s="40" t="str">
        <f>VLOOKUP(B714,SAOM!B$2:N1439,13,0)</f>
        <v>00:20:0e:10:4f:8b</v>
      </c>
      <c r="Y714" s="31">
        <v>41121</v>
      </c>
      <c r="Z714" s="47" t="s">
        <v>5536</v>
      </c>
      <c r="AA714" s="82">
        <v>41122</v>
      </c>
      <c r="AB714" s="35"/>
      <c r="AC714" s="70"/>
      <c r="AD714" s="19" t="str">
        <f>VLOOKUP(B714,SAOM!B$2:Q1740,16,0)</f>
        <v>-</v>
      </c>
      <c r="AE714" s="82" t="s">
        <v>4675</v>
      </c>
      <c r="AF714" s="82"/>
      <c r="AG714" s="147"/>
      <c r="AH714" s="47"/>
    </row>
    <row r="715" spans="1:34" s="20" customFormat="1">
      <c r="A715" s="46">
        <v>3911</v>
      </c>
      <c r="B715" s="38">
        <v>3911</v>
      </c>
      <c r="C715" s="17">
        <v>41101</v>
      </c>
      <c r="D715" s="17">
        <f t="shared" ref="D715:D746" si="17">C715+45</f>
        <v>41146</v>
      </c>
      <c r="E715" s="17">
        <f>VLOOKUP(B715,SAOM!B$2:D3765,3,0)</f>
        <v>41146</v>
      </c>
      <c r="F715" s="17">
        <f t="shared" si="16"/>
        <v>41161</v>
      </c>
      <c r="G715" s="17" t="s">
        <v>501</v>
      </c>
      <c r="H715" s="14" t="s">
        <v>517</v>
      </c>
      <c r="I715" s="40" t="str">
        <f>VLOOKUP(B715,SAOM!B$2:E2710,4,0)</f>
        <v>Aceito</v>
      </c>
      <c r="J715" s="14" t="s">
        <v>499</v>
      </c>
      <c r="K715" s="14" t="s">
        <v>501</v>
      </c>
      <c r="L715" s="15" t="s">
        <v>5627</v>
      </c>
      <c r="M715" s="15" t="str">
        <f>VLOOKUP(L715,Coordenadas!A$2:B1967,2,0)</f>
        <v xml:space="preserve"> 21° 5'38.66"S</v>
      </c>
      <c r="N715" s="15" t="str">
        <f>VLOOKUP(L715,Coordenadas!A$2:C5710,3,0)</f>
        <v xml:space="preserve"> 45°34'28.46"O</v>
      </c>
      <c r="O715" s="40" t="str">
        <f>VLOOKUP(B715,SAOM!B$2:H1668,7,0)</f>
        <v>SES-BOCA-3911</v>
      </c>
      <c r="P715" s="40">
        <v>4033</v>
      </c>
      <c r="Q715" s="17">
        <f>VLOOKUP(B715,SAOM!B$2:I1668,8,0)</f>
        <v>41122</v>
      </c>
      <c r="R715" s="17" t="e">
        <f>VLOOKUP(B715,AG_Lider!A$1:F2027,6,0)</f>
        <v>#N/A</v>
      </c>
      <c r="S715" s="42" t="str">
        <f>VLOOKUP(B715,SAOM!B$2:J1668,9,0)</f>
        <v>Viviane de Oliveira Figueiredo</v>
      </c>
      <c r="T715" s="17" t="str">
        <f>VLOOKUP(B715,SAOM!B$2:K2114,10,0)</f>
        <v>Rua Ceará, 210</v>
      </c>
      <c r="U715" s="42" t="str">
        <f>VLOOKUP(B715,SAOM!B$2:M1440,12,0)</f>
        <v>35-3851-8118</v>
      </c>
      <c r="V715" s="87" t="str">
        <f>VLOOKUP(B715,SAOM!B$2:L1440,11,0)</f>
        <v>37170-000</v>
      </c>
      <c r="W715" s="18"/>
      <c r="X715" s="40" t="str">
        <f>VLOOKUP(B715,SAOM!B$2:N1440,13,0)</f>
        <v>00:20:0E:10:4A:78</v>
      </c>
      <c r="Y715" s="17">
        <v>41122</v>
      </c>
      <c r="Z715" s="15" t="s">
        <v>6324</v>
      </c>
      <c r="AA715" s="19">
        <v>41123</v>
      </c>
      <c r="AB715" s="35"/>
      <c r="AC715" s="48"/>
      <c r="AD715" s="19" t="str">
        <f>VLOOKUP(B715,SAOM!B$2:Q1741,16,0)</f>
        <v>-</v>
      </c>
      <c r="AE715" s="19" t="s">
        <v>4675</v>
      </c>
      <c r="AF715" s="19"/>
      <c r="AG715" s="145"/>
      <c r="AH715" s="15"/>
    </row>
    <row r="716" spans="1:34" s="20" customFormat="1">
      <c r="A716" s="46">
        <v>3912</v>
      </c>
      <c r="B716" s="38">
        <v>3912</v>
      </c>
      <c r="C716" s="17">
        <v>41101</v>
      </c>
      <c r="D716" s="17">
        <f t="shared" si="17"/>
        <v>41146</v>
      </c>
      <c r="E716" s="17">
        <f>VLOOKUP(B716,SAOM!B$2:D3766,3,0)</f>
        <v>41146</v>
      </c>
      <c r="F716" s="17">
        <f t="shared" si="16"/>
        <v>41161</v>
      </c>
      <c r="G716" s="17" t="s">
        <v>501</v>
      </c>
      <c r="H716" s="14" t="s">
        <v>517</v>
      </c>
      <c r="I716" s="40" t="str">
        <f>VLOOKUP(B716,SAOM!B$2:E2711,4,0)</f>
        <v>Aceito</v>
      </c>
      <c r="J716" s="14" t="s">
        <v>499</v>
      </c>
      <c r="K716" s="14" t="s">
        <v>501</v>
      </c>
      <c r="L716" s="15" t="s">
        <v>5627</v>
      </c>
      <c r="M716" s="15" t="str">
        <f>VLOOKUP(L716,Coordenadas!A$2:B1968,2,0)</f>
        <v xml:space="preserve"> 21° 5'38.66"S</v>
      </c>
      <c r="N716" s="15" t="str">
        <f>VLOOKUP(L716,Coordenadas!A$2:C5711,3,0)</f>
        <v xml:space="preserve"> 45°34'28.46"O</v>
      </c>
      <c r="O716" s="40" t="str">
        <f>VLOOKUP(B716,SAOM!B$2:H1669,7,0)</f>
        <v>SES-BOCA-3912</v>
      </c>
      <c r="P716" s="40">
        <v>4033</v>
      </c>
      <c r="Q716" s="17">
        <f>VLOOKUP(B716,SAOM!B$2:I1669,8,0)</f>
        <v>41122</v>
      </c>
      <c r="R716" s="17" t="e">
        <f>VLOOKUP(B716,AG_Lider!A$1:F2028,6,0)</f>
        <v>#N/A</v>
      </c>
      <c r="S716" s="42" t="str">
        <f>VLOOKUP(B716,SAOM!B$2:J1669,9,0)</f>
        <v>Marithana de Souza Bernardes</v>
      </c>
      <c r="T716" s="17" t="str">
        <f>VLOOKUP(B716,SAOM!B$2:K2115,10,0)</f>
        <v>Rua Ulisses José dos Santos</v>
      </c>
      <c r="U716" s="42" t="str">
        <f>VLOOKUP(B716,SAOM!B$2:M1441,12,0)</f>
        <v>35-3851-7171</v>
      </c>
      <c r="V716" s="87" t="str">
        <f>VLOOKUP(B716,SAOM!B$2:L1441,11,0)</f>
        <v>37170-000</v>
      </c>
      <c r="W716" s="18"/>
      <c r="X716" s="40" t="str">
        <f>VLOOKUP(B716,SAOM!B$2:N1441,13,0)</f>
        <v>00:20:0e:10:4c:99</v>
      </c>
      <c r="Y716" s="17">
        <v>41122</v>
      </c>
      <c r="Z716" s="15" t="s">
        <v>5536</v>
      </c>
      <c r="AA716" s="19">
        <v>41122</v>
      </c>
      <c r="AB716" s="35"/>
      <c r="AC716" s="48"/>
      <c r="AD716" s="19" t="str">
        <f>VLOOKUP(B716,SAOM!B$2:Q1742,16,0)</f>
        <v>-</v>
      </c>
      <c r="AE716" s="19" t="s">
        <v>4675</v>
      </c>
      <c r="AF716" s="19"/>
      <c r="AG716" s="145"/>
      <c r="AH716" s="15"/>
    </row>
    <row r="717" spans="1:34" s="84" customFormat="1">
      <c r="A717" s="46">
        <v>3913</v>
      </c>
      <c r="B717" s="38">
        <v>3913</v>
      </c>
      <c r="C717" s="31">
        <v>41101</v>
      </c>
      <c r="D717" s="31">
        <f t="shared" si="17"/>
        <v>41146</v>
      </c>
      <c r="E717" s="17">
        <f>VLOOKUP(B717,SAOM!B$2:D3767,3,0)</f>
        <v>41146</v>
      </c>
      <c r="F717" s="31">
        <f t="shared" si="16"/>
        <v>41161</v>
      </c>
      <c r="G717" s="31" t="s">
        <v>501</v>
      </c>
      <c r="H717" s="73" t="s">
        <v>517</v>
      </c>
      <c r="I717" s="40" t="str">
        <f>VLOOKUP(B717,SAOM!B$2:E2712,4,0)</f>
        <v>Aceito</v>
      </c>
      <c r="J717" s="73" t="s">
        <v>499</v>
      </c>
      <c r="K717" s="73" t="s">
        <v>501</v>
      </c>
      <c r="L717" s="47" t="s">
        <v>5627</v>
      </c>
      <c r="M717" s="15" t="str">
        <f>VLOOKUP(L717,Coordenadas!A$2:B1969,2,0)</f>
        <v xml:space="preserve"> 21° 5'38.66"S</v>
      </c>
      <c r="N717" s="15" t="str">
        <f>VLOOKUP(L717,Coordenadas!A$2:C5712,3,0)</f>
        <v xml:space="preserve"> 45°34'28.46"O</v>
      </c>
      <c r="O717" s="38" t="str">
        <f>VLOOKUP(B717,SAOM!B$2:H1670,7,0)</f>
        <v>SES-BOCA-3913</v>
      </c>
      <c r="P717" s="38">
        <v>4033</v>
      </c>
      <c r="Q717" s="31">
        <f>VLOOKUP(B717,SAOM!B$2:I1670,8,0)</f>
        <v>41115</v>
      </c>
      <c r="R717" s="31" t="e">
        <f>VLOOKUP(B717,AG_Lider!A$1:F2029,6,0)</f>
        <v>#N/A</v>
      </c>
      <c r="S717" s="80" t="str">
        <f>VLOOKUP(B717,SAOM!B$2:J1670,9,0)</f>
        <v>Marizete de Fátima Carvalho</v>
      </c>
      <c r="T717" s="31" t="str">
        <f>VLOOKUP(B717,SAOM!B$2:K2116,10,0)</f>
        <v>Rua Atílio Fortunato, 30</v>
      </c>
      <c r="U717" s="42" t="str">
        <f>VLOOKUP(B717,SAOM!B$2:M1442,12,0)</f>
        <v>35-3851-6685</v>
      </c>
      <c r="V717" s="87" t="str">
        <f>VLOOKUP(B717,SAOM!B$2:L1442,11,0)</f>
        <v>37170-000</v>
      </c>
      <c r="W717" s="81"/>
      <c r="X717" s="40" t="str">
        <f>VLOOKUP(B717,SAOM!B$2:N1442,13,0)</f>
        <v>00:20:0e:10:4c:db</v>
      </c>
      <c r="Y717" s="31">
        <v>41115</v>
      </c>
      <c r="Z717" s="15" t="s">
        <v>5725</v>
      </c>
      <c r="AA717" s="82">
        <v>41115</v>
      </c>
      <c r="AB717" s="35"/>
      <c r="AC717" s="70"/>
      <c r="AD717" s="19" t="str">
        <f>VLOOKUP(B717,SAOM!B$2:Q1743,16,0)</f>
        <v>-</v>
      </c>
      <c r="AE717" s="82" t="s">
        <v>4675</v>
      </c>
      <c r="AF717" s="82"/>
      <c r="AG717" s="147"/>
      <c r="AH717" s="47"/>
    </row>
    <row r="718" spans="1:34" s="20" customFormat="1">
      <c r="A718" s="46">
        <v>3915</v>
      </c>
      <c r="B718" s="38">
        <v>3915</v>
      </c>
      <c r="C718" s="17">
        <v>41103</v>
      </c>
      <c r="D718" s="17">
        <f t="shared" si="17"/>
        <v>41148</v>
      </c>
      <c r="E718" s="17">
        <f>VLOOKUP(B718,SAOM!B$2:D3768,3,0)</f>
        <v>41148</v>
      </c>
      <c r="F718" s="17">
        <f t="shared" si="16"/>
        <v>41163</v>
      </c>
      <c r="G718" s="17" t="s">
        <v>501</v>
      </c>
      <c r="H718" s="14" t="s">
        <v>517</v>
      </c>
      <c r="I718" s="40" t="str">
        <f>VLOOKUP(B718,SAOM!B$2:E2713,4,0)</f>
        <v>Aceito</v>
      </c>
      <c r="J718" s="14" t="s">
        <v>499</v>
      </c>
      <c r="K718" s="14" t="s">
        <v>501</v>
      </c>
      <c r="L718" s="15" t="s">
        <v>5627</v>
      </c>
      <c r="M718" s="15" t="str">
        <f>VLOOKUP(L718,Coordenadas!A$2:B1970,2,0)</f>
        <v xml:space="preserve"> 21° 5'38.66"S</v>
      </c>
      <c r="N718" s="15" t="str">
        <f>VLOOKUP(L718,Coordenadas!A$2:C5713,3,0)</f>
        <v xml:space="preserve"> 45°34'28.46"O</v>
      </c>
      <c r="O718" s="40" t="str">
        <f>VLOOKUP(B718,SAOM!B$2:H1671,7,0)</f>
        <v>SES-BOCA-3915</v>
      </c>
      <c r="P718" s="40">
        <v>4033</v>
      </c>
      <c r="Q718" s="17">
        <f>VLOOKUP(B718,SAOM!B$2:I1671,8,0)</f>
        <v>41114</v>
      </c>
      <c r="R718" s="17" t="e">
        <f>VLOOKUP(B718,AG_Lider!A$1:F2030,6,0)</f>
        <v>#N/A</v>
      </c>
      <c r="S718" s="42" t="str">
        <f>VLOOKUP(B718,SAOM!B$2:J1671,9,0)</f>
        <v>Maguidete Albina Simão</v>
      </c>
      <c r="T718" s="17" t="str">
        <f>VLOOKUP(B718,SAOM!B$2:K2117,10,0)</f>
        <v>Av. São Vicente de Paula, 707</v>
      </c>
      <c r="U718" s="42" t="str">
        <f>VLOOKUP(B718,SAOM!B$2:M1443,12,0)</f>
        <v>35-3851-8102</v>
      </c>
      <c r="V718" s="87" t="str">
        <f>VLOOKUP(B718,SAOM!B$2:L1443,11,0)</f>
        <v>37170-000</v>
      </c>
      <c r="W718" s="18"/>
      <c r="X718" s="40" t="str">
        <f>VLOOKUP(B718,SAOM!B$2:N1443,13,0)</f>
        <v>00:20:0E:10:4C:BE</v>
      </c>
      <c r="Y718" s="17">
        <v>41115</v>
      </c>
      <c r="Z718" s="15" t="s">
        <v>5725</v>
      </c>
      <c r="AA718" s="19">
        <v>41115</v>
      </c>
      <c r="AB718" s="35"/>
      <c r="AC718" s="48"/>
      <c r="AD718" s="19" t="str">
        <f>VLOOKUP(B718,SAOM!B$2:Q1744,16,0)</f>
        <v>-</v>
      </c>
      <c r="AE718" s="19" t="s">
        <v>4675</v>
      </c>
      <c r="AF718" s="19"/>
      <c r="AG718" s="145"/>
      <c r="AH718" s="15"/>
    </row>
    <row r="719" spans="1:34" s="20" customFormat="1">
      <c r="A719" s="46">
        <v>3914</v>
      </c>
      <c r="B719" s="38">
        <v>3914</v>
      </c>
      <c r="C719" s="17">
        <v>41103</v>
      </c>
      <c r="D719" s="17">
        <f t="shared" si="17"/>
        <v>41148</v>
      </c>
      <c r="E719" s="17">
        <f>VLOOKUP(B719,SAOM!B$2:D3769,3,0)</f>
        <v>41148</v>
      </c>
      <c r="F719" s="17">
        <f t="shared" si="16"/>
        <v>41163</v>
      </c>
      <c r="G719" s="17" t="s">
        <v>501</v>
      </c>
      <c r="H719" s="14" t="s">
        <v>517</v>
      </c>
      <c r="I719" s="40" t="str">
        <f>VLOOKUP(B719,SAOM!B$2:E2714,4,0)</f>
        <v>Aceito</v>
      </c>
      <c r="J719" s="14" t="s">
        <v>499</v>
      </c>
      <c r="K719" s="14" t="s">
        <v>501</v>
      </c>
      <c r="L719" s="15" t="s">
        <v>5627</v>
      </c>
      <c r="M719" s="15" t="str">
        <f>VLOOKUP(L719,Coordenadas!A$2:B1971,2,0)</f>
        <v xml:space="preserve"> 21° 5'38.66"S</v>
      </c>
      <c r="N719" s="15" t="str">
        <f>VLOOKUP(L719,Coordenadas!A$2:C5714,3,0)</f>
        <v xml:space="preserve"> 45°34'28.46"O</v>
      </c>
      <c r="O719" s="40" t="str">
        <f>VLOOKUP(B719,SAOM!B$2:H1672,7,0)</f>
        <v>SES-BOCA-3914</v>
      </c>
      <c r="P719" s="40">
        <v>4033</v>
      </c>
      <c r="Q719" s="17">
        <f>VLOOKUP(B719,SAOM!B$2:I1672,8,0)</f>
        <v>41116</v>
      </c>
      <c r="R719" s="17" t="e">
        <f>VLOOKUP(B719,AG_Lider!A$1:F2031,6,0)</f>
        <v>#N/A</v>
      </c>
      <c r="S719" s="42" t="str">
        <f>VLOOKUP(B719,SAOM!B$2:J1672,9,0)</f>
        <v>Caroliny Baldansi Moreira</v>
      </c>
      <c r="T719" s="17" t="str">
        <f>VLOOKUP(B719,SAOM!B$2:K2118,10,0)</f>
        <v>Praça Joaquim José Neves, 66</v>
      </c>
      <c r="U719" s="42" t="str">
        <f>VLOOKUP(B719,SAOM!B$2:M1444,12,0)</f>
        <v>35-3851-8079</v>
      </c>
      <c r="V719" s="87" t="str">
        <f>VLOOKUP(B719,SAOM!B$2:L1444,11,0)</f>
        <v>37170-000</v>
      </c>
      <c r="W719" s="18"/>
      <c r="X719" s="40" t="str">
        <f>VLOOKUP(B719,SAOM!B$2:N1444,13,0)</f>
        <v>00:20:0E:10:4C:E1</v>
      </c>
      <c r="Y719" s="17">
        <v>41116</v>
      </c>
      <c r="Z719" s="15" t="s">
        <v>5725</v>
      </c>
      <c r="AA719" s="19">
        <v>41116</v>
      </c>
      <c r="AB719" s="35"/>
      <c r="AC719" s="48"/>
      <c r="AD719" s="19" t="str">
        <f>VLOOKUP(B719,SAOM!B$2:Q1745,16,0)</f>
        <v>-</v>
      </c>
      <c r="AE719" s="19" t="s">
        <v>4675</v>
      </c>
      <c r="AF719" s="19"/>
      <c r="AG719" s="145"/>
      <c r="AH719" s="15"/>
    </row>
    <row r="720" spans="1:34" s="84" customFormat="1">
      <c r="A720" s="46">
        <v>3951</v>
      </c>
      <c r="B720" s="38">
        <v>3951</v>
      </c>
      <c r="C720" s="31">
        <v>41109</v>
      </c>
      <c r="D720" s="31">
        <f t="shared" si="17"/>
        <v>41154</v>
      </c>
      <c r="E720" s="17">
        <f>VLOOKUP(B720,SAOM!B$2:D3770,3,0)</f>
        <v>41154</v>
      </c>
      <c r="F720" s="31">
        <f t="shared" si="16"/>
        <v>41169</v>
      </c>
      <c r="G720" s="31" t="s">
        <v>501</v>
      </c>
      <c r="H720" s="73" t="s">
        <v>517</v>
      </c>
      <c r="I720" s="40" t="str">
        <f>VLOOKUP(B720,SAOM!B$2:E2715,4,0)</f>
        <v>Aceito</v>
      </c>
      <c r="J720" s="73" t="s">
        <v>684</v>
      </c>
      <c r="K720" s="73" t="s">
        <v>501</v>
      </c>
      <c r="L720" s="47" t="s">
        <v>1766</v>
      </c>
      <c r="M720" s="15" t="str">
        <f>VLOOKUP(L720,Coordenadas!A$2:B1972,2,0)</f>
        <v xml:space="preserve"> 19°55'8.64"S</v>
      </c>
      <c r="N720" s="15" t="str">
        <f>VLOOKUP(L720,Coordenadas!A$2:C5715,3,0)</f>
        <v xml:space="preserve"> 43°56'18.87"O</v>
      </c>
      <c r="O720" s="38" t="str">
        <f>VLOOKUP(B720,SAOM!B$2:H1673,7,0)</f>
        <v>SES-BETE-3951</v>
      </c>
      <c r="P720" s="38">
        <v>4033</v>
      </c>
      <c r="Q720" s="31">
        <f>VLOOKUP(B720,SAOM!B$2:I1673,8,0)</f>
        <v>41114</v>
      </c>
      <c r="R720" s="31" t="e">
        <f>VLOOKUP(B720,AG_Lider!A$1:F2032,6,0)</f>
        <v>#N/A</v>
      </c>
      <c r="S720" s="80" t="str">
        <f>VLOOKUP(B720,SAOM!B$2:J1673,9,0)</f>
        <v>Paulo (Paulão)</v>
      </c>
      <c r="T720" s="31" t="str">
        <f>VLOOKUP(B720,SAOM!B$2:K2119,10,0)</f>
        <v xml:space="preserve"> 	Rua José Benedito Antão, 189 - Galpão do Almoxarifado </v>
      </c>
      <c r="U720" s="42" t="str">
        <f>VLOOKUP(B720,SAOM!B$2:M1445,12,0)</f>
        <v>(31)3428-3258</v>
      </c>
      <c r="V720" s="87" t="str">
        <f>VLOOKUP(B720,SAOM!B$2:L1445,11,0)</f>
        <v>31250-115</v>
      </c>
      <c r="W720" s="81"/>
      <c r="X720" s="40" t="str">
        <f>VLOOKUP(B720,SAOM!B$2:N1445,13,0)</f>
        <v>00:20:0e:10:4f:86</v>
      </c>
      <c r="Y720" s="31">
        <v>41114</v>
      </c>
      <c r="Z720" s="47" t="s">
        <v>4275</v>
      </c>
      <c r="AA720" s="82">
        <v>41114</v>
      </c>
      <c r="AB720" s="35"/>
      <c r="AC720" s="70" t="s">
        <v>5895</v>
      </c>
      <c r="AD720" s="19" t="str">
        <f>VLOOKUP(B720,SAOM!B$2:Q1746,16,0)</f>
        <v>-</v>
      </c>
      <c r="AE720" s="82" t="s">
        <v>4675</v>
      </c>
      <c r="AF720" s="82"/>
      <c r="AG720" s="147"/>
      <c r="AH720" s="47"/>
    </row>
    <row r="721" spans="1:34" s="20" customFormat="1">
      <c r="A721" s="46">
        <v>3942</v>
      </c>
      <c r="B721" s="38">
        <v>3942</v>
      </c>
      <c r="C721" s="17">
        <v>41107</v>
      </c>
      <c r="D721" s="17">
        <f t="shared" si="17"/>
        <v>41152</v>
      </c>
      <c r="E721" s="17">
        <f>VLOOKUP(B721,SAOM!B$2:D3771,3,0)</f>
        <v>41152</v>
      </c>
      <c r="F721" s="17">
        <f t="shared" si="16"/>
        <v>41167</v>
      </c>
      <c r="G721" s="17" t="s">
        <v>501</v>
      </c>
      <c r="H721" s="14" t="s">
        <v>517</v>
      </c>
      <c r="I721" s="40" t="str">
        <f>VLOOKUP(B721,SAOM!B$2:E2716,4,0)</f>
        <v>Aceito</v>
      </c>
      <c r="J721" s="14" t="s">
        <v>499</v>
      </c>
      <c r="K721" s="14" t="s">
        <v>501</v>
      </c>
      <c r="L721" s="15" t="s">
        <v>174</v>
      </c>
      <c r="M721" s="15" t="str">
        <f>VLOOKUP(L721,Coordenadas!A$2:B1973,2,0)</f>
        <v xml:space="preserve"> 20°15'54.73"S</v>
      </c>
      <c r="N721" s="15" t="str">
        <f>VLOOKUP(L721,Coordenadas!A$2:C5716,3,0)</f>
        <v xml:space="preserve"> 42° 2'6.57"O</v>
      </c>
      <c r="O721" s="40" t="str">
        <f>VLOOKUP(B721,SAOM!B$2:H1674,7,0)</f>
        <v>SES-MACU-3942</v>
      </c>
      <c r="P721" s="40">
        <v>4033</v>
      </c>
      <c r="Q721" s="17">
        <f>VLOOKUP(B721,SAOM!B$2:I1674,8,0)</f>
        <v>41122</v>
      </c>
      <c r="R721" s="17" t="e">
        <f>VLOOKUP(B721,AG_Lider!A$1:F2033,6,0)</f>
        <v>#N/A</v>
      </c>
      <c r="S721" s="42" t="str">
        <f>VLOOKUP(B721,SAOM!B$2:J1674,9,0)</f>
        <v>Tatiana Luciano Cosendei</v>
      </c>
      <c r="T721" s="17" t="str">
        <f>VLOOKUP(B721,SAOM!B$2:K2120,10,0)</f>
        <v xml:space="preserve">Rua Frederico Dolabela, s/n </v>
      </c>
      <c r="U721" s="42" t="str">
        <f>VLOOKUP(B721,SAOM!B$2:M1446,12,0)</f>
        <v>(33)3332-2623</v>
      </c>
      <c r="V721" s="87" t="str">
        <f>VLOOKUP(B721,SAOM!B$2:L1446,11,0)</f>
        <v>36900-000</v>
      </c>
      <c r="W721" s="18"/>
      <c r="X721" s="40" t="str">
        <f>VLOOKUP(B721,SAOM!B$2:N1446,13,0)</f>
        <v>00:20:0E:10:4C:70</v>
      </c>
      <c r="Y721" s="17">
        <v>41122</v>
      </c>
      <c r="Z721" s="15" t="s">
        <v>1625</v>
      </c>
      <c r="AA721" s="19">
        <v>41123</v>
      </c>
      <c r="AB721" s="35"/>
      <c r="AC721" s="48"/>
      <c r="AD721" s="19" t="str">
        <f>VLOOKUP(B721,SAOM!B$2:Q1747,16,0)</f>
        <v>-</v>
      </c>
      <c r="AE721" s="19" t="s">
        <v>4675</v>
      </c>
      <c r="AF721" s="19"/>
      <c r="AG721" s="145"/>
      <c r="AH721" s="15"/>
    </row>
    <row r="722" spans="1:34" s="20" customFormat="1">
      <c r="A722" s="46">
        <v>3941</v>
      </c>
      <c r="B722" s="38">
        <v>3941</v>
      </c>
      <c r="C722" s="17">
        <v>41107</v>
      </c>
      <c r="D722" s="17">
        <f t="shared" si="17"/>
        <v>41152</v>
      </c>
      <c r="E722" s="17">
        <f>VLOOKUP(B722,SAOM!B$2:D3772,3,0)</f>
        <v>41107</v>
      </c>
      <c r="F722" s="17">
        <f t="shared" si="16"/>
        <v>41167</v>
      </c>
      <c r="G722" s="17" t="s">
        <v>501</v>
      </c>
      <c r="H722" s="14" t="s">
        <v>517</v>
      </c>
      <c r="I722" s="40" t="str">
        <f>VLOOKUP(B722,SAOM!B$2:E2717,4,0)</f>
        <v>Aceito</v>
      </c>
      <c r="J722" s="14" t="s">
        <v>499</v>
      </c>
      <c r="K722" s="14" t="s">
        <v>501</v>
      </c>
      <c r="L722" s="15" t="s">
        <v>174</v>
      </c>
      <c r="M722" s="15" t="str">
        <f>VLOOKUP(L722,Coordenadas!A$2:B1974,2,0)</f>
        <v xml:space="preserve"> 20°15'54.73"S</v>
      </c>
      <c r="N722" s="15" t="str">
        <f>VLOOKUP(L722,Coordenadas!A$2:C5717,3,0)</f>
        <v xml:space="preserve"> 42° 2'6.57"O</v>
      </c>
      <c r="O722" s="40" t="str">
        <f>VLOOKUP(B722,SAOM!B$2:H1675,7,0)</f>
        <v>SES-MACU-3941</v>
      </c>
      <c r="P722" s="40">
        <v>4033</v>
      </c>
      <c r="Q722" s="17">
        <f>VLOOKUP(B722,SAOM!B$2:I1675,8,0)</f>
        <v>41122</v>
      </c>
      <c r="R722" s="17" t="e">
        <f>VLOOKUP(B722,AG_Lider!A$1:F2034,6,0)</f>
        <v>#N/A</v>
      </c>
      <c r="S722" s="42" t="str">
        <f>VLOOKUP(B722,SAOM!B$2:J1675,9,0)</f>
        <v xml:space="preserve"> 	Viviane Pena Temer Gantus do Amaral</v>
      </c>
      <c r="T722" s="17" t="str">
        <f>VLOOKUP(B722,SAOM!B$2:K2121,10,0)</f>
        <v xml:space="preserve"> 	Rua Coronel Afonso Henrique de Albuquerque, 287 </v>
      </c>
      <c r="U722" s="42" t="str">
        <f>VLOOKUP(B722,SAOM!B$2:M1447,12,0)</f>
        <v>(33) 3332-3970</v>
      </c>
      <c r="V722" s="87" t="str">
        <f>VLOOKUP(B722,SAOM!B$2:L1447,11,0)</f>
        <v>36900-000</v>
      </c>
      <c r="W722" s="18"/>
      <c r="X722" s="40" t="str">
        <f>VLOOKUP(B722,SAOM!B$2:N1447,13,0)</f>
        <v>00:20:0E:10:4C:6E</v>
      </c>
      <c r="Y722" s="17">
        <v>41123</v>
      </c>
      <c r="Z722" s="15" t="s">
        <v>1625</v>
      </c>
      <c r="AA722" s="19">
        <v>41123</v>
      </c>
      <c r="AB722" s="35"/>
      <c r="AC722" s="48"/>
      <c r="AD722" s="19" t="str">
        <f>VLOOKUP(B722,SAOM!B$2:Q1748,16,0)</f>
        <v>-</v>
      </c>
      <c r="AE722" s="19" t="s">
        <v>4675</v>
      </c>
      <c r="AF722" s="19"/>
      <c r="AG722" s="145"/>
      <c r="AH722" s="15"/>
    </row>
    <row r="723" spans="1:34" s="20" customFormat="1">
      <c r="A723" s="46">
        <v>3940</v>
      </c>
      <c r="B723" s="38">
        <v>3940</v>
      </c>
      <c r="C723" s="17">
        <v>41107</v>
      </c>
      <c r="D723" s="17">
        <f t="shared" si="17"/>
        <v>41152</v>
      </c>
      <c r="E723" s="17">
        <f>VLOOKUP(B723,SAOM!B$2:D3773,3,0)</f>
        <v>41152</v>
      </c>
      <c r="F723" s="17">
        <f t="shared" si="16"/>
        <v>41167</v>
      </c>
      <c r="G723" s="17" t="s">
        <v>501</v>
      </c>
      <c r="H723" s="14" t="s">
        <v>517</v>
      </c>
      <c r="I723" s="40" t="str">
        <f>VLOOKUP(B723,SAOM!B$2:E2718,4,0)</f>
        <v>Aceito</v>
      </c>
      <c r="J723" s="14" t="s">
        <v>499</v>
      </c>
      <c r="K723" s="14" t="s">
        <v>501</v>
      </c>
      <c r="L723" s="15" t="s">
        <v>174</v>
      </c>
      <c r="M723" s="15" t="str">
        <f>VLOOKUP(L723,Coordenadas!A$2:B1975,2,0)</f>
        <v xml:space="preserve"> 20°15'54.73"S</v>
      </c>
      <c r="N723" s="15" t="str">
        <f>VLOOKUP(L723,Coordenadas!A$2:C5718,3,0)</f>
        <v xml:space="preserve"> 42° 2'6.57"O</v>
      </c>
      <c r="O723" s="40" t="str">
        <f>VLOOKUP(B723,SAOM!B$2:H1676,7,0)</f>
        <v>SES-MACU-3940</v>
      </c>
      <c r="P723" s="40">
        <v>4033</v>
      </c>
      <c r="Q723" s="17">
        <f>VLOOKUP(B723,SAOM!B$2:I1676,8,0)</f>
        <v>41124</v>
      </c>
      <c r="R723" s="17" t="e">
        <f>VLOOKUP(B723,AG_Lider!A$1:F2035,6,0)</f>
        <v>#N/A</v>
      </c>
      <c r="S723" s="42" t="str">
        <f>VLOOKUP(B723,SAOM!B$2:J1676,9,0)</f>
        <v>Viviane Pena Temer Gantus do Amaral</v>
      </c>
      <c r="T723" s="17" t="str">
        <f>VLOOKUP(B723,SAOM!B$2:K2122,10,0)</f>
        <v>Rua Marco Antonio Ribeiro, 292.  - Bela Vista</v>
      </c>
      <c r="U723" s="42" t="str">
        <f>VLOOKUP(B723,SAOM!B$2:M1448,12,0)</f>
        <v>(33) 3332-3008</v>
      </c>
      <c r="V723" s="87" t="str">
        <f>VLOOKUP(B723,SAOM!B$2:L1448,11,0)</f>
        <v>36900-000</v>
      </c>
      <c r="W723" s="18"/>
      <c r="X723" s="40" t="str">
        <f>VLOOKUP(B723,SAOM!B$2:N1448,13,0)</f>
        <v>00:20:0e:10:4f:25</v>
      </c>
      <c r="Y723" s="17">
        <v>41124</v>
      </c>
      <c r="Z723" s="15" t="s">
        <v>1552</v>
      </c>
      <c r="AA723" s="19">
        <v>41127</v>
      </c>
      <c r="AB723" s="35"/>
      <c r="AC723" s="48"/>
      <c r="AD723" s="19" t="str">
        <f>VLOOKUP(B723,SAOM!B$2:Q1749,16,0)</f>
        <v>-</v>
      </c>
      <c r="AE723" s="19" t="s">
        <v>4675</v>
      </c>
      <c r="AF723" s="19"/>
      <c r="AG723" s="145"/>
      <c r="AH723" s="15"/>
    </row>
    <row r="724" spans="1:34" s="20" customFormat="1">
      <c r="A724" s="46">
        <v>3939</v>
      </c>
      <c r="B724" s="38">
        <v>3939</v>
      </c>
      <c r="C724" s="17">
        <v>41107</v>
      </c>
      <c r="D724" s="17">
        <f t="shared" si="17"/>
        <v>41152</v>
      </c>
      <c r="E724" s="17">
        <f>VLOOKUP(B724,SAOM!B$2:D3774,3,0)</f>
        <v>41152</v>
      </c>
      <c r="F724" s="17">
        <f t="shared" si="16"/>
        <v>41167</v>
      </c>
      <c r="G724" s="17" t="s">
        <v>501</v>
      </c>
      <c r="H724" s="14" t="s">
        <v>517</v>
      </c>
      <c r="I724" s="40" t="str">
        <f>VLOOKUP(B724,SAOM!B$2:E2719,4,0)</f>
        <v>Aceito</v>
      </c>
      <c r="J724" s="14" t="s">
        <v>499</v>
      </c>
      <c r="K724" s="14" t="s">
        <v>501</v>
      </c>
      <c r="L724" s="15" t="s">
        <v>174</v>
      </c>
      <c r="M724" s="15" t="str">
        <f>VLOOKUP(L724,Coordenadas!A$2:B1976,2,0)</f>
        <v xml:space="preserve"> 20°15'54.73"S</v>
      </c>
      <c r="N724" s="15" t="str">
        <f>VLOOKUP(L724,Coordenadas!A$2:C5719,3,0)</f>
        <v xml:space="preserve"> 42° 2'6.57"O</v>
      </c>
      <c r="O724" s="40" t="str">
        <f>VLOOKUP(B724,SAOM!B$2:H1677,7,0)</f>
        <v>SES-MACU-3939</v>
      </c>
      <c r="P724" s="40">
        <v>4033</v>
      </c>
      <c r="Q724" s="17">
        <f>VLOOKUP(B724,SAOM!B$2:I1677,8,0)</f>
        <v>41124</v>
      </c>
      <c r="R724" s="17" t="e">
        <f>VLOOKUP(B724,AG_Lider!A$1:F2036,6,0)</f>
        <v>#N/A</v>
      </c>
      <c r="S724" s="42" t="str">
        <f>VLOOKUP(B724,SAOM!B$2:J1677,9,0)</f>
        <v>Viviane Pena Temer Gantus do Amaral</v>
      </c>
      <c r="T724" s="17" t="str">
        <f>VLOOKUP(B724,SAOM!B$2:K2123,10,0)</f>
        <v>Rua São José, s/n. - Distrito de Realeza</v>
      </c>
      <c r="U724" s="42" t="str">
        <f>VLOOKUP(B724,SAOM!B$2:M1449,12,0)</f>
        <v>(33) 3332-1278</v>
      </c>
      <c r="V724" s="87" t="str">
        <f>VLOOKUP(B724,SAOM!B$2:L1449,11,0)</f>
        <v>36900-000</v>
      </c>
      <c r="W724" s="18"/>
      <c r="X724" s="40" t="str">
        <f>VLOOKUP(B724,SAOM!B$2:N1449,13,0)</f>
        <v>00:20:0e:10:4c:20</v>
      </c>
      <c r="Y724" s="17">
        <v>41124</v>
      </c>
      <c r="Z724" s="15" t="s">
        <v>1552</v>
      </c>
      <c r="AA724" s="19">
        <v>41127</v>
      </c>
      <c r="AB724" s="35"/>
      <c r="AC724" s="48"/>
      <c r="AD724" s="19" t="str">
        <f>VLOOKUP(B724,SAOM!B$2:Q1750,16,0)</f>
        <v>-</v>
      </c>
      <c r="AE724" s="19" t="s">
        <v>4675</v>
      </c>
      <c r="AF724" s="19"/>
      <c r="AG724" s="145"/>
      <c r="AH724" s="15"/>
    </row>
    <row r="725" spans="1:34" s="20" customFormat="1">
      <c r="A725" s="46">
        <v>3953</v>
      </c>
      <c r="B725" s="38">
        <v>3953</v>
      </c>
      <c r="C725" s="17">
        <v>41113</v>
      </c>
      <c r="D725" s="17">
        <f t="shared" si="17"/>
        <v>41158</v>
      </c>
      <c r="E725" s="17">
        <f>VLOOKUP(B725,SAOM!B$2:D3775,3,0)</f>
        <v>41158</v>
      </c>
      <c r="F725" s="17">
        <f t="shared" si="16"/>
        <v>41173</v>
      </c>
      <c r="G725" s="17" t="s">
        <v>501</v>
      </c>
      <c r="H725" s="14" t="s">
        <v>752</v>
      </c>
      <c r="I725" s="40" t="str">
        <f>VLOOKUP(B725,SAOM!B$2:E2720,4,0)</f>
        <v>A agendar</v>
      </c>
      <c r="J725" s="14" t="s">
        <v>499</v>
      </c>
      <c r="K725" s="14" t="s">
        <v>499</v>
      </c>
      <c r="L725" s="15" t="s">
        <v>5877</v>
      </c>
      <c r="M725" s="15" t="str">
        <f>VLOOKUP(L725,Coordenadas!A$2:B1977,2,0)</f>
        <v xml:space="preserve"> 19°47'25.86"S</v>
      </c>
      <c r="N725" s="15" t="str">
        <f>VLOOKUP(L725,Coordenadas!A$2:C5720,3,0)</f>
        <v xml:space="preserve"> 42° 8'21.36"O</v>
      </c>
      <c r="O725" s="40" t="str">
        <f>VLOOKUP(B725,SAOM!B$2:H1678,7,0)</f>
        <v>-</v>
      </c>
      <c r="P725" s="40">
        <v>4033</v>
      </c>
      <c r="Q725" s="17" t="str">
        <f>VLOOKUP(B725,SAOM!B$2:I1678,8,0)</f>
        <v>-</v>
      </c>
      <c r="R725" s="17" t="e">
        <f>VLOOKUP(B725,AG_Lider!A$1:F2037,6,0)</f>
        <v>#N/A</v>
      </c>
      <c r="S725" s="42" t="str">
        <f>VLOOKUP(B725,SAOM!B$2:J1678,9,0)</f>
        <v>Hebert</v>
      </c>
      <c r="T725" s="17" t="str">
        <f>VLOOKUP(B725,SAOM!B$2:K2124,10,0)</f>
        <v xml:space="preserve"> 	avenida DARIO DE ANUNCIAÇÃO GROSSI, 65 - Regional</v>
      </c>
      <c r="U725" s="42" t="str">
        <f>VLOOKUP(B725,SAOM!B$2:M1450,12,0)</f>
        <v xml:space="preserve"> 	(33) 3321-6228</v>
      </c>
      <c r="V725" s="87" t="str">
        <f>VLOOKUP(B725,SAOM!B$2:L1450,11,0)</f>
        <v>35304-210</v>
      </c>
      <c r="W725" s="18"/>
      <c r="X725" s="40" t="str">
        <f>VLOOKUP(B725,SAOM!B$2:N1450,13,0)</f>
        <v>-</v>
      </c>
      <c r="Y725" s="17"/>
      <c r="Z725" s="15"/>
      <c r="AA725" s="19"/>
      <c r="AB725" s="35"/>
      <c r="AC725" s="48"/>
      <c r="AD725" s="19" t="str">
        <f>VLOOKUP(B725,SAOM!B$2:Q1751,16,0)</f>
        <v>-</v>
      </c>
      <c r="AE725" s="19" t="s">
        <v>4675</v>
      </c>
      <c r="AF725" s="19"/>
      <c r="AG725" s="145"/>
      <c r="AH725" s="15"/>
    </row>
    <row r="726" spans="1:34" s="20" customFormat="1">
      <c r="A726" s="46">
        <v>3968</v>
      </c>
      <c r="B726" s="38">
        <v>3968</v>
      </c>
      <c r="C726" s="17">
        <v>41114</v>
      </c>
      <c r="D726" s="17">
        <f t="shared" si="17"/>
        <v>41159</v>
      </c>
      <c r="E726" s="17">
        <f>VLOOKUP(B726,SAOM!B$2:D3776,3,0)</f>
        <v>41159</v>
      </c>
      <c r="F726" s="17">
        <f t="shared" si="16"/>
        <v>41174</v>
      </c>
      <c r="G726" s="17" t="s">
        <v>501</v>
      </c>
      <c r="H726" s="14" t="s">
        <v>752</v>
      </c>
      <c r="I726" s="40" t="str">
        <f>VLOOKUP(B726,SAOM!B$2:E2721,4,0)</f>
        <v>Agendado</v>
      </c>
      <c r="J726" s="14" t="s">
        <v>499</v>
      </c>
      <c r="K726" s="14" t="s">
        <v>499</v>
      </c>
      <c r="L726" s="15" t="s">
        <v>3579</v>
      </c>
      <c r="M726" s="15" t="str">
        <f>VLOOKUP(L726,Coordenadas!A$2:B1978,2,0)</f>
        <v xml:space="preserve"> 19°27'27.36"S</v>
      </c>
      <c r="N726" s="15" t="str">
        <f>VLOOKUP(L726,Coordenadas!A$2:C5721,3,0)</f>
        <v xml:space="preserve"> 44°44'35.29"O</v>
      </c>
      <c r="O726" s="40" t="str">
        <f>VLOOKUP(B726,SAOM!B$2:H1679,7,0)</f>
        <v>-</v>
      </c>
      <c r="P726" s="40">
        <v>4033</v>
      </c>
      <c r="Q726" s="17">
        <f>VLOOKUP(B726,SAOM!B$2:I1679,8,0)</f>
        <v>41143</v>
      </c>
      <c r="R726" s="17" t="e">
        <f>VLOOKUP(B726,AG_Lider!A$1:F2038,6,0)</f>
        <v>#N/A</v>
      </c>
      <c r="S726" s="42" t="str">
        <f>VLOOKUP(B726,SAOM!B$2:J1679,9,0)</f>
        <v>DANIELLE CRISTINA GONÇALVES SOUZA</v>
      </c>
      <c r="T726" s="17" t="str">
        <f>VLOOKUP(B726,SAOM!B$2:K2125,10,0)</f>
        <v>RUA HÉLIO FILGUEIRAS, 147</v>
      </c>
      <c r="U726" s="42">
        <f>VLOOKUP(B726,SAOM!B$2:M1451,12,0)</f>
        <v>3732741581</v>
      </c>
      <c r="V726" s="87" t="str">
        <f>VLOOKUP(B726,SAOM!B$2:L1451,11,0)</f>
        <v>35669-000</v>
      </c>
      <c r="W726" s="18"/>
      <c r="X726" s="40" t="str">
        <f>VLOOKUP(B726,SAOM!B$2:N1451,13,0)</f>
        <v>-</v>
      </c>
      <c r="Y726" s="17"/>
      <c r="Z726" s="15"/>
      <c r="AA726" s="19"/>
      <c r="AB726" s="35"/>
      <c r="AC726" s="48"/>
      <c r="AD726" s="19" t="str">
        <f>VLOOKUP(B726,SAOM!B$2:Q1752,16,0)</f>
        <v>-</v>
      </c>
      <c r="AE726" s="19" t="s">
        <v>4675</v>
      </c>
      <c r="AF726" s="19"/>
      <c r="AG726" s="145"/>
      <c r="AH726" s="15"/>
    </row>
    <row r="727" spans="1:34" s="20" customFormat="1">
      <c r="A727" s="46">
        <v>3961</v>
      </c>
      <c r="B727" s="38">
        <v>3961</v>
      </c>
      <c r="C727" s="17">
        <v>41114</v>
      </c>
      <c r="D727" s="17">
        <f t="shared" si="17"/>
        <v>41159</v>
      </c>
      <c r="E727" s="17">
        <f>VLOOKUP(B727,SAOM!B$2:D3777,3,0)</f>
        <v>41159</v>
      </c>
      <c r="F727" s="17">
        <f t="shared" si="16"/>
        <v>41174</v>
      </c>
      <c r="G727" s="17" t="s">
        <v>501</v>
      </c>
      <c r="H727" s="14" t="s">
        <v>752</v>
      </c>
      <c r="I727" s="40" t="str">
        <f>VLOOKUP(B727,SAOM!B$2:E2722,4,0)</f>
        <v>Agendado</v>
      </c>
      <c r="J727" s="14" t="s">
        <v>499</v>
      </c>
      <c r="K727" s="14" t="s">
        <v>499</v>
      </c>
      <c r="L727" s="15" t="s">
        <v>3015</v>
      </c>
      <c r="M727" s="15" t="str">
        <f>VLOOKUP(L727,Coordenadas!A$2:B1979,2,0)</f>
        <v xml:space="preserve"> 17°25'36.38"S</v>
      </c>
      <c r="N727" s="15" t="str">
        <f>VLOOKUP(L727,Coordenadas!A$2:C5722,3,0)</f>
        <v xml:space="preserve"> 41° 0'20.30"O</v>
      </c>
      <c r="O727" s="40" t="str">
        <f>VLOOKUP(B727,SAOM!B$2:H1680,7,0)</f>
        <v>-</v>
      </c>
      <c r="P727" s="40">
        <v>4033</v>
      </c>
      <c r="Q727" s="17">
        <f>VLOOKUP(B727,SAOM!B$2:I1680,8,0)</f>
        <v>41166</v>
      </c>
      <c r="R727" s="17" t="e">
        <f>VLOOKUP(B727,AG_Lider!A$1:F2039,6,0)</f>
        <v>#N/A</v>
      </c>
      <c r="S727" s="42" t="str">
        <f>VLOOKUP(B727,SAOM!B$2:J1680,9,0)</f>
        <v>IRAYANA MOUTINHO DGOMES SOARES</v>
      </c>
      <c r="T727" s="17" t="str">
        <f>VLOOKUP(B727,SAOM!B$2:K2126,10,0)</f>
        <v>AV. VALDIR PINHEIRO CANGUSSU, 120</v>
      </c>
      <c r="U727" s="42" t="str">
        <f>VLOOKUP(B727,SAOM!B$2:M1452,12,0)</f>
        <v>33 35351856</v>
      </c>
      <c r="V727" s="87" t="str">
        <f>VLOOKUP(B727,SAOM!B$2:L1452,11,0)</f>
        <v>39814-000</v>
      </c>
      <c r="W727" s="18"/>
      <c r="X727" s="40" t="str">
        <f>VLOOKUP(B727,SAOM!B$2:N1452,13,0)</f>
        <v>-</v>
      </c>
      <c r="Y727" s="17"/>
      <c r="Z727" s="15"/>
      <c r="AA727" s="19"/>
      <c r="AB727" s="35"/>
      <c r="AC727" s="48"/>
      <c r="AD727" s="19" t="str">
        <f>VLOOKUP(B727,SAOM!B$2:Q1753,16,0)</f>
        <v>-</v>
      </c>
      <c r="AE727" s="19" t="s">
        <v>4675</v>
      </c>
      <c r="AF727" s="19"/>
      <c r="AG727" s="145"/>
      <c r="AH727" s="15"/>
    </row>
    <row r="728" spans="1:34" s="20" customFormat="1">
      <c r="A728" s="46">
        <v>3962</v>
      </c>
      <c r="B728" s="38">
        <v>3962</v>
      </c>
      <c r="C728" s="17">
        <v>41114</v>
      </c>
      <c r="D728" s="17">
        <f t="shared" si="17"/>
        <v>41159</v>
      </c>
      <c r="E728" s="17">
        <f>VLOOKUP(B728,SAOM!B$2:D3778,3,0)</f>
        <v>41159</v>
      </c>
      <c r="F728" s="17">
        <f t="shared" si="16"/>
        <v>41174</v>
      </c>
      <c r="G728" s="17" t="s">
        <v>501</v>
      </c>
      <c r="H728" s="14" t="s">
        <v>752</v>
      </c>
      <c r="I728" s="40" t="str">
        <f>VLOOKUP(B728,SAOM!B$2:E2723,4,0)</f>
        <v>Agendado</v>
      </c>
      <c r="J728" s="14" t="s">
        <v>499</v>
      </c>
      <c r="K728" s="14" t="s">
        <v>499</v>
      </c>
      <c r="L728" s="15" t="s">
        <v>3015</v>
      </c>
      <c r="M728" s="15" t="str">
        <f>VLOOKUP(L728,Coordenadas!A$2:B1980,2,0)</f>
        <v xml:space="preserve"> 17°25'36.38"S</v>
      </c>
      <c r="N728" s="15" t="str">
        <f>VLOOKUP(L728,Coordenadas!A$2:C5723,3,0)</f>
        <v xml:space="preserve"> 41° 0'20.30"O</v>
      </c>
      <c r="O728" s="40" t="str">
        <f>VLOOKUP(B728,SAOM!B$2:H1681,7,0)</f>
        <v>-</v>
      </c>
      <c r="P728" s="40">
        <v>4033</v>
      </c>
      <c r="Q728" s="17">
        <f>VLOOKUP(B728,SAOM!B$2:I1681,8,0)</f>
        <v>41166</v>
      </c>
      <c r="R728" s="17" t="e">
        <f>VLOOKUP(B728,AG_Lider!A$1:F2040,6,0)</f>
        <v>#N/A</v>
      </c>
      <c r="S728" s="42" t="str">
        <f>VLOOKUP(B728,SAOM!B$2:J1681,9,0)</f>
        <v>DIEGO DE CASTRO CAMPOS</v>
      </c>
      <c r="T728" s="17" t="str">
        <f>VLOOKUP(B728,SAOM!B$2:K2127,10,0)</f>
        <v>RUA TAMBURI, 78</v>
      </c>
      <c r="U728" s="42" t="str">
        <f>VLOOKUP(B728,SAOM!B$2:M1453,12,0)</f>
        <v>33 35351220</v>
      </c>
      <c r="V728" s="87" t="str">
        <f>VLOOKUP(B728,SAOM!B$2:L1453,11,0)</f>
        <v>39814-000</v>
      </c>
      <c r="W728" s="18"/>
      <c r="X728" s="40" t="str">
        <f>VLOOKUP(B728,SAOM!B$2:N1453,13,0)</f>
        <v>-</v>
      </c>
      <c r="Y728" s="17"/>
      <c r="Z728" s="15"/>
      <c r="AA728" s="19"/>
      <c r="AB728" s="35"/>
      <c r="AC728" s="48"/>
      <c r="AD728" s="19" t="str">
        <f>VLOOKUP(B728,SAOM!B$2:Q1754,16,0)</f>
        <v>-</v>
      </c>
      <c r="AE728" s="19" t="s">
        <v>4675</v>
      </c>
      <c r="AF728" s="19"/>
      <c r="AG728" s="145"/>
      <c r="AH728" s="15"/>
    </row>
    <row r="729" spans="1:34" s="20" customFormat="1">
      <c r="A729" s="46">
        <v>3963</v>
      </c>
      <c r="B729" s="38">
        <v>3963</v>
      </c>
      <c r="C729" s="17">
        <v>41114</v>
      </c>
      <c r="D729" s="17">
        <f t="shared" si="17"/>
        <v>41159</v>
      </c>
      <c r="E729" s="17">
        <f>VLOOKUP(B729,SAOM!B$2:D3779,3,0)</f>
        <v>41159</v>
      </c>
      <c r="F729" s="17">
        <f t="shared" si="16"/>
        <v>41174</v>
      </c>
      <c r="G729" s="17" t="s">
        <v>501</v>
      </c>
      <c r="H729" s="14" t="s">
        <v>752</v>
      </c>
      <c r="I729" s="40" t="str">
        <f>VLOOKUP(B729,SAOM!B$2:E2724,4,0)</f>
        <v>A agendar</v>
      </c>
      <c r="J729" s="14" t="s">
        <v>499</v>
      </c>
      <c r="K729" s="14" t="s">
        <v>499</v>
      </c>
      <c r="L729" s="15" t="s">
        <v>3015</v>
      </c>
      <c r="M729" s="15" t="str">
        <f>VLOOKUP(L729,Coordenadas!A$2:B1981,2,0)</f>
        <v xml:space="preserve"> 17°25'36.38"S</v>
      </c>
      <c r="N729" s="15" t="str">
        <f>VLOOKUP(L729,Coordenadas!A$2:C5724,3,0)</f>
        <v xml:space="preserve"> 41° 0'20.30"O</v>
      </c>
      <c r="O729" s="40" t="str">
        <f>VLOOKUP(B729,SAOM!B$2:H1682,7,0)</f>
        <v>-</v>
      </c>
      <c r="P729" s="40">
        <v>4033</v>
      </c>
      <c r="Q729" s="17" t="str">
        <f>VLOOKUP(B729,SAOM!B$2:I1682,8,0)</f>
        <v>-</v>
      </c>
      <c r="R729" s="17" t="e">
        <f>VLOOKUP(B729,AG_Lider!A$1:F2041,6,0)</f>
        <v>#N/A</v>
      </c>
      <c r="S729" s="42" t="str">
        <f>VLOOKUP(B729,SAOM!B$2:J1682,9,0)</f>
        <v>HEIDI CORDEIRO</v>
      </c>
      <c r="T729" s="17" t="str">
        <f>VLOOKUP(B729,SAOM!B$2:K2128,10,0)</f>
        <v>AV. JUSCELINA PINHEIRO, 636</v>
      </c>
      <c r="U729" s="42" t="str">
        <f>VLOOKUP(B729,SAOM!B$2:M1454,12,0)</f>
        <v>33 35354003</v>
      </c>
      <c r="V729" s="87" t="str">
        <f>VLOOKUP(B729,SAOM!B$2:L1454,11,0)</f>
        <v>39814-000</v>
      </c>
      <c r="W729" s="18"/>
      <c r="X729" s="40" t="str">
        <f>VLOOKUP(B729,SAOM!B$2:N1454,13,0)</f>
        <v>-</v>
      </c>
      <c r="Y729" s="17"/>
      <c r="Z729" s="15"/>
      <c r="AA729" s="19"/>
      <c r="AB729" s="35"/>
      <c r="AC729" s="48"/>
      <c r="AD729" s="19" t="str">
        <f>VLOOKUP(B729,SAOM!B$2:Q1755,16,0)</f>
        <v>-</v>
      </c>
      <c r="AE729" s="19" t="s">
        <v>4675</v>
      </c>
      <c r="AF729" s="19"/>
      <c r="AG729" s="145"/>
      <c r="AH729" s="15"/>
    </row>
    <row r="730" spans="1:34" s="20" customFormat="1">
      <c r="A730" s="46">
        <v>3964</v>
      </c>
      <c r="B730" s="38">
        <v>3964</v>
      </c>
      <c r="C730" s="17">
        <v>41114</v>
      </c>
      <c r="D730" s="17">
        <f t="shared" si="17"/>
        <v>41159</v>
      </c>
      <c r="E730" s="17">
        <f>VLOOKUP(B730,SAOM!B$2:D3780,3,0)</f>
        <v>41159</v>
      </c>
      <c r="F730" s="17">
        <f t="shared" si="16"/>
        <v>41174</v>
      </c>
      <c r="G730" s="17" t="s">
        <v>501</v>
      </c>
      <c r="H730" s="14" t="s">
        <v>517</v>
      </c>
      <c r="I730" s="40" t="str">
        <f>VLOOKUP(B730,SAOM!B$2:E2725,4,0)</f>
        <v>Aceito</v>
      </c>
      <c r="J730" s="14" t="s">
        <v>499</v>
      </c>
      <c r="K730" s="14" t="s">
        <v>501</v>
      </c>
      <c r="L730" s="15" t="s">
        <v>3579</v>
      </c>
      <c r="M730" s="15" t="str">
        <f>VLOOKUP(L730,Coordenadas!A$2:B1982,2,0)</f>
        <v xml:space="preserve"> 19°27'27.36"S</v>
      </c>
      <c r="N730" s="15" t="str">
        <f>VLOOKUP(L730,Coordenadas!A$2:C5725,3,0)</f>
        <v xml:space="preserve"> 44°44'35.29"O</v>
      </c>
      <c r="O730" s="40" t="str">
        <f>VLOOKUP(B730,SAOM!B$2:H1683,7,0)</f>
        <v>SES-PAOS-3964</v>
      </c>
      <c r="P730" s="40">
        <v>4033</v>
      </c>
      <c r="Q730" s="17">
        <f>VLOOKUP(B730,SAOM!B$2:I1683,8,0)</f>
        <v>41128</v>
      </c>
      <c r="R730" s="17" t="e">
        <f>VLOOKUP(B730,AG_Lider!A$1:F2042,6,0)</f>
        <v>#N/A</v>
      </c>
      <c r="S730" s="42" t="str">
        <f>VLOOKUP(B730,SAOM!B$2:J1683,9,0)</f>
        <v>AURIANA VANESSA</v>
      </c>
      <c r="T730" s="17" t="str">
        <f>VLOOKUP(B730,SAOM!B$2:K2129,10,0)</f>
        <v>RUA PADRE LIBÉRIO, Nº235,</v>
      </c>
      <c r="U730" s="42">
        <f>VLOOKUP(B730,SAOM!B$2:M1455,12,0)</f>
        <v>3732742062</v>
      </c>
      <c r="V730" s="87" t="str">
        <f>VLOOKUP(B730,SAOM!B$2:L1455,11,0)</f>
        <v>35669-000</v>
      </c>
      <c r="W730" s="18"/>
      <c r="X730" s="40" t="str">
        <f>VLOOKUP(B730,SAOM!B$2:N1455,13,0)</f>
        <v>00:20:0e:10:4f:bb</v>
      </c>
      <c r="Y730" s="17">
        <v>41128</v>
      </c>
      <c r="Z730" s="15" t="s">
        <v>5725</v>
      </c>
      <c r="AA730" s="19">
        <v>41128</v>
      </c>
      <c r="AB730" s="35"/>
      <c r="AC730" s="48"/>
      <c r="AD730" s="19" t="str">
        <f>VLOOKUP(B730,SAOM!B$2:Q1756,16,0)</f>
        <v>-</v>
      </c>
      <c r="AE730" s="19" t="s">
        <v>4675</v>
      </c>
      <c r="AF730" s="19"/>
      <c r="AG730" s="145"/>
      <c r="AH730" s="15"/>
    </row>
    <row r="731" spans="1:34" s="20" customFormat="1">
      <c r="A731" s="46">
        <v>3965</v>
      </c>
      <c r="B731" s="38">
        <v>3965</v>
      </c>
      <c r="C731" s="17">
        <v>41114</v>
      </c>
      <c r="D731" s="17">
        <f t="shared" si="17"/>
        <v>41159</v>
      </c>
      <c r="E731" s="17">
        <f>VLOOKUP(B731,SAOM!B$2:D3781,3,0)</f>
        <v>41159</v>
      </c>
      <c r="F731" s="17">
        <f t="shared" si="16"/>
        <v>41174</v>
      </c>
      <c r="G731" s="17" t="s">
        <v>501</v>
      </c>
      <c r="H731" s="14" t="s">
        <v>517</v>
      </c>
      <c r="I731" s="40" t="str">
        <f>VLOOKUP(B731,SAOM!B$2:E2726,4,0)</f>
        <v>Aceito</v>
      </c>
      <c r="J731" s="14" t="s">
        <v>499</v>
      </c>
      <c r="K731" s="14" t="s">
        <v>501</v>
      </c>
      <c r="L731" s="15" t="s">
        <v>3579</v>
      </c>
      <c r="M731" s="15" t="str">
        <f>VLOOKUP(L731,Coordenadas!A$2:B1983,2,0)</f>
        <v xml:space="preserve"> 19°27'27.36"S</v>
      </c>
      <c r="N731" s="15" t="str">
        <f>VLOOKUP(L731,Coordenadas!A$2:C5726,3,0)</f>
        <v xml:space="preserve"> 44°44'35.29"O</v>
      </c>
      <c r="O731" s="40" t="str">
        <f>VLOOKUP(B731,SAOM!B$2:H1684,7,0)</f>
        <v>SES-PAOS-3965</v>
      </c>
      <c r="P731" s="40">
        <v>4033</v>
      </c>
      <c r="Q731" s="17">
        <f>VLOOKUP(B731,SAOM!B$2:I1684,8,0)</f>
        <v>41123</v>
      </c>
      <c r="R731" s="17" t="e">
        <f>VLOOKUP(B731,AG_Lider!A$1:F2043,6,0)</f>
        <v>#N/A</v>
      </c>
      <c r="S731" s="42" t="str">
        <f>VLOOKUP(B731,SAOM!B$2:J1684,9,0)</f>
        <v>NAYANA CASTRO</v>
      </c>
      <c r="T731" s="17" t="str">
        <f>VLOOKUP(B731,SAOM!B$2:K2130,10,0)</f>
        <v>RUA MADRE CLELIA MERLONE, Nº230</v>
      </c>
      <c r="U731" s="42">
        <f>VLOOKUP(B731,SAOM!B$2:M1456,12,0)</f>
        <v>3732741048</v>
      </c>
      <c r="V731" s="87" t="str">
        <f>VLOOKUP(B731,SAOM!B$2:L1456,11,0)</f>
        <v>35669-000</v>
      </c>
      <c r="W731" s="18"/>
      <c r="X731" s="40" t="str">
        <f>VLOOKUP(B731,SAOM!B$2:N1456,13,0)</f>
        <v>00:20:0e:10:4a:67</v>
      </c>
      <c r="Y731" s="17">
        <v>41123</v>
      </c>
      <c r="Z731" s="15" t="s">
        <v>5725</v>
      </c>
      <c r="AA731" s="19">
        <v>41124</v>
      </c>
      <c r="AB731" s="35"/>
      <c r="AC731" s="48"/>
      <c r="AD731" s="19" t="str">
        <f>VLOOKUP(B731,SAOM!B$2:Q1757,16,0)</f>
        <v>-</v>
      </c>
      <c r="AE731" s="19" t="s">
        <v>4675</v>
      </c>
      <c r="AF731" s="19"/>
      <c r="AG731" s="145"/>
      <c r="AH731" s="15"/>
    </row>
    <row r="732" spans="1:34" s="20" customFormat="1">
      <c r="A732" s="46">
        <v>3966</v>
      </c>
      <c r="B732" s="38">
        <v>3966</v>
      </c>
      <c r="C732" s="17">
        <v>41114</v>
      </c>
      <c r="D732" s="17">
        <f t="shared" si="17"/>
        <v>41159</v>
      </c>
      <c r="E732" s="17">
        <f>VLOOKUP(B732,SAOM!B$2:D3782,3,0)</f>
        <v>41159</v>
      </c>
      <c r="F732" s="17">
        <f t="shared" si="16"/>
        <v>41174</v>
      </c>
      <c r="G732" s="17" t="s">
        <v>501</v>
      </c>
      <c r="H732" s="14" t="s">
        <v>517</v>
      </c>
      <c r="I732" s="40" t="str">
        <f>VLOOKUP(B732,SAOM!B$2:E2727,4,0)</f>
        <v>Aceito</v>
      </c>
      <c r="J732" s="14" t="s">
        <v>499</v>
      </c>
      <c r="K732" s="14" t="s">
        <v>501</v>
      </c>
      <c r="L732" s="15" t="s">
        <v>3579</v>
      </c>
      <c r="M732" s="15" t="str">
        <f>VLOOKUP(L732,Coordenadas!A$2:B1984,2,0)</f>
        <v xml:space="preserve"> 19°27'27.36"S</v>
      </c>
      <c r="N732" s="15" t="str">
        <f>VLOOKUP(L732,Coordenadas!A$2:C5727,3,0)</f>
        <v xml:space="preserve"> 44°44'35.29"O</v>
      </c>
      <c r="O732" s="40" t="str">
        <f>VLOOKUP(B732,SAOM!B$2:H1685,7,0)</f>
        <v>SES-PAOS-3966</v>
      </c>
      <c r="P732" s="40">
        <v>4033</v>
      </c>
      <c r="Q732" s="17">
        <f>VLOOKUP(B732,SAOM!B$2:I1685,8,0)</f>
        <v>41122</v>
      </c>
      <c r="R732" s="17" t="e">
        <f>VLOOKUP(B732,AG_Lider!A$1:F2044,6,0)</f>
        <v>#N/A</v>
      </c>
      <c r="S732" s="42" t="str">
        <f>VLOOKUP(B732,SAOM!B$2:J1685,9,0)</f>
        <v>TATIANE TAVARES</v>
      </c>
      <c r="T732" s="17" t="str">
        <f>VLOOKUP(B732,SAOM!B$2:K2131,10,0)</f>
        <v>AV. GETULIO VARGAS, Nº 396</v>
      </c>
      <c r="U732" s="42">
        <f>VLOOKUP(B732,SAOM!B$2:M1457,12,0)</f>
        <v>3732741779</v>
      </c>
      <c r="V732" s="87" t="str">
        <f>VLOOKUP(B732,SAOM!B$2:L1457,11,0)</f>
        <v>35669-000</v>
      </c>
      <c r="W732" s="18"/>
      <c r="X732" s="40" t="str">
        <f>VLOOKUP(B732,SAOM!B$2:N1457,13,0)</f>
        <v>00:20:0E:10:4B:16</v>
      </c>
      <c r="Y732" s="17">
        <v>41122</v>
      </c>
      <c r="Z732" s="15" t="s">
        <v>5725</v>
      </c>
      <c r="AA732" s="19">
        <v>41123</v>
      </c>
      <c r="AB732" s="35"/>
      <c r="AC732" s="48"/>
      <c r="AD732" s="19" t="str">
        <f>VLOOKUP(B732,SAOM!B$2:Q1758,16,0)</f>
        <v>-</v>
      </c>
      <c r="AE732" s="19" t="s">
        <v>4675</v>
      </c>
      <c r="AF732" s="19"/>
      <c r="AG732" s="145"/>
      <c r="AH732" s="15"/>
    </row>
    <row r="733" spans="1:34" s="20" customFormat="1">
      <c r="A733" s="46">
        <v>3967</v>
      </c>
      <c r="B733" s="38">
        <v>3967</v>
      </c>
      <c r="C733" s="17">
        <v>41114</v>
      </c>
      <c r="D733" s="17">
        <f t="shared" si="17"/>
        <v>41159</v>
      </c>
      <c r="E733" s="17">
        <f>VLOOKUP(B733,SAOM!B$2:D3783,3,0)</f>
        <v>41159</v>
      </c>
      <c r="F733" s="17">
        <f t="shared" si="16"/>
        <v>41174</v>
      </c>
      <c r="G733" s="17" t="s">
        <v>501</v>
      </c>
      <c r="H733" s="14" t="s">
        <v>752</v>
      </c>
      <c r="I733" s="40" t="str">
        <f>VLOOKUP(B733,SAOM!B$2:E2728,4,0)</f>
        <v>Agendado</v>
      </c>
      <c r="J733" s="14" t="s">
        <v>499</v>
      </c>
      <c r="K733" s="14" t="s">
        <v>499</v>
      </c>
      <c r="L733" s="15" t="s">
        <v>3579</v>
      </c>
      <c r="M733" s="15" t="str">
        <f>VLOOKUP(L733,Coordenadas!A$2:B1985,2,0)</f>
        <v xml:space="preserve"> 19°27'27.36"S</v>
      </c>
      <c r="N733" s="15" t="str">
        <f>VLOOKUP(L733,Coordenadas!A$2:C5728,3,0)</f>
        <v xml:space="preserve"> 44°44'35.29"O</v>
      </c>
      <c r="O733" s="40" t="str">
        <f>VLOOKUP(B733,SAOM!B$2:H1686,7,0)</f>
        <v>-</v>
      </c>
      <c r="P733" s="40">
        <v>4033</v>
      </c>
      <c r="Q733" s="17">
        <f>VLOOKUP(B733,SAOM!B$2:I1686,8,0)</f>
        <v>41164</v>
      </c>
      <c r="R733" s="17" t="e">
        <f>VLOOKUP(B733,AG_Lider!A$1:F2045,6,0)</f>
        <v>#N/A</v>
      </c>
      <c r="S733" s="42" t="str">
        <f>VLOOKUP(B733,SAOM!B$2:J1686,9,0)</f>
        <v>DANIELLE CRISTINA GONÇALVES SOUZA</v>
      </c>
      <c r="T733" s="17" t="str">
        <f>VLOOKUP(B733,SAOM!B$2:K2132,10,0)</f>
        <v>RUA ANTONIO AMORIM,S/N - CENTRO</v>
      </c>
      <c r="U733" s="42" t="str">
        <f>VLOOKUP(B733,SAOM!B$2:M1458,12,0)</f>
        <v>37 32741581</v>
      </c>
      <c r="V733" s="87" t="str">
        <f>VLOOKUP(B733,SAOM!B$2:L1458,11,0)</f>
        <v>35669-000</v>
      </c>
      <c r="W733" s="18"/>
      <c r="X733" s="40" t="str">
        <f>VLOOKUP(B733,SAOM!B$2:N1458,13,0)</f>
        <v>-</v>
      </c>
      <c r="Y733" s="17"/>
      <c r="Z733" s="15"/>
      <c r="AA733" s="19"/>
      <c r="AB733" s="35"/>
      <c r="AC733" s="48"/>
      <c r="AD733" s="19" t="str">
        <f>VLOOKUP(B733,SAOM!B$2:Q1759,16,0)</f>
        <v>-</v>
      </c>
      <c r="AE733" s="19" t="s">
        <v>4675</v>
      </c>
      <c r="AF733" s="19"/>
      <c r="AG733" s="145"/>
      <c r="AH733" s="15"/>
    </row>
    <row r="734" spans="1:34" s="20" customFormat="1">
      <c r="A734" s="46">
        <v>3969</v>
      </c>
      <c r="B734" s="38">
        <v>3969</v>
      </c>
      <c r="C734" s="17">
        <v>41114</v>
      </c>
      <c r="D734" s="17">
        <f t="shared" si="17"/>
        <v>41159</v>
      </c>
      <c r="E734" s="17">
        <f>VLOOKUP(B734,SAOM!B$2:D3784,3,0)</f>
        <v>41159</v>
      </c>
      <c r="F734" s="17">
        <f t="shared" si="16"/>
        <v>41174</v>
      </c>
      <c r="G734" s="17" t="s">
        <v>501</v>
      </c>
      <c r="H734" s="14" t="s">
        <v>752</v>
      </c>
      <c r="I734" s="40" t="str">
        <f>VLOOKUP(B734,SAOM!B$2:E2729,4,0)</f>
        <v>Agendado</v>
      </c>
      <c r="J734" s="14" t="s">
        <v>499</v>
      </c>
      <c r="K734" s="14" t="s">
        <v>499</v>
      </c>
      <c r="L734" s="15" t="s">
        <v>173</v>
      </c>
      <c r="M734" s="15" t="str">
        <f>VLOOKUP(L734,Coordenadas!A$2:B1986,2,0)</f>
        <v xml:space="preserve"> 18°56'39.16"S</v>
      </c>
      <c r="N734" s="15" t="str">
        <f>VLOOKUP(L734,Coordenadas!A$2:C5729,3,0)</f>
        <v xml:space="preserve"> 46°59'31.84"O</v>
      </c>
      <c r="O734" s="40" t="str">
        <f>VLOOKUP(B734,SAOM!B$2:H1687,7,0)</f>
        <v>-</v>
      </c>
      <c r="P734" s="40">
        <v>4033</v>
      </c>
      <c r="Q734" s="17">
        <f>VLOOKUP(B734,SAOM!B$2:I1687,8,0)</f>
        <v>41148</v>
      </c>
      <c r="R734" s="17" t="e">
        <f>VLOOKUP(B734,AG_Lider!A$1:F2046,6,0)</f>
        <v>#N/A</v>
      </c>
      <c r="S734" s="42" t="str">
        <f>VLOOKUP(B734,SAOM!B$2:J1687,9,0)</f>
        <v>NATASSIA MACHADO PERES DE OLIVEIRA</v>
      </c>
      <c r="T734" s="17" t="str">
        <f>VLOOKUP(B734,SAOM!B$2:K2133,10,0)</f>
        <v>AV.: FARIA PEREIRA, 2.700</v>
      </c>
      <c r="U734" s="42" t="str">
        <f>VLOOKUP(B734,SAOM!B$2:M1459,12,0)</f>
        <v>(34)3831-9905</v>
      </c>
      <c r="V734" s="87" t="str">
        <f>VLOOKUP(B734,SAOM!B$2:L1459,11,0)</f>
        <v>38740-000</v>
      </c>
      <c r="W734" s="18"/>
      <c r="X734" s="40" t="str">
        <f>VLOOKUP(B734,SAOM!B$2:N1459,13,0)</f>
        <v>-</v>
      </c>
      <c r="Y734" s="17"/>
      <c r="Z734" s="15"/>
      <c r="AA734" s="19"/>
      <c r="AB734" s="35"/>
      <c r="AC734" s="48"/>
      <c r="AD734" s="19" t="str">
        <f>VLOOKUP(B734,SAOM!B$2:Q1760,16,0)</f>
        <v>-</v>
      </c>
      <c r="AE734" s="19" t="s">
        <v>4675</v>
      </c>
      <c r="AF734" s="19"/>
      <c r="AG734" s="145"/>
      <c r="AH734" s="15"/>
    </row>
    <row r="735" spans="1:34" s="20" customFormat="1">
      <c r="A735" s="46">
        <v>3970</v>
      </c>
      <c r="B735" s="38">
        <v>3970</v>
      </c>
      <c r="C735" s="17">
        <v>41114</v>
      </c>
      <c r="D735" s="17">
        <f t="shared" si="17"/>
        <v>41159</v>
      </c>
      <c r="E735" s="17">
        <f>VLOOKUP(B735,SAOM!B$2:D3785,3,0)</f>
        <v>41159</v>
      </c>
      <c r="F735" s="17">
        <f t="shared" si="16"/>
        <v>41174</v>
      </c>
      <c r="G735" s="17" t="s">
        <v>501</v>
      </c>
      <c r="H735" s="14" t="s">
        <v>517</v>
      </c>
      <c r="I735" s="40" t="str">
        <f>VLOOKUP(B735,SAOM!B$2:E2730,4,0)</f>
        <v>Aceito</v>
      </c>
      <c r="J735" s="14" t="s">
        <v>499</v>
      </c>
      <c r="K735" s="14" t="s">
        <v>501</v>
      </c>
      <c r="L735" s="15" t="s">
        <v>173</v>
      </c>
      <c r="M735" s="15" t="str">
        <f>VLOOKUP(L735,Coordenadas!A$2:B1987,2,0)</f>
        <v xml:space="preserve"> 18°56'39.16"S</v>
      </c>
      <c r="N735" s="15" t="str">
        <f>VLOOKUP(L735,Coordenadas!A$2:C5730,3,0)</f>
        <v xml:space="preserve"> 46°59'31.84"O</v>
      </c>
      <c r="O735" s="40" t="str">
        <f>VLOOKUP(B735,SAOM!B$2:H1688,7,0)</f>
        <v>SES-PAIO-3970</v>
      </c>
      <c r="P735" s="40">
        <v>4033</v>
      </c>
      <c r="Q735" s="17">
        <f>VLOOKUP(B735,SAOM!B$2:I1688,8,0)</f>
        <v>41157</v>
      </c>
      <c r="R735" s="17" t="e">
        <f>VLOOKUP(B735,AG_Lider!A$1:F2047,6,0)</f>
        <v>#N/A</v>
      </c>
      <c r="S735" s="42" t="str">
        <f>VLOOKUP(B735,SAOM!B$2:J1688,9,0)</f>
        <v>FABIANA OLIVEIRA BUSTAMANTE</v>
      </c>
      <c r="T735" s="17" t="str">
        <f>VLOOKUP(B735,SAOM!B$2:K2134,10,0)</f>
        <v>RUA: OTÁVIO DE BRITO, S/N</v>
      </c>
      <c r="U735" s="42" t="str">
        <f>VLOOKUP(B735,SAOM!B$2:M1460,12,0)</f>
        <v>(34)3831-5288</v>
      </c>
      <c r="V735" s="87" t="str">
        <f>VLOOKUP(B735,SAOM!B$2:L1460,11,0)</f>
        <v>38740-000</v>
      </c>
      <c r="W735" s="18"/>
      <c r="X735" s="40" t="str">
        <f>VLOOKUP(B735,SAOM!B$2:N1460,13,0)</f>
        <v>00:20:0e:10:4c:fd</v>
      </c>
      <c r="Y735" s="17">
        <v>41156</v>
      </c>
      <c r="Z735" s="15" t="s">
        <v>7625</v>
      </c>
      <c r="AA735" s="19">
        <v>41157</v>
      </c>
      <c r="AB735" s="35"/>
      <c r="AC735" s="48"/>
      <c r="AD735" s="19" t="str">
        <f>VLOOKUP(B735,SAOM!B$2:Q1761,16,0)</f>
        <v>-</v>
      </c>
      <c r="AE735" s="19" t="s">
        <v>4675</v>
      </c>
      <c r="AF735" s="19"/>
      <c r="AG735" s="145"/>
      <c r="AH735" s="15"/>
    </row>
    <row r="736" spans="1:34" s="20" customFormat="1">
      <c r="A736" s="46">
        <v>3971</v>
      </c>
      <c r="B736" s="38">
        <v>3971</v>
      </c>
      <c r="C736" s="17">
        <v>41114</v>
      </c>
      <c r="D736" s="17">
        <f t="shared" si="17"/>
        <v>41159</v>
      </c>
      <c r="E736" s="17">
        <f>VLOOKUP(B736,SAOM!B$2:D3786,3,0)</f>
        <v>41159</v>
      </c>
      <c r="F736" s="17">
        <f t="shared" si="16"/>
        <v>41174</v>
      </c>
      <c r="G736" s="17" t="s">
        <v>501</v>
      </c>
      <c r="H736" s="14" t="s">
        <v>517</v>
      </c>
      <c r="I736" s="40" t="str">
        <f>VLOOKUP(B736,SAOM!B$2:E2731,4,0)</f>
        <v>Aceito</v>
      </c>
      <c r="J736" s="14" t="s">
        <v>499</v>
      </c>
      <c r="K736" s="14" t="s">
        <v>499</v>
      </c>
      <c r="L736" s="15" t="s">
        <v>173</v>
      </c>
      <c r="M736" s="15" t="str">
        <f>VLOOKUP(L736,Coordenadas!A$2:B1988,2,0)</f>
        <v xml:space="preserve"> 18°56'39.16"S</v>
      </c>
      <c r="N736" s="15" t="str">
        <f>VLOOKUP(L736,Coordenadas!A$2:C5731,3,0)</f>
        <v xml:space="preserve"> 46°59'31.84"O</v>
      </c>
      <c r="O736" s="40" t="str">
        <f>VLOOKUP(B736,SAOM!B$2:H1689,7,0)</f>
        <v>SES-PAIO-3971</v>
      </c>
      <c r="P736" s="40">
        <v>4033</v>
      </c>
      <c r="Q736" s="17">
        <f>VLOOKUP(B736,SAOM!B$2:I1689,8,0)</f>
        <v>41157</v>
      </c>
      <c r="R736" s="17" t="e">
        <f>VLOOKUP(B736,AG_Lider!A$1:F2048,6,0)</f>
        <v>#N/A</v>
      </c>
      <c r="S736" s="42" t="str">
        <f>VLOOKUP(B736,SAOM!B$2:J1689,9,0)</f>
        <v>GUILHERME FABIANO DOS REIS</v>
      </c>
      <c r="T736" s="17" t="str">
        <f>VLOOKUP(B736,SAOM!B$2:K2135,10,0)</f>
        <v>AV. JOAO ALVES DO NASCIMENTO, 1452</v>
      </c>
      <c r="U736" s="42" t="str">
        <f>VLOOKUP(B736,SAOM!B$2:M1461,12,0)</f>
        <v>(34)3839-1818</v>
      </c>
      <c r="V736" s="87" t="str">
        <f>VLOOKUP(B736,SAOM!B$2:L1461,11,0)</f>
        <v>38740-000</v>
      </c>
      <c r="W736" s="18"/>
      <c r="X736" s="40" t="str">
        <f>VLOOKUP(B736,SAOM!B$2:N1461,13,0)</f>
        <v>00:20:0e:10:4f:32</v>
      </c>
      <c r="Y736" s="17">
        <v>41156</v>
      </c>
      <c r="Z736" s="15" t="s">
        <v>7625</v>
      </c>
      <c r="AA736" s="19">
        <v>41157</v>
      </c>
      <c r="AB736" s="35"/>
      <c r="AC736" s="48"/>
      <c r="AD736" s="19" t="str">
        <f>VLOOKUP(B736,SAOM!B$2:Q1762,16,0)</f>
        <v>-</v>
      </c>
      <c r="AE736" s="19" t="s">
        <v>4675</v>
      </c>
      <c r="AF736" s="19"/>
      <c r="AG736" s="145"/>
      <c r="AH736" s="15"/>
    </row>
    <row r="737" spans="1:34" s="20" customFormat="1">
      <c r="A737" s="46">
        <v>3972</v>
      </c>
      <c r="B737" s="38">
        <v>3972</v>
      </c>
      <c r="C737" s="17">
        <v>41114</v>
      </c>
      <c r="D737" s="17">
        <f t="shared" si="17"/>
        <v>41159</v>
      </c>
      <c r="E737" s="17">
        <f>VLOOKUP(B737,SAOM!B$2:D3787,3,0)</f>
        <v>41159</v>
      </c>
      <c r="F737" s="17">
        <f t="shared" si="16"/>
        <v>41174</v>
      </c>
      <c r="G737" s="17" t="s">
        <v>501</v>
      </c>
      <c r="H737" s="14" t="s">
        <v>752</v>
      </c>
      <c r="I737" s="40" t="str">
        <f>VLOOKUP(B737,SAOM!B$2:E2732,4,0)</f>
        <v>Agendado</v>
      </c>
      <c r="J737" s="14" t="s">
        <v>499</v>
      </c>
      <c r="K737" s="14" t="s">
        <v>499</v>
      </c>
      <c r="L737" s="15" t="s">
        <v>1830</v>
      </c>
      <c r="M737" s="15" t="str">
        <f>VLOOKUP(L737,Coordenadas!A$2:B1989,2,0)</f>
        <v xml:space="preserve"> 19° 7'1.35"S</v>
      </c>
      <c r="N737" s="15" t="str">
        <f>VLOOKUP(L737,Coordenadas!A$2:C5732,3,0)</f>
        <v xml:space="preserve"> 43°40'48.93"O</v>
      </c>
      <c r="O737" s="40" t="str">
        <f>VLOOKUP(B737,SAOM!B$2:H1690,7,0)</f>
        <v>-</v>
      </c>
      <c r="P737" s="40">
        <v>4033</v>
      </c>
      <c r="Q737" s="17">
        <f>VLOOKUP(B737,SAOM!B$2:I1690,8,0)</f>
        <v>41156</v>
      </c>
      <c r="R737" s="17" t="e">
        <f>VLOOKUP(B737,AG_Lider!A$1:F2049,6,0)</f>
        <v>#N/A</v>
      </c>
      <c r="S737" s="42" t="str">
        <f>VLOOKUP(B737,SAOM!B$2:J1690,9,0)</f>
        <v>Ludimila</v>
      </c>
      <c r="T737" s="17" t="str">
        <f>VLOOKUP(B737,SAOM!B$2:K2136,10,0)</f>
        <v>Rod. MG 10 Km 100</v>
      </c>
      <c r="U737" s="42" t="str">
        <f>VLOOKUP(B737,SAOM!B$2:M1462,12,0)</f>
        <v>31- 3718-7167</v>
      </c>
      <c r="V737" s="87" t="str">
        <f>VLOOKUP(B737,SAOM!B$2:L1462,11,0)</f>
        <v>35845-000</v>
      </c>
      <c r="W737" s="18"/>
      <c r="X737" s="40" t="str">
        <f>VLOOKUP(B737,SAOM!B$2:N1462,13,0)</f>
        <v>-</v>
      </c>
      <c r="Y737" s="17"/>
      <c r="Z737" s="15"/>
      <c r="AA737" s="19"/>
      <c r="AB737" s="35"/>
      <c r="AC737" s="48"/>
      <c r="AD737" s="19" t="str">
        <f>VLOOKUP(B737,SAOM!B$2:Q1763,16,0)</f>
        <v>-</v>
      </c>
      <c r="AE737" s="19" t="s">
        <v>4675</v>
      </c>
      <c r="AF737" s="19"/>
      <c r="AG737" s="145"/>
      <c r="AH737" s="15"/>
    </row>
    <row r="738" spans="1:34" s="20" customFormat="1">
      <c r="A738" s="46">
        <v>3973</v>
      </c>
      <c r="B738" s="38">
        <v>3973</v>
      </c>
      <c r="C738" s="17">
        <v>41114</v>
      </c>
      <c r="D738" s="17">
        <f t="shared" si="17"/>
        <v>41159</v>
      </c>
      <c r="E738" s="17">
        <f>VLOOKUP(B738,SAOM!B$2:D3788,3,0)</f>
        <v>41159</v>
      </c>
      <c r="F738" s="17">
        <f t="shared" si="16"/>
        <v>41174</v>
      </c>
      <c r="G738" s="17" t="s">
        <v>501</v>
      </c>
      <c r="H738" s="14" t="s">
        <v>517</v>
      </c>
      <c r="I738" s="40" t="str">
        <f>VLOOKUP(B738,SAOM!B$2:E2733,4,0)</f>
        <v>Aceito</v>
      </c>
      <c r="J738" s="14" t="s">
        <v>499</v>
      </c>
      <c r="K738" s="14" t="s">
        <v>501</v>
      </c>
      <c r="L738" s="15" t="s">
        <v>165</v>
      </c>
      <c r="M738" s="15" t="str">
        <f>VLOOKUP(L738,Coordenadas!A$2:B1990,2,0)</f>
        <v xml:space="preserve"> 20°51'56.59"S</v>
      </c>
      <c r="N738" s="15" t="str">
        <f>VLOOKUP(L738,Coordenadas!A$2:C5733,3,0)</f>
        <v xml:space="preserve"> 45°16'23.53"O</v>
      </c>
      <c r="O738" s="40" t="str">
        <f>VLOOKUP(B738,SAOM!B$2:H1691,7,0)</f>
        <v>SES-CALO-3973</v>
      </c>
      <c r="P738" s="40">
        <v>4033</v>
      </c>
      <c r="Q738" s="17">
        <f>VLOOKUP(B738,SAOM!B$2:I1691,8,0)</f>
        <v>41148</v>
      </c>
      <c r="R738" s="17" t="e">
        <f>VLOOKUP(B738,AG_Lider!A$1:F2050,6,0)</f>
        <v>#N/A</v>
      </c>
      <c r="S738" s="42" t="str">
        <f>VLOOKUP(B738,SAOM!B$2:J1691,9,0)</f>
        <v>Paola Maia Limongi</v>
      </c>
      <c r="T738" s="17" t="str">
        <f>VLOOKUP(B738,SAOM!B$2:K2137,10,0)</f>
        <v>Rua: Maguinólia nº 266</v>
      </c>
      <c r="U738" s="42" t="str">
        <f>VLOOKUP(B738,SAOM!B$2:M1463,12,0)</f>
        <v>35 3832 6000</v>
      </c>
      <c r="V738" s="87" t="str">
        <f>VLOOKUP(B738,SAOM!B$2:L1463,11,0)</f>
        <v>37270-000</v>
      </c>
      <c r="W738" s="18"/>
      <c r="X738" s="40" t="str">
        <f>VLOOKUP(B738,SAOM!B$2:N1463,13,0)</f>
        <v>00:20:0e:10:4d:02</v>
      </c>
      <c r="Y738" s="17">
        <v>41138</v>
      </c>
      <c r="Z738" s="15" t="s">
        <v>3241</v>
      </c>
      <c r="AA738" s="19">
        <v>41141</v>
      </c>
      <c r="AB738" s="35"/>
      <c r="AC738" s="48"/>
      <c r="AD738" s="19" t="str">
        <f>VLOOKUP(B738,SAOM!B$2:Q1764,16,0)</f>
        <v>-</v>
      </c>
      <c r="AE738" s="19" t="s">
        <v>4675</v>
      </c>
      <c r="AF738" s="19"/>
      <c r="AG738" s="145"/>
      <c r="AH738" s="15"/>
    </row>
    <row r="739" spans="1:34" s="20" customFormat="1">
      <c r="A739" s="46">
        <v>3974</v>
      </c>
      <c r="B739" s="38">
        <v>3974</v>
      </c>
      <c r="C739" s="17">
        <v>41114</v>
      </c>
      <c r="D739" s="17">
        <f t="shared" si="17"/>
        <v>41159</v>
      </c>
      <c r="E739" s="17">
        <f>VLOOKUP(B739,SAOM!B$2:D3789,3,0)</f>
        <v>41159</v>
      </c>
      <c r="F739" s="17">
        <f t="shared" si="16"/>
        <v>41174</v>
      </c>
      <c r="G739" s="17" t="s">
        <v>501</v>
      </c>
      <c r="H739" s="14" t="s">
        <v>517</v>
      </c>
      <c r="I739" s="40" t="str">
        <f>VLOOKUP(B739,SAOM!B$2:E2734,4,0)</f>
        <v>Aceito</v>
      </c>
      <c r="J739" s="14" t="s">
        <v>499</v>
      </c>
      <c r="K739" s="14" t="s">
        <v>501</v>
      </c>
      <c r="L739" s="15" t="s">
        <v>165</v>
      </c>
      <c r="M739" s="15" t="str">
        <f>VLOOKUP(L739,Coordenadas!A$2:B1991,2,0)</f>
        <v xml:space="preserve"> 20°51'56.59"S</v>
      </c>
      <c r="N739" s="15" t="str">
        <f>VLOOKUP(L739,Coordenadas!A$2:C5734,3,0)</f>
        <v xml:space="preserve"> 45°16'23.53"O</v>
      </c>
      <c r="O739" s="40" t="str">
        <f>VLOOKUP(B739,SAOM!B$2:H1692,7,0)</f>
        <v>SES-CALO-3974</v>
      </c>
      <c r="P739" s="40">
        <v>4033</v>
      </c>
      <c r="Q739" s="17">
        <f>VLOOKUP(B739,SAOM!B$2:I1692,8,0)</f>
        <v>41131</v>
      </c>
      <c r="R739" s="17" t="e">
        <f>VLOOKUP(B739,AG_Lider!A$1:F2051,6,0)</f>
        <v>#N/A</v>
      </c>
      <c r="S739" s="42" t="str">
        <f>VLOOKUP(B739,SAOM!B$2:J1692,9,0)</f>
        <v>Eduardo Carlos Mendes Moreira</v>
      </c>
      <c r="T739" s="17" t="str">
        <f>VLOOKUP(B739,SAOM!B$2:K2138,10,0)</f>
        <v>R. Uruguai - S/N Jd. América</v>
      </c>
      <c r="U739" s="42" t="str">
        <f>VLOOKUP(B739,SAOM!B$2:M1464,12,0)</f>
        <v>35 98393737</v>
      </c>
      <c r="V739" s="87" t="str">
        <f>VLOOKUP(B739,SAOM!B$2:L1464,11,0)</f>
        <v>37270-000</v>
      </c>
      <c r="W739" s="18"/>
      <c r="X739" s="40" t="str">
        <f>VLOOKUP(B739,SAOM!B$2:N1464,13,0)</f>
        <v>00:20:0E:10:4F:4C</v>
      </c>
      <c r="Y739" s="17">
        <v>41130</v>
      </c>
      <c r="Z739" s="15" t="s">
        <v>5552</v>
      </c>
      <c r="AA739" s="19">
        <v>41134</v>
      </c>
      <c r="AB739" s="35"/>
      <c r="AC739" s="48"/>
      <c r="AD739" s="19" t="str">
        <f>VLOOKUP(B739,SAOM!B$2:Q1765,16,0)</f>
        <v>-</v>
      </c>
      <c r="AE739" s="19" t="s">
        <v>4675</v>
      </c>
      <c r="AF739" s="19"/>
      <c r="AG739" s="145"/>
      <c r="AH739" s="15"/>
    </row>
    <row r="740" spans="1:34" s="20" customFormat="1">
      <c r="A740" s="46">
        <v>3987</v>
      </c>
      <c r="B740" s="38">
        <v>3987</v>
      </c>
      <c r="C740" s="17">
        <v>41114</v>
      </c>
      <c r="D740" s="17">
        <f t="shared" si="17"/>
        <v>41159</v>
      </c>
      <c r="E740" s="17">
        <f>VLOOKUP(B740,SAOM!B$2:D3790,3,0)</f>
        <v>41159</v>
      </c>
      <c r="F740" s="17">
        <f t="shared" si="16"/>
        <v>41174</v>
      </c>
      <c r="G740" s="17" t="s">
        <v>501</v>
      </c>
      <c r="H740" s="14" t="s">
        <v>517</v>
      </c>
      <c r="I740" s="40" t="str">
        <f>VLOOKUP(B740,SAOM!B$2:E2735,4,0)</f>
        <v>Aceito</v>
      </c>
      <c r="J740" s="14" t="s">
        <v>499</v>
      </c>
      <c r="K740" s="14" t="s">
        <v>501</v>
      </c>
      <c r="L740" s="15" t="s">
        <v>165</v>
      </c>
      <c r="M740" s="15" t="str">
        <f>VLOOKUP(L740,Coordenadas!A$2:B1992,2,0)</f>
        <v xml:space="preserve"> 20°51'56.59"S</v>
      </c>
      <c r="N740" s="15" t="str">
        <f>VLOOKUP(L740,Coordenadas!A$2:C5735,3,0)</f>
        <v xml:space="preserve"> 45°16'23.53"O</v>
      </c>
      <c r="O740" s="40" t="str">
        <f>VLOOKUP(B740,SAOM!B$2:H1693,7,0)</f>
        <v>SES-CALO-3987</v>
      </c>
      <c r="P740" s="40">
        <v>4033</v>
      </c>
      <c r="Q740" s="17">
        <f>VLOOKUP(B740,SAOM!B$2:I1693,8,0)</f>
        <v>41137</v>
      </c>
      <c r="R740" s="17" t="e">
        <f>VLOOKUP(B740,AG_Lider!A$1:F2052,6,0)</f>
        <v>#N/A</v>
      </c>
      <c r="S740" s="42" t="str">
        <f>VLOOKUP(B740,SAOM!B$2:J1693,9,0)</f>
        <v>Eduardo Carlos Mendes Moreira</v>
      </c>
      <c r="T740" s="17" t="str">
        <f>VLOOKUP(B740,SAOM!B$2:K2139,10,0)</f>
        <v>Av. Sete de setembro</v>
      </c>
      <c r="U740" s="42" t="str">
        <f>VLOOKUP(B740,SAOM!B$2:M1465,12,0)</f>
        <v>35 98393737</v>
      </c>
      <c r="V740" s="87" t="str">
        <f>VLOOKUP(B740,SAOM!B$2:L1465,11,0)</f>
        <v>37270-000</v>
      </c>
      <c r="W740" s="18"/>
      <c r="X740" s="40" t="str">
        <f>VLOOKUP(B740,SAOM!B$2:N1465,13,0)</f>
        <v>00:20:0E:10:4C:EF</v>
      </c>
      <c r="Y740" s="17">
        <v>41137</v>
      </c>
      <c r="Z740" s="15" t="s">
        <v>3241</v>
      </c>
      <c r="AA740" s="19">
        <v>41137</v>
      </c>
      <c r="AB740" s="35"/>
      <c r="AC740" s="48"/>
      <c r="AD740" s="19" t="str">
        <f>VLOOKUP(B740,SAOM!B$2:Q1766,16,0)</f>
        <v>-</v>
      </c>
      <c r="AE740" s="19" t="s">
        <v>4675</v>
      </c>
      <c r="AF740" s="19"/>
      <c r="AG740" s="145"/>
      <c r="AH740" s="15"/>
    </row>
    <row r="741" spans="1:34" s="20" customFormat="1">
      <c r="A741" s="46">
        <v>3985</v>
      </c>
      <c r="B741" s="38">
        <v>3985</v>
      </c>
      <c r="C741" s="17">
        <v>41114</v>
      </c>
      <c r="D741" s="17">
        <f t="shared" si="17"/>
        <v>41159</v>
      </c>
      <c r="E741" s="17">
        <f>VLOOKUP(B741,SAOM!B$2:D3791,3,0)</f>
        <v>41159</v>
      </c>
      <c r="F741" s="17">
        <f t="shared" si="16"/>
        <v>41174</v>
      </c>
      <c r="G741" s="17" t="s">
        <v>501</v>
      </c>
      <c r="H741" s="14" t="s">
        <v>752</v>
      </c>
      <c r="I741" s="40" t="str">
        <f>VLOOKUP(B741,SAOM!B$2:E2736,4,0)</f>
        <v>Agendado</v>
      </c>
      <c r="J741" s="14" t="s">
        <v>499</v>
      </c>
      <c r="K741" s="14" t="s">
        <v>499</v>
      </c>
      <c r="L741" s="15" t="s">
        <v>165</v>
      </c>
      <c r="M741" s="15" t="str">
        <f>VLOOKUP(L741,Coordenadas!A$2:B1993,2,0)</f>
        <v xml:space="preserve"> 20°51'56.59"S</v>
      </c>
      <c r="N741" s="15" t="str">
        <f>VLOOKUP(L741,Coordenadas!A$2:C5736,3,0)</f>
        <v xml:space="preserve"> 45°16'23.53"O</v>
      </c>
      <c r="O741" s="40" t="str">
        <f>VLOOKUP(B741,SAOM!B$2:H1694,7,0)</f>
        <v>-</v>
      </c>
      <c r="P741" s="40">
        <v>4033</v>
      </c>
      <c r="Q741" s="17">
        <f>VLOOKUP(B741,SAOM!B$2:I1694,8,0)</f>
        <v>41162</v>
      </c>
      <c r="R741" s="17" t="e">
        <f>VLOOKUP(B741,AG_Lider!A$1:F2053,6,0)</f>
        <v>#N/A</v>
      </c>
      <c r="S741" s="42" t="str">
        <f>VLOOKUP(B741,SAOM!B$2:J1694,9,0)</f>
        <v>Eduardo Carlos Mendes Moreira</v>
      </c>
      <c r="T741" s="17" t="str">
        <f>VLOOKUP(B741,SAOM!B$2:K2140,10,0)</f>
        <v>Pç. Conego Ulisses - 250</v>
      </c>
      <c r="U741" s="42" t="str">
        <f>VLOOKUP(B741,SAOM!B$2:M1466,12,0)</f>
        <v>35 98393737</v>
      </c>
      <c r="V741" s="87" t="str">
        <f>VLOOKUP(B741,SAOM!B$2:L1466,11,0)</f>
        <v>37270-000</v>
      </c>
      <c r="W741" s="18"/>
      <c r="X741" s="40" t="str">
        <f>VLOOKUP(B741,SAOM!B$2:N1466,13,0)</f>
        <v>-</v>
      </c>
      <c r="Y741" s="17"/>
      <c r="Z741" s="15"/>
      <c r="AA741" s="19"/>
      <c r="AB741" s="35"/>
      <c r="AC741" s="48"/>
      <c r="AD741" s="19" t="str">
        <f>VLOOKUP(B741,SAOM!B$2:Q1767,16,0)</f>
        <v>-</v>
      </c>
      <c r="AE741" s="19" t="s">
        <v>4675</v>
      </c>
      <c r="AF741" s="19"/>
      <c r="AG741" s="145"/>
      <c r="AH741" s="15"/>
    </row>
    <row r="742" spans="1:34" s="20" customFormat="1">
      <c r="A742" s="46">
        <v>3984</v>
      </c>
      <c r="B742" s="38">
        <v>3984</v>
      </c>
      <c r="C742" s="17">
        <v>41114</v>
      </c>
      <c r="D742" s="17">
        <f t="shared" si="17"/>
        <v>41159</v>
      </c>
      <c r="E742" s="17">
        <f>VLOOKUP(B742,SAOM!B$2:D3792,3,0)</f>
        <v>41159</v>
      </c>
      <c r="F742" s="17">
        <f t="shared" si="16"/>
        <v>41174</v>
      </c>
      <c r="G742" s="17" t="s">
        <v>501</v>
      </c>
      <c r="H742" s="14" t="s">
        <v>752</v>
      </c>
      <c r="I742" s="40" t="str">
        <f>VLOOKUP(B742,SAOM!B$2:E2737,4,0)</f>
        <v>A agendar</v>
      </c>
      <c r="J742" s="14" t="s">
        <v>499</v>
      </c>
      <c r="K742" s="14" t="s">
        <v>499</v>
      </c>
      <c r="L742" s="15" t="s">
        <v>165</v>
      </c>
      <c r="M742" s="15" t="str">
        <f>VLOOKUP(L742,Coordenadas!A$2:B1994,2,0)</f>
        <v xml:space="preserve"> 20°51'56.59"S</v>
      </c>
      <c r="N742" s="15" t="str">
        <f>VLOOKUP(L742,Coordenadas!A$2:C5737,3,0)</f>
        <v xml:space="preserve"> 45°16'23.53"O</v>
      </c>
      <c r="O742" s="40" t="str">
        <f>VLOOKUP(B742,SAOM!B$2:H1695,7,0)</f>
        <v>-</v>
      </c>
      <c r="P742" s="40">
        <v>4033</v>
      </c>
      <c r="Q742" s="17" t="str">
        <f>VLOOKUP(B742,SAOM!B$2:I1695,8,0)</f>
        <v>-</v>
      </c>
      <c r="R742" s="17" t="e">
        <f>VLOOKUP(B742,AG_Lider!A$1:F2054,6,0)</f>
        <v>#N/A</v>
      </c>
      <c r="S742" s="42" t="str">
        <f>VLOOKUP(B742,SAOM!B$2:J1695,9,0)</f>
        <v>Eduardo Carlos Mendes Moreira</v>
      </c>
      <c r="T742" s="17" t="str">
        <f>VLOOKUP(B742,SAOM!B$2:K2141,10,0)</f>
        <v>R. Ovidio Moreira Maia - 97</v>
      </c>
      <c r="U742" s="42" t="str">
        <f>VLOOKUP(B742,SAOM!B$2:M1467,12,0)</f>
        <v>35 98393737</v>
      </c>
      <c r="V742" s="87" t="str">
        <f>VLOOKUP(B742,SAOM!B$2:L1467,11,0)</f>
        <v>37270-000</v>
      </c>
      <c r="W742" s="18"/>
      <c r="X742" s="40" t="str">
        <f>VLOOKUP(B742,SAOM!B$2:N1467,13,0)</f>
        <v>-</v>
      </c>
      <c r="Y742" s="17"/>
      <c r="Z742" s="15"/>
      <c r="AA742" s="19"/>
      <c r="AB742" s="35"/>
      <c r="AC742" s="48"/>
      <c r="AD742" s="19" t="str">
        <f>VLOOKUP(B742,SAOM!B$2:Q1768,16,0)</f>
        <v>-</v>
      </c>
      <c r="AE742" s="19" t="s">
        <v>4675</v>
      </c>
      <c r="AF742" s="19"/>
      <c r="AG742" s="145"/>
      <c r="AH742" s="15"/>
    </row>
    <row r="743" spans="1:34" s="20" customFormat="1">
      <c r="A743" s="46">
        <v>3975</v>
      </c>
      <c r="B743" s="38">
        <v>3975</v>
      </c>
      <c r="C743" s="17">
        <v>41114</v>
      </c>
      <c r="D743" s="17">
        <f t="shared" si="17"/>
        <v>41159</v>
      </c>
      <c r="E743" s="17">
        <f>VLOOKUP(B743,SAOM!B$2:D3793,3,0)</f>
        <v>41159</v>
      </c>
      <c r="F743" s="17">
        <f t="shared" si="16"/>
        <v>41174</v>
      </c>
      <c r="G743" s="17">
        <v>41156</v>
      </c>
      <c r="H743" s="14" t="s">
        <v>764</v>
      </c>
      <c r="I743" s="40" t="str">
        <f>VLOOKUP(B743,SAOM!B$2:E2738,4,0)</f>
        <v>Paralisado</v>
      </c>
      <c r="J743" s="14" t="s">
        <v>499</v>
      </c>
      <c r="K743" s="14" t="s">
        <v>499</v>
      </c>
      <c r="L743" s="15" t="s">
        <v>165</v>
      </c>
      <c r="M743" s="15" t="str">
        <f>VLOOKUP(L743,Coordenadas!A$2:B1995,2,0)</f>
        <v xml:space="preserve"> 20°51'56.59"S</v>
      </c>
      <c r="N743" s="15" t="str">
        <f>VLOOKUP(L743,Coordenadas!A$2:C5738,3,0)</f>
        <v xml:space="preserve"> 45°16'23.53"O</v>
      </c>
      <c r="O743" s="40" t="str">
        <f>VLOOKUP(B743,SAOM!B$2:H1696,7,0)</f>
        <v>-</v>
      </c>
      <c r="P743" s="40">
        <v>4033</v>
      </c>
      <c r="Q743" s="17" t="str">
        <f>VLOOKUP(B743,SAOM!B$2:I1696,8,0)</f>
        <v>-</v>
      </c>
      <c r="R743" s="17" t="e">
        <f>VLOOKUP(B743,AG_Lider!A$1:F2055,6,0)</f>
        <v>#N/A</v>
      </c>
      <c r="S743" s="42" t="str">
        <f>VLOOKUP(B743,SAOM!B$2:J1696,9,0)</f>
        <v>Eduardo Carlos Mendes Moreira</v>
      </c>
      <c r="T743" s="17" t="str">
        <f>VLOOKUP(B743,SAOM!B$2:K2142,10,0)</f>
        <v>R.Irineu Francisco da Silva -95</v>
      </c>
      <c r="U743" s="42" t="str">
        <f>VLOOKUP(B743,SAOM!B$2:M1468,12,0)</f>
        <v>35 98393737</v>
      </c>
      <c r="V743" s="87" t="str">
        <f>VLOOKUP(B743,SAOM!B$2:L1468,11,0)</f>
        <v>37270-000</v>
      </c>
      <c r="W743" s="18"/>
      <c r="X743" s="40" t="str">
        <f>VLOOKUP(B743,SAOM!B$2:N1468,13,0)</f>
        <v>-</v>
      </c>
      <c r="Y743" s="17"/>
      <c r="Z743" s="15"/>
      <c r="AA743" s="19"/>
      <c r="AB743" s="35"/>
      <c r="AC743" s="48" t="s">
        <v>7370</v>
      </c>
      <c r="AD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E743" s="19" t="s">
        <v>4675</v>
      </c>
      <c r="AF743" s="19"/>
      <c r="AG743" s="145"/>
      <c r="AH743" s="15"/>
    </row>
    <row r="744" spans="1:34" s="20" customFormat="1">
      <c r="A744" s="46">
        <v>3976</v>
      </c>
      <c r="B744" s="38">
        <v>3976</v>
      </c>
      <c r="C744" s="17">
        <v>41114</v>
      </c>
      <c r="D744" s="17">
        <f t="shared" si="17"/>
        <v>41159</v>
      </c>
      <c r="E744" s="17">
        <f>VLOOKUP(B744,SAOM!B$2:D3794,3,0)</f>
        <v>41159</v>
      </c>
      <c r="F744" s="17">
        <f t="shared" si="16"/>
        <v>41174</v>
      </c>
      <c r="G744" s="17" t="s">
        <v>501</v>
      </c>
      <c r="H744" s="14" t="s">
        <v>517</v>
      </c>
      <c r="I744" s="40" t="str">
        <f>VLOOKUP(B744,SAOM!B$2:E2739,4,0)</f>
        <v>Aceito</v>
      </c>
      <c r="J744" s="14" t="s">
        <v>499</v>
      </c>
      <c r="K744" s="14" t="s">
        <v>501</v>
      </c>
      <c r="L744" s="15" t="s">
        <v>165</v>
      </c>
      <c r="M744" s="15" t="str">
        <f>VLOOKUP(L744,Coordenadas!A$2:B1996,2,0)</f>
        <v xml:space="preserve"> 20°51'56.59"S</v>
      </c>
      <c r="N744" s="15" t="str">
        <f>VLOOKUP(L744,Coordenadas!A$2:C5739,3,0)</f>
        <v xml:space="preserve"> 45°16'23.53"O</v>
      </c>
      <c r="O744" s="40" t="str">
        <f>VLOOKUP(B744,SAOM!B$2:H1697,7,0)</f>
        <v>SES-CALO-3976</v>
      </c>
      <c r="P744" s="40">
        <v>4033</v>
      </c>
      <c r="Q744" s="17">
        <f>VLOOKUP(B744,SAOM!B$2:I1697,8,0)</f>
        <v>41127</v>
      </c>
      <c r="R744" s="17" t="e">
        <f>VLOOKUP(B744,AG_Lider!A$1:F2056,6,0)</f>
        <v>#N/A</v>
      </c>
      <c r="S744" s="42" t="str">
        <f>VLOOKUP(B744,SAOM!B$2:J1697,9,0)</f>
        <v>Eduardo Carlos Mendes Moreira</v>
      </c>
      <c r="T744" s="17" t="str">
        <f>VLOOKUP(B744,SAOM!B$2:K2143,10,0)</f>
        <v>R.Gibran Francisco - S/N</v>
      </c>
      <c r="U744" s="42" t="str">
        <f>VLOOKUP(B744,SAOM!B$2:M1469,12,0)</f>
        <v>35 98393737</v>
      </c>
      <c r="V744" s="87" t="str">
        <f>VLOOKUP(B744,SAOM!B$2:L1469,11,0)</f>
        <v>37270-000</v>
      </c>
      <c r="W744" s="18"/>
      <c r="X744" s="40" t="str">
        <f>VLOOKUP(B744,SAOM!B$2:N1469,13,0)</f>
        <v>00:20:0e:10:4f:8c</v>
      </c>
      <c r="Y744" s="17">
        <v>41129</v>
      </c>
      <c r="Z744" s="15" t="s">
        <v>6549</v>
      </c>
      <c r="AA744" s="19">
        <v>41130</v>
      </c>
      <c r="AB744" s="35"/>
      <c r="AC744" s="48"/>
      <c r="AD744" s="19" t="str">
        <f>VLOOKUP(B744,SAOM!B$2:Q1770,16,0)</f>
        <v>-</v>
      </c>
      <c r="AE744" s="19" t="s">
        <v>4675</v>
      </c>
      <c r="AF744" s="19"/>
      <c r="AG744" s="145"/>
      <c r="AH744" s="15"/>
    </row>
    <row r="745" spans="1:34" s="20" customFormat="1">
      <c r="A745" s="46">
        <v>3977</v>
      </c>
      <c r="B745" s="38">
        <v>3977</v>
      </c>
      <c r="C745" s="17">
        <v>41114</v>
      </c>
      <c r="D745" s="17">
        <f t="shared" si="17"/>
        <v>41159</v>
      </c>
      <c r="E745" s="17">
        <f>VLOOKUP(B745,SAOM!B$2:D3795,3,0)</f>
        <v>41159</v>
      </c>
      <c r="F745" s="17">
        <f t="shared" si="16"/>
        <v>41174</v>
      </c>
      <c r="G745" s="17" t="s">
        <v>501</v>
      </c>
      <c r="H745" s="14" t="s">
        <v>517</v>
      </c>
      <c r="I745" s="40" t="str">
        <f>VLOOKUP(B745,SAOM!B$2:E2740,4,0)</f>
        <v>Aceito</v>
      </c>
      <c r="J745" s="14" t="s">
        <v>499</v>
      </c>
      <c r="K745" s="14" t="s">
        <v>501</v>
      </c>
      <c r="L745" s="15" t="s">
        <v>165</v>
      </c>
      <c r="M745" s="15" t="str">
        <f>VLOOKUP(L745,Coordenadas!A$2:B1997,2,0)</f>
        <v xml:space="preserve"> 20°51'56.59"S</v>
      </c>
      <c r="N745" s="15" t="str">
        <f>VLOOKUP(L745,Coordenadas!A$2:C5740,3,0)</f>
        <v xml:space="preserve"> 45°16'23.53"O</v>
      </c>
      <c r="O745" s="40" t="str">
        <f>VLOOKUP(B745,SAOM!B$2:H1698,7,0)</f>
        <v>SES-CALO-3977</v>
      </c>
      <c r="P745" s="40">
        <v>4033</v>
      </c>
      <c r="Q745" s="17">
        <f>VLOOKUP(B745,SAOM!B$2:I1698,8,0)</f>
        <v>41138</v>
      </c>
      <c r="R745" s="17" t="e">
        <f>VLOOKUP(B745,AG_Lider!A$1:F2057,6,0)</f>
        <v>#N/A</v>
      </c>
      <c r="S745" s="42" t="str">
        <f>VLOOKUP(B745,SAOM!B$2:J1698,9,0)</f>
        <v>Eduardo Carlos Mendes Moreira</v>
      </c>
      <c r="T745" s="17" t="str">
        <f>VLOOKUP(B745,SAOM!B$2:K2144,10,0)</f>
        <v>Rua Namitala Miguel nº 155</v>
      </c>
      <c r="U745" s="42" t="str">
        <f>VLOOKUP(B745,SAOM!B$2:M1470,12,0)</f>
        <v>35 98393737</v>
      </c>
      <c r="V745" s="87" t="str">
        <f>VLOOKUP(B745,SAOM!B$2:L1470,11,0)</f>
        <v>37270-000</v>
      </c>
      <c r="W745" s="18"/>
      <c r="X745" s="40" t="str">
        <f>VLOOKUP(B745,SAOM!B$2:N1470,13,0)</f>
        <v>00:20:0e:10:4f:55</v>
      </c>
      <c r="Y745" s="17">
        <v>41138</v>
      </c>
      <c r="Z745" s="15" t="s">
        <v>6971</v>
      </c>
      <c r="AA745" s="19">
        <v>41141</v>
      </c>
      <c r="AB745" s="35"/>
      <c r="AC745" s="48"/>
      <c r="AD745" s="19" t="str">
        <f>VLOOKUP(B745,SAOM!B$2:Q1771,16,0)</f>
        <v>-</v>
      </c>
      <c r="AE745" s="19" t="s">
        <v>4675</v>
      </c>
      <c r="AF745" s="19"/>
      <c r="AG745" s="145"/>
      <c r="AH745" s="15"/>
    </row>
    <row r="746" spans="1:34" s="20" customFormat="1">
      <c r="A746" s="46">
        <v>3978</v>
      </c>
      <c r="B746" s="38">
        <v>3978</v>
      </c>
      <c r="C746" s="17">
        <v>41114</v>
      </c>
      <c r="D746" s="17">
        <f t="shared" si="17"/>
        <v>41159</v>
      </c>
      <c r="E746" s="17">
        <f>VLOOKUP(B746,SAOM!B$2:D3796,3,0)</f>
        <v>41159</v>
      </c>
      <c r="F746" s="17">
        <f t="shared" si="16"/>
        <v>41174</v>
      </c>
      <c r="G746" s="17" t="s">
        <v>501</v>
      </c>
      <c r="H746" s="14" t="s">
        <v>752</v>
      </c>
      <c r="I746" s="40" t="str">
        <f>VLOOKUP(B746,SAOM!B$2:E2741,4,0)</f>
        <v>Agendado</v>
      </c>
      <c r="J746" s="14" t="s">
        <v>499</v>
      </c>
      <c r="K746" s="14" t="s">
        <v>501</v>
      </c>
      <c r="L746" s="15" t="s">
        <v>165</v>
      </c>
      <c r="M746" s="15" t="str">
        <f>VLOOKUP(L746,Coordenadas!A$2:B1998,2,0)</f>
        <v xml:space="preserve"> 20°51'56.59"S</v>
      </c>
      <c r="N746" s="15" t="str">
        <f>VLOOKUP(L746,Coordenadas!A$2:C5741,3,0)</f>
        <v xml:space="preserve"> 45°16'23.53"O</v>
      </c>
      <c r="O746" s="40" t="str">
        <f>VLOOKUP(B746,SAOM!B$2:H1699,7,0)</f>
        <v>-</v>
      </c>
      <c r="P746" s="40">
        <v>4033</v>
      </c>
      <c r="Q746" s="17">
        <f>VLOOKUP(B746,SAOM!B$2:I1699,8,0)</f>
        <v>41141</v>
      </c>
      <c r="R746" s="17" t="e">
        <f>VLOOKUP(B746,AG_Lider!A$1:F2058,6,0)</f>
        <v>#N/A</v>
      </c>
      <c r="S746" s="42" t="str">
        <f>VLOOKUP(B746,SAOM!B$2:J1699,9,0)</f>
        <v>Eduardo Carlos Mendes Moreira</v>
      </c>
      <c r="T746" s="17" t="str">
        <f>VLOOKUP(B746,SAOM!B$2:K2145,10,0)</f>
        <v>R João Silveira Brasil - 173</v>
      </c>
      <c r="U746" s="42" t="str">
        <f>VLOOKUP(B746,SAOM!B$2:M1471,12,0)</f>
        <v>35 98393737</v>
      </c>
      <c r="V746" s="87" t="str">
        <f>VLOOKUP(B746,SAOM!B$2:L1471,11,0)</f>
        <v>37270-000</v>
      </c>
      <c r="W746" s="18"/>
      <c r="X746" s="40" t="str">
        <f>VLOOKUP(B746,SAOM!B$2:N1471,13,0)</f>
        <v>-</v>
      </c>
      <c r="Y746" s="17">
        <v>41137</v>
      </c>
      <c r="Z746" s="15"/>
      <c r="AA746" s="19"/>
      <c r="AB746" s="35"/>
      <c r="AC746" s="48"/>
      <c r="AD746" s="19" t="str">
        <f>VLOOKUP(B746,SAOM!B$2:Q1772,16,0)</f>
        <v>-</v>
      </c>
      <c r="AE746" s="19" t="s">
        <v>4675</v>
      </c>
      <c r="AF746" s="19"/>
      <c r="AG746" s="145"/>
      <c r="AH746" s="15"/>
    </row>
    <row r="747" spans="1:34" s="20" customFormat="1">
      <c r="A747" s="46">
        <v>3979</v>
      </c>
      <c r="B747" s="38">
        <v>3979</v>
      </c>
      <c r="C747" s="17">
        <v>41114</v>
      </c>
      <c r="D747" s="17">
        <f t="shared" ref="D747:D778" si="18">C747+45</f>
        <v>41159</v>
      </c>
      <c r="E747" s="17">
        <f>VLOOKUP(B747,SAOM!B$2:D3797,3,0)</f>
        <v>41159</v>
      </c>
      <c r="F747" s="17">
        <f t="shared" si="16"/>
        <v>41174</v>
      </c>
      <c r="G747" s="17" t="s">
        <v>501</v>
      </c>
      <c r="H747" s="14" t="s">
        <v>752</v>
      </c>
      <c r="I747" s="40" t="str">
        <f>VLOOKUP(B747,SAOM!B$2:E2742,4,0)</f>
        <v>Agendado</v>
      </c>
      <c r="J747" s="14" t="s">
        <v>499</v>
      </c>
      <c r="K747" s="14" t="s">
        <v>499</v>
      </c>
      <c r="L747" s="15" t="s">
        <v>165</v>
      </c>
      <c r="M747" s="15" t="str">
        <f>VLOOKUP(L747,Coordenadas!A$2:B1999,2,0)</f>
        <v xml:space="preserve"> 20°51'56.59"S</v>
      </c>
      <c r="N747" s="15" t="str">
        <f>VLOOKUP(L747,Coordenadas!A$2:C5742,3,0)</f>
        <v xml:space="preserve"> 45°16'23.53"O</v>
      </c>
      <c r="O747" s="40" t="str">
        <f>VLOOKUP(B747,SAOM!B$2:H1700,7,0)</f>
        <v>SES-CALO-3979</v>
      </c>
      <c r="P747" s="40">
        <v>4033</v>
      </c>
      <c r="Q747" s="17">
        <f>VLOOKUP(B747,SAOM!B$2:I1700,8,0)</f>
        <v>41135</v>
      </c>
      <c r="R747" s="17" t="e">
        <f>VLOOKUP(B747,AG_Lider!A$1:F2059,6,0)</f>
        <v>#N/A</v>
      </c>
      <c r="S747" s="42" t="str">
        <f>VLOOKUP(B747,SAOM!B$2:J1700,9,0)</f>
        <v>Eduardo Carlos Mendes Moreira</v>
      </c>
      <c r="T747" s="17" t="str">
        <f>VLOOKUP(B747,SAOM!B$2:K2146,10,0)</f>
        <v>R. Getúlio Vargas - 146</v>
      </c>
      <c r="U747" s="42" t="str">
        <f>VLOOKUP(B747,SAOM!B$2:M1472,12,0)</f>
        <v>35 98393737</v>
      </c>
      <c r="V747" s="87" t="str">
        <f>VLOOKUP(B747,SAOM!B$2:L1472,11,0)</f>
        <v>37270-000</v>
      </c>
      <c r="W747" s="18"/>
      <c r="X747" s="40" t="str">
        <f>VLOOKUP(B747,SAOM!B$2:N1472,13,0)</f>
        <v>-</v>
      </c>
      <c r="Y747" s="17"/>
      <c r="Z747" s="15"/>
      <c r="AA747" s="19"/>
      <c r="AB747" s="35"/>
      <c r="AC747" s="48"/>
      <c r="AD747" s="19" t="str">
        <f>VLOOKUP(B747,SAOM!B$2:Q1773,16,0)</f>
        <v>-</v>
      </c>
      <c r="AE747" s="19" t="s">
        <v>4675</v>
      </c>
      <c r="AF747" s="19"/>
      <c r="AG747" s="145"/>
      <c r="AH747" s="15"/>
    </row>
    <row r="748" spans="1:34" s="20" customFormat="1">
      <c r="A748" s="46">
        <v>3980</v>
      </c>
      <c r="B748" s="38">
        <v>3980</v>
      </c>
      <c r="C748" s="17">
        <v>41114</v>
      </c>
      <c r="D748" s="17">
        <f t="shared" si="18"/>
        <v>41159</v>
      </c>
      <c r="E748" s="17">
        <f>VLOOKUP(B748,SAOM!B$2:D3798,3,0)</f>
        <v>41159</v>
      </c>
      <c r="F748" s="17">
        <f t="shared" si="16"/>
        <v>41174</v>
      </c>
      <c r="G748" s="17" t="s">
        <v>501</v>
      </c>
      <c r="H748" s="14" t="s">
        <v>517</v>
      </c>
      <c r="I748" s="40" t="str">
        <f>VLOOKUP(B748,SAOM!B$2:E2743,4,0)</f>
        <v>Aceito</v>
      </c>
      <c r="J748" s="14" t="s">
        <v>499</v>
      </c>
      <c r="K748" s="14" t="s">
        <v>501</v>
      </c>
      <c r="L748" s="15" t="s">
        <v>165</v>
      </c>
      <c r="M748" s="15" t="str">
        <f>VLOOKUP(L748,Coordenadas!A$2:B2000,2,0)</f>
        <v xml:space="preserve"> 20°51'56.59"S</v>
      </c>
      <c r="N748" s="15" t="str">
        <f>VLOOKUP(L748,Coordenadas!A$2:C5743,3,0)</f>
        <v xml:space="preserve"> 45°16'23.53"O</v>
      </c>
      <c r="O748" s="40" t="str">
        <f>VLOOKUP(B748,SAOM!B$2:H1701,7,0)</f>
        <v>SES-CALO-3980</v>
      </c>
      <c r="P748" s="40">
        <v>4033</v>
      </c>
      <c r="Q748" s="17">
        <f>VLOOKUP(B748,SAOM!B$2:I1701,8,0)</f>
        <v>41135</v>
      </c>
      <c r="R748" s="17" t="e">
        <f>VLOOKUP(B748,AG_Lider!A$1:F2060,6,0)</f>
        <v>#N/A</v>
      </c>
      <c r="S748" s="42" t="str">
        <f>VLOOKUP(B748,SAOM!B$2:J1701,9,0)</f>
        <v>Eduardo Carlos Mendes Moreira</v>
      </c>
      <c r="T748" s="17" t="str">
        <f>VLOOKUP(B748,SAOM!B$2:K2147,10,0)</f>
        <v>Av. Américo Leão - S/N</v>
      </c>
      <c r="U748" s="42" t="str">
        <f>VLOOKUP(B748,SAOM!B$2:M1473,12,0)</f>
        <v>35 98393737</v>
      </c>
      <c r="V748" s="87" t="str">
        <f>VLOOKUP(B748,SAOM!B$2:L1473,11,0)</f>
        <v>37270-000</v>
      </c>
      <c r="W748" s="18"/>
      <c r="X748" s="40" t="str">
        <f>VLOOKUP(B748,SAOM!B$2:N1473,13,0)</f>
        <v>00:20:0e:10:4f:b8</v>
      </c>
      <c r="Y748" s="17">
        <v>41135</v>
      </c>
      <c r="Z748" s="15" t="s">
        <v>6549</v>
      </c>
      <c r="AA748" s="19">
        <v>41137</v>
      </c>
      <c r="AB748" s="35"/>
      <c r="AC748" s="48"/>
      <c r="AD748" s="19" t="str">
        <f>VLOOKUP(B748,SAOM!B$2:Q1774,16,0)</f>
        <v>-</v>
      </c>
      <c r="AE748" s="19" t="s">
        <v>4675</v>
      </c>
      <c r="AF748" s="19"/>
      <c r="AG748" s="145"/>
      <c r="AH748" s="15"/>
    </row>
    <row r="749" spans="1:34" s="20" customFormat="1">
      <c r="A749" s="46">
        <v>3981</v>
      </c>
      <c r="B749" s="38">
        <v>3981</v>
      </c>
      <c r="C749" s="17">
        <v>41114</v>
      </c>
      <c r="D749" s="17">
        <f t="shared" si="18"/>
        <v>41159</v>
      </c>
      <c r="E749" s="17">
        <f>VLOOKUP(B749,SAOM!B$2:D3799,3,0)</f>
        <v>41159</v>
      </c>
      <c r="F749" s="17">
        <f t="shared" si="16"/>
        <v>41174</v>
      </c>
      <c r="G749" s="17" t="s">
        <v>501</v>
      </c>
      <c r="H749" s="14" t="s">
        <v>752</v>
      </c>
      <c r="I749" s="40" t="str">
        <f>VLOOKUP(B749,SAOM!B$2:E2744,4,0)</f>
        <v>Agendado</v>
      </c>
      <c r="J749" s="14" t="s">
        <v>499</v>
      </c>
      <c r="K749" s="14" t="s">
        <v>499</v>
      </c>
      <c r="L749" s="15" t="s">
        <v>165</v>
      </c>
      <c r="M749" s="15" t="str">
        <f>VLOOKUP(L749,Coordenadas!A$2:B2001,2,0)</f>
        <v xml:space="preserve"> 20°51'56.59"S</v>
      </c>
      <c r="N749" s="15" t="str">
        <f>VLOOKUP(L749,Coordenadas!A$2:C5744,3,0)</f>
        <v xml:space="preserve"> 45°16'23.53"O</v>
      </c>
      <c r="O749" s="40" t="str">
        <f>VLOOKUP(B749,SAOM!B$2:H1702,7,0)</f>
        <v>-</v>
      </c>
      <c r="P749" s="40">
        <v>4033</v>
      </c>
      <c r="Q749" s="17">
        <f>VLOOKUP(B749,SAOM!B$2:I1702,8,0)</f>
        <v>41162</v>
      </c>
      <c r="R749" s="17" t="e">
        <f>VLOOKUP(B749,AG_Lider!A$1:F2061,6,0)</f>
        <v>#N/A</v>
      </c>
      <c r="S749" s="42" t="str">
        <f>VLOOKUP(B749,SAOM!B$2:J1702,9,0)</f>
        <v>Eduardo Carlos Mendes Moreira</v>
      </c>
      <c r="T749" s="17" t="str">
        <f>VLOOKUP(B749,SAOM!B$2:K2148,10,0)</f>
        <v>Av. Belo Horizonte - 822</v>
      </c>
      <c r="U749" s="42" t="str">
        <f>VLOOKUP(B749,SAOM!B$2:M1474,12,0)</f>
        <v>35 98393737</v>
      </c>
      <c r="V749" s="87" t="str">
        <f>VLOOKUP(B749,SAOM!B$2:L1474,11,0)</f>
        <v>37270-000</v>
      </c>
      <c r="W749" s="18"/>
      <c r="X749" s="40" t="str">
        <f>VLOOKUP(B749,SAOM!B$2:N1474,13,0)</f>
        <v>-</v>
      </c>
      <c r="Y749" s="17"/>
      <c r="Z749" s="15"/>
      <c r="AA749" s="19"/>
      <c r="AB749" s="35"/>
      <c r="AC749" s="48"/>
      <c r="AD749" s="19" t="str">
        <f>VLOOKUP(B749,SAOM!B$2:Q1775,16,0)</f>
        <v>-</v>
      </c>
      <c r="AE749" s="19" t="s">
        <v>4675</v>
      </c>
      <c r="AF749" s="19"/>
      <c r="AG749" s="145"/>
      <c r="AH749" s="15"/>
    </row>
    <row r="750" spans="1:34" s="20" customFormat="1">
      <c r="A750" s="46">
        <v>3983</v>
      </c>
      <c r="B750" s="38">
        <v>3983</v>
      </c>
      <c r="C750" s="17">
        <v>41114</v>
      </c>
      <c r="D750" s="17">
        <f t="shared" si="18"/>
        <v>41159</v>
      </c>
      <c r="E750" s="17">
        <f>VLOOKUP(B750,SAOM!B$2:D3800,3,0)</f>
        <v>41159</v>
      </c>
      <c r="F750" s="17">
        <f t="shared" si="16"/>
        <v>41174</v>
      </c>
      <c r="G750" s="17" t="s">
        <v>501</v>
      </c>
      <c r="H750" s="14" t="s">
        <v>752</v>
      </c>
      <c r="I750" s="40" t="str">
        <f>VLOOKUP(B750,SAOM!B$2:E2745,4,0)</f>
        <v>A agendar</v>
      </c>
      <c r="J750" s="14" t="s">
        <v>499</v>
      </c>
      <c r="K750" s="14" t="s">
        <v>499</v>
      </c>
      <c r="L750" s="15" t="s">
        <v>165</v>
      </c>
      <c r="M750" s="15" t="str">
        <f>VLOOKUP(L750,Coordenadas!A$2:B2002,2,0)</f>
        <v xml:space="preserve"> 20°51'56.59"S</v>
      </c>
      <c r="N750" s="15" t="str">
        <f>VLOOKUP(L750,Coordenadas!A$2:C5745,3,0)</f>
        <v xml:space="preserve"> 45°16'23.53"O</v>
      </c>
      <c r="O750" s="40" t="str">
        <f>VLOOKUP(B750,SAOM!B$2:H1703,7,0)</f>
        <v>-</v>
      </c>
      <c r="P750" s="40">
        <v>4033</v>
      </c>
      <c r="Q750" s="17" t="str">
        <f>VLOOKUP(B750,SAOM!B$2:I1703,8,0)</f>
        <v>-</v>
      </c>
      <c r="R750" s="17" t="e">
        <f>VLOOKUP(B750,AG_Lider!A$1:F2062,6,0)</f>
        <v>#N/A</v>
      </c>
      <c r="S750" s="42" t="str">
        <f>VLOOKUP(B750,SAOM!B$2:J1703,9,0)</f>
        <v>Eduardo Carlos Mendes Moreira</v>
      </c>
      <c r="T750" s="17" t="str">
        <f>VLOOKUP(B750,SAOM!B$2:K2149,10,0)</f>
        <v>R ua Levi Couto Alvarenga -243</v>
      </c>
      <c r="U750" s="42" t="str">
        <f>VLOOKUP(B750,SAOM!B$2:M1475,12,0)</f>
        <v>35 98393737</v>
      </c>
      <c r="V750" s="87" t="str">
        <f>VLOOKUP(B750,SAOM!B$2:L1475,11,0)</f>
        <v>37270-000</v>
      </c>
      <c r="W750" s="18"/>
      <c r="X750" s="40" t="str">
        <f>VLOOKUP(B750,SAOM!B$2:N1475,13,0)</f>
        <v>-</v>
      </c>
      <c r="Y750" s="17"/>
      <c r="Z750" s="15"/>
      <c r="AA750" s="19"/>
      <c r="AB750" s="35"/>
      <c r="AC750" s="48"/>
      <c r="AD750" s="19" t="str">
        <f>VLOOKUP(B750,SAOM!B$2:Q1776,16,0)</f>
        <v>-</v>
      </c>
      <c r="AE750" s="19" t="s">
        <v>4675</v>
      </c>
      <c r="AF750" s="19"/>
      <c r="AG750" s="145"/>
      <c r="AH750" s="15"/>
    </row>
    <row r="751" spans="1:34" s="20" customFormat="1">
      <c r="A751" s="46">
        <v>3993</v>
      </c>
      <c r="B751" s="38">
        <v>3993</v>
      </c>
      <c r="C751" s="17">
        <v>41116</v>
      </c>
      <c r="D751" s="17">
        <f t="shared" si="18"/>
        <v>41161</v>
      </c>
      <c r="E751" s="17">
        <f>VLOOKUP(B751,SAOM!B$2:D3801,3,0)</f>
        <v>41161</v>
      </c>
      <c r="F751" s="17">
        <f t="shared" si="16"/>
        <v>41176</v>
      </c>
      <c r="G751" s="17" t="s">
        <v>501</v>
      </c>
      <c r="H751" s="14" t="s">
        <v>752</v>
      </c>
      <c r="I751" s="40" t="str">
        <f>VLOOKUP(B751,SAOM!B$2:E2746,4,0)</f>
        <v>A agendar</v>
      </c>
      <c r="J751" s="14" t="s">
        <v>499</v>
      </c>
      <c r="K751" s="14" t="s">
        <v>499</v>
      </c>
      <c r="L751" s="15" t="s">
        <v>1900</v>
      </c>
      <c r="M751" s="15" t="str">
        <f>VLOOKUP(L751,Coordenadas!A$2:B2003,2,0)</f>
        <v xml:space="preserve"> 19°39'56.44"S</v>
      </c>
      <c r="N751" s="15" t="str">
        <f>VLOOKUP(L751,Coordenadas!A$2:C5746,3,0)</f>
        <v xml:space="preserve"> 43°12'43.52"O</v>
      </c>
      <c r="O751" s="40" t="str">
        <f>VLOOKUP(B751,SAOM!B$2:H1704,7,0)</f>
        <v>-</v>
      </c>
      <c r="P751" s="40">
        <v>4033</v>
      </c>
      <c r="Q751" s="17" t="str">
        <f>VLOOKUP(B751,SAOM!B$2:I1704,8,0)</f>
        <v>-</v>
      </c>
      <c r="R751" s="17" t="e">
        <f>VLOOKUP(B751,AG_Lider!A$1:F2063,6,0)</f>
        <v>#N/A</v>
      </c>
      <c r="S751" s="42" t="str">
        <f>VLOOKUP(B751,SAOM!B$2:J1704,9,0)</f>
        <v>ROSANE BERTOLIN</v>
      </c>
      <c r="T751" s="17" t="str">
        <f>VLOOKUP(B751,SAOM!B$2:K2150,10,0)</f>
        <v>RUA LUIZ VENTURA 75</v>
      </c>
      <c r="U751" s="42">
        <f>VLOOKUP(B751,SAOM!B$2:M1476,12,0)</f>
        <v>38392605</v>
      </c>
      <c r="V751" s="87" t="str">
        <f>VLOOKUP(B751,SAOM!B$2:L1476,11,0)</f>
        <v>35900-199</v>
      </c>
      <c r="W751" s="18"/>
      <c r="X751" s="40" t="str">
        <f>VLOOKUP(B751,SAOM!B$2:N1476,13,0)</f>
        <v>-</v>
      </c>
      <c r="Y751" s="17"/>
      <c r="Z751" s="15"/>
      <c r="AA751" s="19"/>
      <c r="AB751" s="35"/>
      <c r="AC751" s="48"/>
      <c r="AD751" s="19" t="str">
        <f>VLOOKUP(B751,SAOM!B$2:Q1777,16,0)</f>
        <v>-</v>
      </c>
      <c r="AE751" s="19" t="s">
        <v>4675</v>
      </c>
      <c r="AF751" s="19"/>
      <c r="AG751" s="145"/>
      <c r="AH751" s="15"/>
    </row>
    <row r="752" spans="1:34" s="20" customFormat="1">
      <c r="A752" s="46">
        <v>3994</v>
      </c>
      <c r="B752" s="38">
        <v>3994</v>
      </c>
      <c r="C752" s="17">
        <v>41116</v>
      </c>
      <c r="D752" s="17">
        <f t="shared" si="18"/>
        <v>41161</v>
      </c>
      <c r="E752" s="17">
        <f>VLOOKUP(B752,SAOM!B$2:D3802,3,0)</f>
        <v>41161</v>
      </c>
      <c r="F752" s="17">
        <f t="shared" si="16"/>
        <v>41176</v>
      </c>
      <c r="G752" s="17" t="s">
        <v>501</v>
      </c>
      <c r="H752" s="14" t="s">
        <v>7236</v>
      </c>
      <c r="I752" s="40" t="str">
        <f>VLOOKUP(B752,SAOM!B$2:E2747,4,0)</f>
        <v>A agendar</v>
      </c>
      <c r="J752" s="14" t="s">
        <v>499</v>
      </c>
      <c r="K752" s="14" t="s">
        <v>499</v>
      </c>
      <c r="L752" s="15" t="s">
        <v>1900</v>
      </c>
      <c r="M752" s="15" t="str">
        <f>VLOOKUP(L752,Coordenadas!A$2:B2004,2,0)</f>
        <v xml:space="preserve"> 19°39'56.44"S</v>
      </c>
      <c r="N752" s="15" t="str">
        <f>VLOOKUP(L752,Coordenadas!A$2:C5747,3,0)</f>
        <v xml:space="preserve"> 43°12'43.52"O</v>
      </c>
      <c r="O752" s="40" t="str">
        <f>VLOOKUP(B752,SAOM!B$2:H1705,7,0)</f>
        <v>-</v>
      </c>
      <c r="P752" s="40">
        <v>4033</v>
      </c>
      <c r="Q752" s="17" t="str">
        <f>VLOOKUP(B752,SAOM!B$2:I1705,8,0)</f>
        <v>-</v>
      </c>
      <c r="R752" s="17" t="e">
        <f>VLOOKUP(B752,AG_Lider!A$1:F2064,6,0)</f>
        <v>#N/A</v>
      </c>
      <c r="S752" s="42" t="str">
        <f>VLOOKUP(B752,SAOM!B$2:J1705,9,0)</f>
        <v>CLÁUDIA APARECIDA DOS SANTOS SILVA LEITE</v>
      </c>
      <c r="T752" s="17" t="str">
        <f>VLOOKUP(B752,SAOM!B$2:K2151,10,0)</f>
        <v>MG 129 001</v>
      </c>
      <c r="U752" s="42" t="str">
        <f>VLOOKUP(B752,SAOM!B$2:M1477,12,0)</f>
        <v>3839 2927</v>
      </c>
      <c r="V752" s="87" t="str">
        <f>VLOOKUP(B752,SAOM!B$2:L1477,11,0)</f>
        <v>10146-242</v>
      </c>
      <c r="W752" s="18"/>
      <c r="X752" s="40" t="str">
        <f>VLOOKUP(B752,SAOM!B$2:N1477,13,0)</f>
        <v>-</v>
      </c>
      <c r="Y752" s="17"/>
      <c r="Z752" s="15"/>
      <c r="AA752" s="19"/>
      <c r="AB752" s="35"/>
      <c r="AC752" s="48"/>
      <c r="AD752" s="19" t="str">
        <f>VLOOKUP(B752,SAOM!B$2:Q1778,16,0)</f>
        <v xml:space="preserve">24/08/2012 13:07:39 	Ivan Santos 	Resolvida.  	Pendência Ativação Resolvida
23/08/2012 19:01:46 	Verônica Bruna Barroso 	Numero não se refere a unidade de saúde do endereço descrito a cima. </v>
      </c>
      <c r="AE752" s="19" t="s">
        <v>4675</v>
      </c>
      <c r="AF752" s="19"/>
      <c r="AG752" s="145"/>
      <c r="AH752" s="15"/>
    </row>
    <row r="753" spans="1:34" s="20" customFormat="1">
      <c r="A753" s="46">
        <v>3995</v>
      </c>
      <c r="B753" s="38">
        <v>3995</v>
      </c>
      <c r="C753" s="17">
        <v>41116</v>
      </c>
      <c r="D753" s="17">
        <f t="shared" si="18"/>
        <v>41161</v>
      </c>
      <c r="E753" s="17">
        <f>VLOOKUP(B753,SAOM!B$2:D3803,3,0)</f>
        <v>41161</v>
      </c>
      <c r="F753" s="17">
        <f t="shared" si="16"/>
        <v>41176</v>
      </c>
      <c r="G753" s="17" t="s">
        <v>501</v>
      </c>
      <c r="H753" s="14" t="s">
        <v>7236</v>
      </c>
      <c r="I753" s="40" t="str">
        <f>VLOOKUP(B753,SAOM!B$2:E2748,4,0)</f>
        <v>Agendado</v>
      </c>
      <c r="J753" s="14" t="s">
        <v>499</v>
      </c>
      <c r="K753" s="14" t="s">
        <v>499</v>
      </c>
      <c r="L753" s="15" t="s">
        <v>1900</v>
      </c>
      <c r="M753" s="15" t="str">
        <f>VLOOKUP(L753,Coordenadas!A$2:B2005,2,0)</f>
        <v xml:space="preserve"> 19°39'56.44"S</v>
      </c>
      <c r="N753" s="15" t="str">
        <f>VLOOKUP(L753,Coordenadas!A$2:C5748,3,0)</f>
        <v xml:space="preserve"> 43°12'43.52"O</v>
      </c>
      <c r="O753" s="40" t="str">
        <f>VLOOKUP(B753,SAOM!B$2:H1706,7,0)</f>
        <v>-</v>
      </c>
      <c r="P753" s="40">
        <v>4033</v>
      </c>
      <c r="Q753" s="17">
        <f>VLOOKUP(B753,SAOM!B$2:I1706,8,0)</f>
        <v>41178</v>
      </c>
      <c r="R753" s="17" t="e">
        <f>VLOOKUP(B753,AG_Lider!A$1:F2065,6,0)</f>
        <v>#N/A</v>
      </c>
      <c r="S753" s="42" t="str">
        <f>VLOOKUP(B753,SAOM!B$2:J1706,9,0)</f>
        <v>SORAYA MARIA DE OLIVEIRA MACEDO AMARO</v>
      </c>
      <c r="T753" s="17" t="str">
        <f>VLOOKUP(B753,SAOM!B$2:K2152,10,0)</f>
        <v>RUA PRINCIPAL 001</v>
      </c>
      <c r="U753" s="42" t="str">
        <f>VLOOKUP(B753,SAOM!B$2:M1478,12,0)</f>
        <v>3839 2766</v>
      </c>
      <c r="V753" s="87" t="str">
        <f>VLOOKUP(B753,SAOM!B$2:L1478,11,0)</f>
        <v>35907-000</v>
      </c>
      <c r="W753" s="18"/>
      <c r="X753" s="40" t="str">
        <f>VLOOKUP(B753,SAOM!B$2:N1478,13,0)</f>
        <v>-</v>
      </c>
      <c r="Y753" s="17"/>
      <c r="Z753" s="15"/>
      <c r="AA753" s="19"/>
      <c r="AB753" s="35"/>
      <c r="AC753" s="48"/>
      <c r="AD753" s="19" t="str">
        <f>VLOOKUP(B753,SAOM!B$2:Q1779,16,0)</f>
        <v xml:space="preserve">24/08/2012 13:08:00 	Ivan Santos 	Resolvida.  	Pendência Ativação Resolvida
24/08/2012 11:47:24 	Verônica Bruna Barroso 	O numero de telefone não se refere a unidade de saúde do endereço descrito. </v>
      </c>
      <c r="AE753" s="19" t="s">
        <v>4675</v>
      </c>
      <c r="AF753" s="19"/>
      <c r="AG753" s="145"/>
      <c r="AH753" s="15"/>
    </row>
    <row r="754" spans="1:34" s="20" customFormat="1">
      <c r="A754" s="46">
        <v>3996</v>
      </c>
      <c r="B754" s="38">
        <v>3996</v>
      </c>
      <c r="C754" s="17">
        <v>41116</v>
      </c>
      <c r="D754" s="17">
        <v>41162</v>
      </c>
      <c r="E754" s="17">
        <f>VLOOKUP(B754,SAOM!B$2:D3804,3,0)</f>
        <v>41162</v>
      </c>
      <c r="F754" s="17">
        <f t="shared" si="16"/>
        <v>41177</v>
      </c>
      <c r="G754" s="17">
        <v>41156</v>
      </c>
      <c r="H754" s="14" t="s">
        <v>7236</v>
      </c>
      <c r="I754" s="40" t="str">
        <f>VLOOKUP(B754,SAOM!B$2:E2749,4,0)</f>
        <v>Agendado</v>
      </c>
      <c r="J754" s="14" t="s">
        <v>499</v>
      </c>
      <c r="K754" s="14" t="s">
        <v>499</v>
      </c>
      <c r="L754" s="15" t="s">
        <v>1900</v>
      </c>
      <c r="M754" s="15" t="str">
        <f>VLOOKUP(L754,Coordenadas!A$2:B2006,2,0)</f>
        <v xml:space="preserve"> 19°39'56.44"S</v>
      </c>
      <c r="N754" s="15" t="str">
        <f>VLOOKUP(L754,Coordenadas!A$2:C5749,3,0)</f>
        <v xml:space="preserve"> 43°12'43.52"O</v>
      </c>
      <c r="O754" s="40" t="str">
        <f>VLOOKUP(B754,SAOM!B$2:H1707,7,0)</f>
        <v>-</v>
      </c>
      <c r="P754" s="40">
        <v>4033</v>
      </c>
      <c r="Q754" s="17">
        <f>VLOOKUP(B754,SAOM!B$2:I1707,8,0)</f>
        <v>41178</v>
      </c>
      <c r="R754" s="17" t="e">
        <f>VLOOKUP(B754,AG_Lider!A$1:F2066,6,0)</f>
        <v>#N/A</v>
      </c>
      <c r="S754" s="42" t="str">
        <f>VLOOKUP(B754,SAOM!B$2:J1707,9,0)</f>
        <v>NIUZA APARECIDA COSTA E SILVA</v>
      </c>
      <c r="T754" s="17" t="str">
        <f>VLOOKUP(B754,SAOM!B$2:K2153,10,0)</f>
        <v>Rua Quatrocentos, 130 - Monsenhor José Lopes</v>
      </c>
      <c r="U754" s="42" t="str">
        <f>VLOOKUP(B754,SAOM!B$2:M1479,12,0)</f>
        <v>3839 2485</v>
      </c>
      <c r="V754" s="87" t="str">
        <f>VLOOKUP(B754,SAOM!B$2:L1479,11,0)</f>
        <v>35900-078</v>
      </c>
      <c r="W754" s="18"/>
      <c r="X754" s="40" t="str">
        <f>VLOOKUP(B754,SAOM!B$2:N1479,13,0)</f>
        <v>-</v>
      </c>
      <c r="Y754" s="17"/>
      <c r="Z754" s="15"/>
      <c r="AA754" s="19"/>
      <c r="AB754" s="35"/>
      <c r="AC754" s="48"/>
      <c r="AD754" s="19"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E754" s="19" t="s">
        <v>4675</v>
      </c>
      <c r="AF754" s="19"/>
      <c r="AG754" s="145"/>
      <c r="AH754" s="15"/>
    </row>
    <row r="755" spans="1:34" s="20" customFormat="1">
      <c r="A755" s="46">
        <v>3997</v>
      </c>
      <c r="B755" s="38">
        <v>3997</v>
      </c>
      <c r="C755" s="17">
        <v>41116</v>
      </c>
      <c r="D755" s="17">
        <f t="shared" si="18"/>
        <v>41161</v>
      </c>
      <c r="E755" s="17">
        <f>VLOOKUP(B755,SAOM!B$2:D3805,3,0)</f>
        <v>41161</v>
      </c>
      <c r="F755" s="17">
        <f t="shared" si="16"/>
        <v>41176</v>
      </c>
      <c r="G755" s="17">
        <v>41156</v>
      </c>
      <c r="H755" s="14" t="s">
        <v>764</v>
      </c>
      <c r="I755" s="40" t="str">
        <f>VLOOKUP(B755,SAOM!B$2:E2750,4,0)</f>
        <v>Paralisado</v>
      </c>
      <c r="J755" s="14" t="s">
        <v>499</v>
      </c>
      <c r="K755" s="14" t="s">
        <v>499</v>
      </c>
      <c r="L755" s="15" t="s">
        <v>1900</v>
      </c>
      <c r="M755" s="15" t="str">
        <f>VLOOKUP(L755,Coordenadas!A$2:B2007,2,0)</f>
        <v xml:space="preserve"> 19°39'56.44"S</v>
      </c>
      <c r="N755" s="15" t="str">
        <f>VLOOKUP(L755,Coordenadas!A$2:C5750,3,0)</f>
        <v xml:space="preserve"> 43°12'43.52"O</v>
      </c>
      <c r="O755" s="40" t="str">
        <f>VLOOKUP(B755,SAOM!B$2:H1708,7,0)</f>
        <v>-</v>
      </c>
      <c r="P755" s="40">
        <v>4033</v>
      </c>
      <c r="Q755" s="17" t="str">
        <f>VLOOKUP(B755,SAOM!B$2:I1708,8,0)</f>
        <v>-</v>
      </c>
      <c r="R755" s="17" t="e">
        <f>VLOOKUP(B755,AG_Lider!A$1:F2067,6,0)</f>
        <v>#N/A</v>
      </c>
      <c r="S755" s="42" t="str">
        <f>VLOOKUP(B755,SAOM!B$2:J1708,9,0)</f>
        <v>ROSANE APARECIDA SANTOS FREITAS</v>
      </c>
      <c r="T755" s="17" t="str">
        <f>VLOOKUP(B755,SAOM!B$2:K2154,10,0)</f>
        <v>NUCLEO DOS MACHADOS 001</v>
      </c>
      <c r="U755" s="42">
        <f>VLOOKUP(B755,SAOM!B$2:M1480,12,0)</f>
        <v>38392605</v>
      </c>
      <c r="V755" s="87" t="str">
        <f>VLOOKUP(B755,SAOM!B$2:L1480,11,0)</f>
        <v>35900-000</v>
      </c>
      <c r="W755" s="18"/>
      <c r="X755" s="40" t="str">
        <f>VLOOKUP(B755,SAOM!B$2:N1480,13,0)</f>
        <v>-</v>
      </c>
      <c r="Y755" s="17"/>
      <c r="Z755" s="15"/>
      <c r="AA755" s="19"/>
      <c r="AB755" s="35"/>
      <c r="AC755" s="48"/>
      <c r="AD755" s="19" t="str">
        <f>VLOOKUP(B755,SAOM!B$2:Q1781,16,0)</f>
        <v>04/09/2012 15:08:54 	Hernan Martins Alves 	Endereço não alterado. Em contato com secretaria local informou que o ndereço seria RUA NOVA ERA, 200- CENTRO.   	Pendência Ativação
24/08/2012 13:06:17 	Ivan Santos 	Resolvida.  	Pendência Ativação Res</v>
      </c>
      <c r="AE755" s="19" t="s">
        <v>4675</v>
      </c>
      <c r="AF755" s="19"/>
      <c r="AG755" s="145"/>
      <c r="AH755" s="15"/>
    </row>
    <row r="756" spans="1:34" s="84" customFormat="1">
      <c r="A756" s="46">
        <v>3998</v>
      </c>
      <c r="B756" s="38">
        <v>3998</v>
      </c>
      <c r="C756" s="31">
        <v>41116</v>
      </c>
      <c r="D756" s="31">
        <f t="shared" si="18"/>
        <v>41161</v>
      </c>
      <c r="E756" s="31">
        <f>VLOOKUP(B756,SAOM!B$2:D3806,3,0)</f>
        <v>41161</v>
      </c>
      <c r="F756" s="31">
        <f t="shared" si="16"/>
        <v>41176</v>
      </c>
      <c r="G756" s="31" t="s">
        <v>501</v>
      </c>
      <c r="H756" s="73" t="s">
        <v>517</v>
      </c>
      <c r="I756" s="38" t="str">
        <f>VLOOKUP(B756,SAOM!B$2:E2751,4,0)</f>
        <v>Aceito</v>
      </c>
      <c r="J756" s="73" t="s">
        <v>499</v>
      </c>
      <c r="K756" s="73" t="s">
        <v>501</v>
      </c>
      <c r="L756" s="47" t="s">
        <v>1900</v>
      </c>
      <c r="M756" s="15" t="str">
        <f>VLOOKUP(L756,Coordenadas!A$2:B2008,2,0)</f>
        <v xml:space="preserve"> 19°39'56.44"S</v>
      </c>
      <c r="N756" s="15" t="str">
        <f>VLOOKUP(L756,Coordenadas!A$2:C5751,3,0)</f>
        <v xml:space="preserve"> 43°12'43.52"O</v>
      </c>
      <c r="O756" s="38" t="str">
        <f>VLOOKUP(B756,SAOM!B$2:H1709,7,0)</f>
        <v>SES-ITRA-3998</v>
      </c>
      <c r="P756" s="38">
        <v>4033</v>
      </c>
      <c r="Q756" s="31">
        <f>VLOOKUP(B756,SAOM!B$2:I1709,8,0)</f>
        <v>41169</v>
      </c>
      <c r="R756" s="31" t="e">
        <f>VLOOKUP(B756,AG_Lider!A$1:F2068,6,0)</f>
        <v>#N/A</v>
      </c>
      <c r="S756" s="80" t="str">
        <f>VLOOKUP(B756,SAOM!B$2:J1709,9,0)</f>
        <v>LUCIANA GUERRA CAMPOS</v>
      </c>
      <c r="T756" s="31" t="str">
        <f>VLOOKUP(B756,SAOM!B$2:K2155,10,0)</f>
        <v>RUA JOAO CAMILO DE OLIVEIRA TORRES 1172</v>
      </c>
      <c r="U756" s="80" t="str">
        <f>VLOOKUP(B756,SAOM!B$2:M1481,12,0)</f>
        <v xml:space="preserve"> 3839 2224</v>
      </c>
      <c r="V756" s="209" t="str">
        <f>VLOOKUP(B756,SAOM!B$2:L1481,11,0)</f>
        <v>35900-270</v>
      </c>
      <c r="W756" s="81"/>
      <c r="X756" s="38" t="str">
        <f>VLOOKUP(B756,SAOM!B$2:N1481,13,0)</f>
        <v>00:20:0E:10:4A:BE</v>
      </c>
      <c r="Y756" s="31">
        <v>41169</v>
      </c>
      <c r="Z756" s="15" t="s">
        <v>8188</v>
      </c>
      <c r="AA756" s="82">
        <v>41170</v>
      </c>
      <c r="AB756" s="83"/>
      <c r="AC756" s="70"/>
      <c r="AD756" s="82" t="str">
        <f>VLOOKUP(B756,SAOM!B$2:Q1782,16,0)</f>
        <v xml:space="preserve">24/08/2012 13:09:01 	Ivan Santos 	Resolvida.  	Pendência Ativação Resolvida
24/08/2012 11:48:01 	
24/08/2012 11:39:18 	Verônica Bruna Barroso 	O numero de telefone não se refere a unidade de saúde do endereço descrito. </v>
      </c>
      <c r="AE756" s="82" t="s">
        <v>4675</v>
      </c>
      <c r="AF756" s="82"/>
      <c r="AG756" s="147"/>
      <c r="AH756" s="47"/>
    </row>
    <row r="757" spans="1:34" s="20" customFormat="1">
      <c r="A757" s="46">
        <v>3999</v>
      </c>
      <c r="B757" s="38">
        <v>3999</v>
      </c>
      <c r="C757" s="17">
        <v>41116</v>
      </c>
      <c r="D757" s="17">
        <f t="shared" si="18"/>
        <v>41161</v>
      </c>
      <c r="E757" s="17">
        <f>VLOOKUP(B757,SAOM!B$2:D3807,3,0)</f>
        <v>41161</v>
      </c>
      <c r="F757" s="17">
        <f t="shared" si="16"/>
        <v>41176</v>
      </c>
      <c r="G757" s="17" t="s">
        <v>501</v>
      </c>
      <c r="H757" s="14" t="s">
        <v>517</v>
      </c>
      <c r="I757" s="40" t="str">
        <f>VLOOKUP(B757,SAOM!B$2:E2752,4,0)</f>
        <v>Aceito</v>
      </c>
      <c r="J757" s="14" t="s">
        <v>499</v>
      </c>
      <c r="K757" s="14" t="s">
        <v>499</v>
      </c>
      <c r="L757" s="15" t="s">
        <v>1900</v>
      </c>
      <c r="M757" s="15" t="str">
        <f>VLOOKUP(L757,Coordenadas!A$2:B2009,2,0)</f>
        <v xml:space="preserve"> 19°39'56.44"S</v>
      </c>
      <c r="N757" s="15" t="str">
        <f>VLOOKUP(L757,Coordenadas!A$2:C5752,3,0)</f>
        <v xml:space="preserve"> 43°12'43.52"O</v>
      </c>
      <c r="O757" s="40" t="str">
        <f>VLOOKUP(B757,SAOM!B$2:H1710,7,0)</f>
        <v>SES-ITRA-3999</v>
      </c>
      <c r="P757" s="40">
        <v>4033</v>
      </c>
      <c r="Q757" s="17">
        <f>VLOOKUP(B757,SAOM!B$2:I1710,8,0)</f>
        <v>41162</v>
      </c>
      <c r="R757" s="17" t="e">
        <f>VLOOKUP(B757,AG_Lider!A$1:F2069,6,0)</f>
        <v>#N/A</v>
      </c>
      <c r="S757" s="42" t="str">
        <f>VLOOKUP(B757,SAOM!B$2:J1710,9,0)</f>
        <v>SUELLEN KAMILA DE OLIVEIRA</v>
      </c>
      <c r="T757" s="17" t="str">
        <f>VLOOKUP(B757,SAOM!B$2:K2156,10,0)</f>
        <v>RUA MARTITA 36 - CAMPESTRE</v>
      </c>
      <c r="U757" s="42" t="str">
        <f>VLOOKUP(B757,SAOM!B$2:M1482,12,0)</f>
        <v>3839 2487</v>
      </c>
      <c r="V757" s="87" t="str">
        <f>VLOOKUP(B757,SAOM!B$2:L1482,11,0)</f>
        <v>35900-088</v>
      </c>
      <c r="W757" s="18"/>
      <c r="X757" s="40" t="str">
        <f>VLOOKUP(B757,SAOM!B$2:N1482,13,0)</f>
        <v>00:20:0e:10:4a:b2</v>
      </c>
      <c r="Y757" s="17">
        <v>41171</v>
      </c>
      <c r="Z757" s="15" t="s">
        <v>8188</v>
      </c>
      <c r="AA757" s="19">
        <v>41172</v>
      </c>
      <c r="AB757" s="35"/>
      <c r="AC757" s="48"/>
      <c r="AD757" s="19" t="str">
        <f>VLOOKUP(B757,SAOM!B$2:Q1783,16,0)</f>
        <v xml:space="preserve">24/08/2012 13:09:37 	Ivan Santos 	  	Pendência Ativação Resolvida
24/08/2012 08:21:42 	
23/08/2012 18:56:21 	Verônica Bruna Barroso 	Numero não se refere a unidade de saúde do endereço descrito a cima. </v>
      </c>
      <c r="AE757" s="19" t="s">
        <v>4675</v>
      </c>
      <c r="AF757" s="19"/>
      <c r="AG757" s="145"/>
      <c r="AH757" s="15"/>
    </row>
    <row r="758" spans="1:34" s="20" customFormat="1">
      <c r="A758" s="46">
        <v>4000</v>
      </c>
      <c r="B758" s="38">
        <v>4000</v>
      </c>
      <c r="C758" s="17">
        <v>41116</v>
      </c>
      <c r="D758" s="17">
        <f t="shared" si="18"/>
        <v>41161</v>
      </c>
      <c r="E758" s="17">
        <f>VLOOKUP(B758,SAOM!B$2:D3808,3,0)</f>
        <v>41161</v>
      </c>
      <c r="F758" s="17">
        <f t="shared" si="16"/>
        <v>41176</v>
      </c>
      <c r="G758" s="17" t="s">
        <v>501</v>
      </c>
      <c r="H758" s="14" t="s">
        <v>517</v>
      </c>
      <c r="I758" s="40" t="str">
        <f>VLOOKUP(B758,SAOM!B$2:E2753,4,0)</f>
        <v>Aceito</v>
      </c>
      <c r="J758" s="14" t="s">
        <v>499</v>
      </c>
      <c r="K758" s="14" t="s">
        <v>501</v>
      </c>
      <c r="L758" s="15" t="s">
        <v>1900</v>
      </c>
      <c r="M758" s="15" t="str">
        <f>VLOOKUP(L758,Coordenadas!A$2:B2010,2,0)</f>
        <v xml:space="preserve"> 19°39'56.44"S</v>
      </c>
      <c r="N758" s="15" t="str">
        <f>VLOOKUP(L758,Coordenadas!A$2:C5753,3,0)</f>
        <v xml:space="preserve"> 43°12'43.52"O</v>
      </c>
      <c r="O758" s="40" t="str">
        <f>VLOOKUP(B758,SAOM!B$2:H1711,7,0)</f>
        <v>SES-ITRA-4000</v>
      </c>
      <c r="P758" s="40">
        <v>4033</v>
      </c>
      <c r="Q758" s="17">
        <f>VLOOKUP(B758,SAOM!B$2:I1711,8,0)</f>
        <v>41162</v>
      </c>
      <c r="R758" s="17" t="e">
        <f>VLOOKUP(B758,AG_Lider!A$1:F2070,6,0)</f>
        <v>#N/A</v>
      </c>
      <c r="S758" s="42" t="str">
        <f>VLOOKUP(B758,SAOM!B$2:J1711,9,0)</f>
        <v>MARIA DE FÁTIMA ALVES GOLVEIA TEMPONI</v>
      </c>
      <c r="T758" s="17" t="str">
        <f>VLOOKUP(B758,SAOM!B$2:K2157,10,0)</f>
        <v>TRAVESSA PASSARO VERDE 100 - PEDREIRA</v>
      </c>
      <c r="U758" s="42" t="str">
        <f>VLOOKUP(B758,SAOM!B$2:M1483,12,0)</f>
        <v>3839 2484</v>
      </c>
      <c r="V758" s="87" t="str">
        <f>VLOOKUP(B758,SAOM!B$2:L1483,11,0)</f>
        <v>35904-003</v>
      </c>
      <c r="W758" s="18"/>
      <c r="X758" s="40" t="str">
        <f>VLOOKUP(B758,SAOM!B$2:N1483,13,0)</f>
        <v>00:20:0E:10:52:0E</v>
      </c>
      <c r="Y758" s="17">
        <v>41173</v>
      </c>
      <c r="Z758" s="15" t="s">
        <v>8188</v>
      </c>
      <c r="AA758" s="19"/>
      <c r="AB758" s="35"/>
      <c r="AC758" s="48"/>
      <c r="AD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E758" s="19" t="s">
        <v>4675</v>
      </c>
      <c r="AF758" s="19"/>
      <c r="AG758" s="145"/>
      <c r="AH758" s="15"/>
    </row>
    <row r="759" spans="1:34" s="20" customFormat="1">
      <c r="A759" s="46">
        <v>4001</v>
      </c>
      <c r="B759" s="38">
        <v>4001</v>
      </c>
      <c r="C759" s="17">
        <v>41116</v>
      </c>
      <c r="D759" s="17">
        <f t="shared" si="18"/>
        <v>41161</v>
      </c>
      <c r="E759" s="17">
        <f>VLOOKUP(B759,SAOM!B$2:D3809,3,0)</f>
        <v>41161</v>
      </c>
      <c r="F759" s="17">
        <f t="shared" si="16"/>
        <v>41176</v>
      </c>
      <c r="G759" s="17" t="s">
        <v>501</v>
      </c>
      <c r="H759" s="14" t="s">
        <v>517</v>
      </c>
      <c r="I759" s="40" t="str">
        <f>VLOOKUP(B759,SAOM!B$2:E2754,4,0)</f>
        <v>Aceito</v>
      </c>
      <c r="J759" s="14" t="s">
        <v>499</v>
      </c>
      <c r="K759" s="14" t="s">
        <v>499</v>
      </c>
      <c r="L759" s="15" t="s">
        <v>1900</v>
      </c>
      <c r="M759" s="15" t="str">
        <f>VLOOKUP(L759,Coordenadas!A$2:B2011,2,0)</f>
        <v xml:space="preserve"> 19°39'56.44"S</v>
      </c>
      <c r="N759" s="15" t="str">
        <f>VLOOKUP(L759,Coordenadas!A$2:C5754,3,0)</f>
        <v xml:space="preserve"> 43°12'43.52"O</v>
      </c>
      <c r="O759" s="40" t="str">
        <f>VLOOKUP(B759,SAOM!B$2:H1712,7,0)</f>
        <v>SES-ITRA-4001</v>
      </c>
      <c r="P759" s="40">
        <v>4033</v>
      </c>
      <c r="Q759" s="17">
        <f>VLOOKUP(B759,SAOM!B$2:I1712,8,0)</f>
        <v>41162</v>
      </c>
      <c r="R759" s="17" t="e">
        <f>VLOOKUP(B759,AG_Lider!A$1:F2071,6,0)</f>
        <v>#N/A</v>
      </c>
      <c r="S759" s="42" t="str">
        <f>VLOOKUP(B759,SAOM!B$2:J1712,9,0)</f>
        <v>SUELLEN KAMILA DE OLIVEIRA</v>
      </c>
      <c r="T759" s="17" t="str">
        <f>VLOOKUP(B759,SAOM!B$2:K2158,10,0)</f>
        <v xml:space="preserve"> 	RUA PROFESSOR MAX D´ CAUX 80 - BELA VISTA</v>
      </c>
      <c r="U759" s="42" t="str">
        <f>VLOOKUP(B759,SAOM!B$2:M1484,12,0)</f>
        <v>3839 2486</v>
      </c>
      <c r="V759" s="87" t="str">
        <f>VLOOKUP(B759,SAOM!B$2:L1484,11,0)</f>
        <v>35900-076</v>
      </c>
      <c r="W759" s="18"/>
      <c r="X759" s="40" t="str">
        <f>VLOOKUP(B759,SAOM!B$2:N1484,13,0)</f>
        <v>00:20:0E:10:4A:AB</v>
      </c>
      <c r="Y759" s="17">
        <v>41173</v>
      </c>
      <c r="Z759" s="15" t="s">
        <v>8188</v>
      </c>
      <c r="AA759" s="19">
        <v>41173</v>
      </c>
      <c r="AB759" s="35"/>
      <c r="AC759" s="48"/>
      <c r="AD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E759" s="19" t="s">
        <v>4675</v>
      </c>
      <c r="AF759" s="19"/>
      <c r="AG759" s="145"/>
      <c r="AH759" s="15"/>
    </row>
    <row r="760" spans="1:34" s="20" customFormat="1">
      <c r="A760" s="46">
        <v>4002</v>
      </c>
      <c r="B760" s="38">
        <v>4002</v>
      </c>
      <c r="C760" s="17">
        <v>41116</v>
      </c>
      <c r="D760" s="17">
        <v>41173</v>
      </c>
      <c r="E760" s="17">
        <f>VLOOKUP(B760,SAOM!B$2:D3810,3,0)</f>
        <v>41173</v>
      </c>
      <c r="F760" s="17">
        <f t="shared" si="16"/>
        <v>41188</v>
      </c>
      <c r="G760" s="17">
        <v>41156</v>
      </c>
      <c r="H760" s="14" t="s">
        <v>7236</v>
      </c>
      <c r="I760" s="40" t="str">
        <f>VLOOKUP(B760,SAOM!B$2:E2755,4,0)</f>
        <v>Agendado</v>
      </c>
      <c r="J760" s="14" t="s">
        <v>499</v>
      </c>
      <c r="K760" s="14" t="s">
        <v>499</v>
      </c>
      <c r="L760" s="15" t="s">
        <v>1900</v>
      </c>
      <c r="M760" s="15" t="str">
        <f>VLOOKUP(L760,Coordenadas!A$2:B2012,2,0)</f>
        <v xml:space="preserve"> 19°39'56.44"S</v>
      </c>
      <c r="N760" s="15" t="str">
        <f>VLOOKUP(L760,Coordenadas!A$2:C5755,3,0)</f>
        <v xml:space="preserve"> 43°12'43.52"O</v>
      </c>
      <c r="O760" s="40" t="str">
        <f>VLOOKUP(B760,SAOM!B$2:H1713,7,0)</f>
        <v>-</v>
      </c>
      <c r="P760" s="40">
        <v>4033</v>
      </c>
      <c r="Q760" s="17">
        <f>VLOOKUP(B760,SAOM!B$2:I1713,8,0)</f>
        <v>41178</v>
      </c>
      <c r="R760" s="17" t="e">
        <f>VLOOKUP(B760,AG_Lider!A$1:F2072,6,0)</f>
        <v>#N/A</v>
      </c>
      <c r="S760" s="42" t="str">
        <f>VLOOKUP(B760,SAOM!B$2:J1713,9,0)</f>
        <v>MARIA MARTA DE OLIVEIRA LAGE</v>
      </c>
      <c r="T760" s="17" t="str">
        <f>VLOOKUP(B760,SAOM!B$2:K2159,10,0)</f>
        <v>Rua Ipoema,105 - Para</v>
      </c>
      <c r="U760" s="42" t="str">
        <f>VLOOKUP(B760,SAOM!B$2:M1485,12,0)</f>
        <v>3839 2483</v>
      </c>
      <c r="V760" s="87" t="str">
        <f>VLOOKUP(B760,SAOM!B$2:L1485,11,0)</f>
        <v>35900-041</v>
      </c>
      <c r="W760" s="18"/>
      <c r="X760" s="40" t="str">
        <f>VLOOKUP(B760,SAOM!B$2:N1485,13,0)</f>
        <v>-</v>
      </c>
      <c r="Y760" s="17"/>
      <c r="Z760" s="15"/>
      <c r="AA760" s="19"/>
      <c r="AB760" s="35"/>
      <c r="AC760" s="48"/>
      <c r="AD760" s="19" t="str">
        <f>VLOOKUP(B760,SAOM!B$2:Q1786,16,0)</f>
        <v>05/09/2012 15:06:20 	Ivan Santos 	Endereço Confirmado. Rua Ipoema,105  	Pendência Ativação Resolvida
29/08/2012 11:59:53 	Hernan Martins Alves 	Endereço não alterado. Em contato com a Secretaria local informarão que o endereço correto seria:Rua R</v>
      </c>
      <c r="AE760" s="19" t="s">
        <v>4675</v>
      </c>
      <c r="AF760" s="19"/>
      <c r="AG760" s="145"/>
      <c r="AH760" s="15"/>
    </row>
    <row r="761" spans="1:34" s="20" customFormat="1">
      <c r="A761" s="46">
        <v>4003</v>
      </c>
      <c r="B761" s="38">
        <v>4003</v>
      </c>
      <c r="C761" s="17">
        <v>41116</v>
      </c>
      <c r="D761" s="17">
        <f t="shared" si="18"/>
        <v>41161</v>
      </c>
      <c r="E761" s="17">
        <f>VLOOKUP(B761,SAOM!B$2:D3811,3,0)</f>
        <v>41161</v>
      </c>
      <c r="F761" s="17">
        <f t="shared" si="16"/>
        <v>41176</v>
      </c>
      <c r="G761" s="17" t="s">
        <v>501</v>
      </c>
      <c r="H761" s="14" t="s">
        <v>517</v>
      </c>
      <c r="I761" s="40" t="str">
        <f>VLOOKUP(B761,SAOM!B$2:E2756,4,0)</f>
        <v>Aceito</v>
      </c>
      <c r="J761" s="14" t="s">
        <v>499</v>
      </c>
      <c r="K761" s="14" t="s">
        <v>501</v>
      </c>
      <c r="L761" s="15" t="s">
        <v>1900</v>
      </c>
      <c r="M761" s="15" t="str">
        <f>VLOOKUP(L761,Coordenadas!A$2:B2013,2,0)</f>
        <v xml:space="preserve"> 19°39'56.44"S</v>
      </c>
      <c r="N761" s="15" t="str">
        <f>VLOOKUP(L761,Coordenadas!A$2:C5756,3,0)</f>
        <v xml:space="preserve"> 43°12'43.52"O</v>
      </c>
      <c r="O761" s="40" t="str">
        <f>VLOOKUP(B761,SAOM!B$2:H1714,7,0)</f>
        <v>SES-ITRA-4003</v>
      </c>
      <c r="P761" s="40">
        <v>4033</v>
      </c>
      <c r="Q761" s="17">
        <f>VLOOKUP(B761,SAOM!B$2:I1714,8,0)</f>
        <v>41162</v>
      </c>
      <c r="R761" s="17" t="e">
        <f>VLOOKUP(B761,AG_Lider!A$1:F2073,6,0)</f>
        <v>#N/A</v>
      </c>
      <c r="S761" s="42" t="str">
        <f>VLOOKUP(B761,SAOM!B$2:J1714,9,0)</f>
        <v>MARIA MARTA DE OLIVEIRA LAGE</v>
      </c>
      <c r="T761" s="17" t="str">
        <f>VLOOKUP(B761,SAOM!B$2:K2160,10,0)</f>
        <v>RUA MARMORE 178</v>
      </c>
      <c r="U761" s="42" t="str">
        <f>VLOOKUP(B761,SAOM!B$2:M1486,12,0)</f>
        <v>3839 2481</v>
      </c>
      <c r="V761" s="87" t="str">
        <f>VLOOKUP(B761,SAOM!B$2:L1486,11,0)</f>
        <v>35900-400</v>
      </c>
      <c r="W761" s="18"/>
      <c r="X761" s="40" t="str">
        <f>VLOOKUP(B761,SAOM!B$2:N1486,13,0)</f>
        <v>00:20:0e:10:51:cf</v>
      </c>
      <c r="Y761" s="17">
        <v>41179</v>
      </c>
      <c r="Z761" s="15" t="s">
        <v>8191</v>
      </c>
      <c r="AA761" s="19">
        <v>41179</v>
      </c>
      <c r="AB761" s="35"/>
      <c r="AC761" s="48"/>
      <c r="AD761" s="19" t="str">
        <f>VLOOKUP(B761,SAOM!B$2:Q1787,16,0)</f>
        <v xml:space="preserve">24/08/2012 13:23:13 	Ivan Santos 	Resolvida.  	Pendência Ativação Resolvida
23/08/2012 18:35:46 	Verônica Bruna Barroso 	Numero não se refere a unidade de saúde do endereço descrito a cima. </v>
      </c>
      <c r="AE761" s="19" t="s">
        <v>4675</v>
      </c>
      <c r="AF761" s="19"/>
      <c r="AG761" s="145"/>
      <c r="AH761" s="15"/>
    </row>
    <row r="762" spans="1:34" s="84" customFormat="1">
      <c r="A762" s="46">
        <v>4004</v>
      </c>
      <c r="B762" s="38">
        <v>4004</v>
      </c>
      <c r="C762" s="31">
        <v>41116</v>
      </c>
      <c r="D762" s="31">
        <f t="shared" si="18"/>
        <v>41161</v>
      </c>
      <c r="E762" s="31">
        <f>VLOOKUP(B762,SAOM!B$2:D3812,3,0)</f>
        <v>41161</v>
      </c>
      <c r="F762" s="31">
        <f t="shared" si="16"/>
        <v>41176</v>
      </c>
      <c r="G762" s="31" t="s">
        <v>501</v>
      </c>
      <c r="H762" s="73" t="s">
        <v>517</v>
      </c>
      <c r="I762" s="38" t="str">
        <f>VLOOKUP(B762,SAOM!B$2:E2757,4,0)</f>
        <v>Aceito</v>
      </c>
      <c r="J762" s="73" t="s">
        <v>499</v>
      </c>
      <c r="K762" s="73" t="s">
        <v>501</v>
      </c>
      <c r="L762" s="47" t="s">
        <v>1900</v>
      </c>
      <c r="M762" s="15" t="str">
        <f>VLOOKUP(L762,Coordenadas!A$2:B2014,2,0)</f>
        <v xml:space="preserve"> 19°39'56.44"S</v>
      </c>
      <c r="N762" s="15" t="str">
        <f>VLOOKUP(L762,Coordenadas!A$2:C5757,3,0)</f>
        <v xml:space="preserve"> 43°12'43.52"O</v>
      </c>
      <c r="O762" s="38" t="str">
        <f>VLOOKUP(B762,SAOM!B$2:H1715,7,0)</f>
        <v>SES-ITRA-4004</v>
      </c>
      <c r="P762" s="38">
        <v>4033</v>
      </c>
      <c r="Q762" s="31">
        <f>VLOOKUP(B762,SAOM!B$2:I1715,8,0)</f>
        <v>41162</v>
      </c>
      <c r="R762" s="31" t="e">
        <f>VLOOKUP(B762,AG_Lider!A$1:F2074,6,0)</f>
        <v>#N/A</v>
      </c>
      <c r="S762" s="80" t="str">
        <f>VLOOKUP(B762,SAOM!B$2:J1715,9,0)</f>
        <v>SUELLEN KAMILA DE OLIVEIRA</v>
      </c>
      <c r="T762" s="31" t="str">
        <f>VLOOKUP(B762,SAOM!B$2:K2161,10,0)</f>
        <v>RUA CINCO 207</v>
      </c>
      <c r="U762" s="80" t="str">
        <f>VLOOKUP(B762,SAOM!B$2:M1487,12,0)</f>
        <v>3839 2499</v>
      </c>
      <c r="V762" s="209" t="str">
        <f>VLOOKUP(B762,SAOM!B$2:L1487,11,0)</f>
        <v>35900-180</v>
      </c>
      <c r="W762" s="81"/>
      <c r="X762" s="38" t="str">
        <f>VLOOKUP(B762,SAOM!B$2:N1487,13,0)</f>
        <v>00:20:0E:10:4C:36</v>
      </c>
      <c r="Y762" s="31">
        <v>41166</v>
      </c>
      <c r="Z762" s="47" t="s">
        <v>8188</v>
      </c>
      <c r="AA762" s="82">
        <v>41170</v>
      </c>
      <c r="AB762" s="83"/>
      <c r="AC762" s="70"/>
      <c r="AD762" s="82" t="str">
        <f>VLOOKUP(B762,SAOM!B$2:Q1788,16,0)</f>
        <v xml:space="preserve">24/08/2012 13:23:43 	Ivan Santos 	Resolvida.  	Pendência Ativação Resolvida
24/08/2012 11:21:50 	Verônica Bruna Barroso 	O numero de telefone não se refere a unidade de saúde do endereço descrito. </v>
      </c>
      <c r="AE762" s="82" t="s">
        <v>4675</v>
      </c>
      <c r="AF762" s="82"/>
      <c r="AG762" s="147"/>
      <c r="AH762" s="47"/>
    </row>
    <row r="763" spans="1:34" s="84" customFormat="1">
      <c r="A763" s="46">
        <v>4005</v>
      </c>
      <c r="B763" s="38">
        <v>4005</v>
      </c>
      <c r="C763" s="31">
        <v>41116</v>
      </c>
      <c r="D763" s="31">
        <f t="shared" si="18"/>
        <v>41161</v>
      </c>
      <c r="E763" s="31">
        <f>VLOOKUP(B763,SAOM!B$2:D3813,3,0)</f>
        <v>41161</v>
      </c>
      <c r="F763" s="31">
        <f t="shared" si="16"/>
        <v>41176</v>
      </c>
      <c r="G763" s="31" t="s">
        <v>501</v>
      </c>
      <c r="H763" s="73" t="s">
        <v>517</v>
      </c>
      <c r="I763" s="38" t="str">
        <f>VLOOKUP(B763,SAOM!B$2:E2758,4,0)</f>
        <v>Aceito</v>
      </c>
      <c r="J763" s="73" t="s">
        <v>499</v>
      </c>
      <c r="K763" s="73" t="s">
        <v>501</v>
      </c>
      <c r="L763" s="47" t="s">
        <v>1900</v>
      </c>
      <c r="M763" s="15" t="str">
        <f>VLOOKUP(L763,Coordenadas!A$2:B2015,2,0)</f>
        <v xml:space="preserve"> 19°39'56.44"S</v>
      </c>
      <c r="N763" s="15" t="str">
        <f>VLOOKUP(L763,Coordenadas!A$2:C5758,3,0)</f>
        <v xml:space="preserve"> 43°12'43.52"O</v>
      </c>
      <c r="O763" s="38" t="str">
        <f>VLOOKUP(B763,SAOM!B$2:H1716,7,0)</f>
        <v>SES-ITRA-4005</v>
      </c>
      <c r="P763" s="38">
        <v>4033</v>
      </c>
      <c r="Q763" s="31">
        <f>VLOOKUP(B763,SAOM!B$2:I1716,8,0)</f>
        <v>41162</v>
      </c>
      <c r="R763" s="31" t="e">
        <f>VLOOKUP(B763,AG_Lider!A$1:F2075,6,0)</f>
        <v>#N/A</v>
      </c>
      <c r="S763" s="80" t="str">
        <f>VLOOKUP(B763,SAOM!B$2:J1716,9,0)</f>
        <v>MEURY FABIANE KELES REIS</v>
      </c>
      <c r="T763" s="31" t="str">
        <f>VLOOKUP(B763,SAOM!B$2:K2162,10,0)</f>
        <v>AV BRASIL 50 - AREAO</v>
      </c>
      <c r="U763" s="80" t="str">
        <f>VLOOKUP(B763,SAOM!B$2:M1488,12,0)</f>
        <v>3839 2225</v>
      </c>
      <c r="V763" s="209" t="str">
        <f>VLOOKUP(B763,SAOM!B$2:L1488,11,0)</f>
        <v>35900-367</v>
      </c>
      <c r="W763" s="81"/>
      <c r="X763" s="38" t="str">
        <f>VLOOKUP(B763,SAOM!B$2:N1488,13,0)</f>
        <v>00:20:0E:10:4A:9F</v>
      </c>
      <c r="Y763" s="31">
        <v>41177</v>
      </c>
      <c r="Z763" s="47" t="s">
        <v>8188</v>
      </c>
      <c r="AA763" s="82">
        <v>41177</v>
      </c>
      <c r="AB763" s="83"/>
      <c r="AC763" s="70"/>
      <c r="AD763" s="82" t="str">
        <f>VLOOKUP(B763,SAOM!B$2:Q1789,16,0)</f>
        <v xml:space="preserve">24/08/2012 13:24:09 	Ivan Santos 	Resolvida.  	Pendência Ativação Resolvida
23/08/2012 18:34:16 	Verônica Bruna Barroso 	Numero não se refere a unidade de saúde do endereço descrito a cima. </v>
      </c>
      <c r="AE763" s="82" t="s">
        <v>4675</v>
      </c>
      <c r="AF763" s="82"/>
      <c r="AG763" s="147"/>
      <c r="AH763" s="47"/>
    </row>
    <row r="764" spans="1:34" s="84" customFormat="1">
      <c r="A764" s="46">
        <v>4006</v>
      </c>
      <c r="B764" s="38">
        <v>4006</v>
      </c>
      <c r="C764" s="31">
        <v>41116</v>
      </c>
      <c r="D764" s="31">
        <f t="shared" si="18"/>
        <v>41161</v>
      </c>
      <c r="E764" s="31">
        <f>VLOOKUP(B764,SAOM!B$2:D3814,3,0)</f>
        <v>41161</v>
      </c>
      <c r="F764" s="31">
        <f t="shared" si="16"/>
        <v>41176</v>
      </c>
      <c r="G764" s="31" t="s">
        <v>501</v>
      </c>
      <c r="H764" s="73" t="s">
        <v>517</v>
      </c>
      <c r="I764" s="38" t="str">
        <f>VLOOKUP(B764,SAOM!B$2:E2759,4,0)</f>
        <v>Aceito</v>
      </c>
      <c r="J764" s="73" t="s">
        <v>499</v>
      </c>
      <c r="K764" s="73" t="s">
        <v>499</v>
      </c>
      <c r="L764" s="47" t="s">
        <v>1900</v>
      </c>
      <c r="M764" s="15" t="str">
        <f>VLOOKUP(L764,Coordenadas!A$2:B2016,2,0)</f>
        <v xml:space="preserve"> 19°39'56.44"S</v>
      </c>
      <c r="N764" s="15" t="str">
        <f>VLOOKUP(L764,Coordenadas!A$2:C5759,3,0)</f>
        <v xml:space="preserve"> 43°12'43.52"O</v>
      </c>
      <c r="O764" s="38" t="str">
        <f>VLOOKUP(B764,SAOM!B$2:H1717,7,0)</f>
        <v>SES-ITRA-4006</v>
      </c>
      <c r="P764" s="38">
        <v>4033</v>
      </c>
      <c r="Q764" s="31">
        <f>VLOOKUP(B764,SAOM!B$2:I1717,8,0)</f>
        <v>41162</v>
      </c>
      <c r="R764" s="31" t="e">
        <f>VLOOKUP(B764,AG_Lider!A$1:F2076,6,0)</f>
        <v>#N/A</v>
      </c>
      <c r="S764" s="80" t="str">
        <f>VLOOKUP(B764,SAOM!B$2:J1717,9,0)</f>
        <v>EVANDRO PEREIRA GUERRA JÚNIOR</v>
      </c>
      <c r="T764" s="31" t="str">
        <f>VLOOKUP(B764,SAOM!B$2:K2163,10,0)</f>
        <v>RUA OURO PRETO 560</v>
      </c>
      <c r="U764" s="80" t="str">
        <f>VLOOKUP(B764,SAOM!B$2:M1489,12,0)</f>
        <v>3839 2498</v>
      </c>
      <c r="V764" s="209" t="str">
        <f>VLOOKUP(B764,SAOM!B$2:L1489,11,0)</f>
        <v>35900-161</v>
      </c>
      <c r="W764" s="81"/>
      <c r="X764" s="38" t="str">
        <f>VLOOKUP(B764,SAOM!B$2:N1489,13,0)</f>
        <v>00:20:0E:10:4A:85</v>
      </c>
      <c r="Y764" s="31">
        <v>41170</v>
      </c>
      <c r="Z764" s="47" t="s">
        <v>8188</v>
      </c>
      <c r="AA764" s="82">
        <v>41171</v>
      </c>
      <c r="AB764" s="83"/>
      <c r="AC764" s="70"/>
      <c r="AD764" s="82" t="str">
        <f>VLOOKUP(B764,SAOM!B$2:Q1790,16,0)</f>
        <v xml:space="preserve">24/08/2012 13:24:36 	Ivan Santos 	Resolvida.  	Pendência Ativação Resolvida
24/08/2012 11:20:16 	Verônica Bruna Barroso 	O numero de telefone não se refere a unidade de saúde do endereço descrito. </v>
      </c>
      <c r="AE764" s="82" t="s">
        <v>4675</v>
      </c>
      <c r="AF764" s="82"/>
      <c r="AG764" s="147"/>
      <c r="AH764" s="47"/>
    </row>
    <row r="765" spans="1:34" s="84" customFormat="1">
      <c r="A765" s="46">
        <v>4007</v>
      </c>
      <c r="B765" s="38">
        <v>4007</v>
      </c>
      <c r="C765" s="31">
        <v>41116</v>
      </c>
      <c r="D765" s="31">
        <f t="shared" si="18"/>
        <v>41161</v>
      </c>
      <c r="E765" s="31">
        <f>VLOOKUP(B765,SAOM!B$2:D3815,3,0)</f>
        <v>41161</v>
      </c>
      <c r="F765" s="31">
        <f t="shared" si="16"/>
        <v>41176</v>
      </c>
      <c r="G765" s="31" t="s">
        <v>501</v>
      </c>
      <c r="H765" s="73" t="s">
        <v>517</v>
      </c>
      <c r="I765" s="38" t="str">
        <f>VLOOKUP(B765,SAOM!B$2:E2760,4,0)</f>
        <v>Aceito</v>
      </c>
      <c r="J765" s="73" t="s">
        <v>499</v>
      </c>
      <c r="K765" s="73" t="s">
        <v>501</v>
      </c>
      <c r="L765" s="47" t="s">
        <v>1900</v>
      </c>
      <c r="M765" s="15" t="str">
        <f>VLOOKUP(L765,Coordenadas!A$2:B2017,2,0)</f>
        <v xml:space="preserve"> 19°39'56.44"S</v>
      </c>
      <c r="N765" s="15" t="str">
        <f>VLOOKUP(L765,Coordenadas!A$2:C5760,3,0)</f>
        <v xml:space="preserve"> 43°12'43.52"O</v>
      </c>
      <c r="O765" s="38" t="str">
        <f>VLOOKUP(B765,SAOM!B$2:H1718,7,0)</f>
        <v>SES-ITRA-4007</v>
      </c>
      <c r="P765" s="38">
        <v>4033</v>
      </c>
      <c r="Q765" s="31">
        <f>VLOOKUP(B765,SAOM!B$2:I1718,8,0)</f>
        <v>41162</v>
      </c>
      <c r="R765" s="31" t="e">
        <f>VLOOKUP(B765,AG_Lider!A$1:F2077,6,0)</f>
        <v>#N/A</v>
      </c>
      <c r="S765" s="80" t="str">
        <f>VLOOKUP(B765,SAOM!B$2:J1718,9,0)</f>
        <v>DÉBORA DOS SANTOS DUTRA</v>
      </c>
      <c r="T765" s="31" t="str">
        <f>VLOOKUP(B765,SAOM!B$2:K2164,10,0)</f>
        <v>RUA MARECHAL JOFRE 001</v>
      </c>
      <c r="U765" s="80" t="str">
        <f>VLOOKUP(B765,SAOM!B$2:M1490,12,0)</f>
        <v>3839 2222</v>
      </c>
      <c r="V765" s="209" t="str">
        <f>VLOOKUP(B765,SAOM!B$2:L1490,11,0)</f>
        <v>35900-455</v>
      </c>
      <c r="W765" s="81"/>
      <c r="X765" s="38" t="str">
        <f>VLOOKUP(B765,SAOM!B$2:N1490,13,0)</f>
        <v>00:20:0E:10:4A:95</v>
      </c>
      <c r="Y765" s="31">
        <v>41171</v>
      </c>
      <c r="Z765" s="47" t="s">
        <v>8188</v>
      </c>
      <c r="AA765" s="82">
        <v>41172</v>
      </c>
      <c r="AB765" s="83"/>
      <c r="AC765" s="70"/>
      <c r="AD765" s="82" t="str">
        <f>VLOOKUP(B765,SAOM!B$2:Q1791,16,0)</f>
        <v xml:space="preserve">24/08/2012 13:25:07 	Ivan Santos 	Resolvida.  	Pendência Ativação Resolvida
23/08/2012 18:31:17 	Verônica Bruna Barroso 	Numero não se refere a unidade de saúde do endereço descrito a cima. </v>
      </c>
      <c r="AE765" s="82" t="s">
        <v>4675</v>
      </c>
      <c r="AF765" s="82"/>
      <c r="AG765" s="147"/>
      <c r="AH765" s="47"/>
    </row>
    <row r="766" spans="1:34" s="20" customFormat="1">
      <c r="A766" s="46">
        <v>4008</v>
      </c>
      <c r="B766" s="38">
        <v>4008</v>
      </c>
      <c r="C766" s="17">
        <v>41116</v>
      </c>
      <c r="D766" s="17">
        <f t="shared" si="18"/>
        <v>41161</v>
      </c>
      <c r="E766" s="17">
        <f>VLOOKUP(B766,SAOM!B$2:D3816,3,0)</f>
        <v>41161</v>
      </c>
      <c r="F766" s="17">
        <f t="shared" si="16"/>
        <v>41176</v>
      </c>
      <c r="G766" s="17" t="s">
        <v>501</v>
      </c>
      <c r="H766" s="14" t="s">
        <v>7236</v>
      </c>
      <c r="I766" s="40" t="str">
        <f>VLOOKUP(B766,SAOM!B$2:E2761,4,0)</f>
        <v>Agendado</v>
      </c>
      <c r="J766" s="14" t="s">
        <v>499</v>
      </c>
      <c r="K766" s="14" t="s">
        <v>499</v>
      </c>
      <c r="L766" s="15" t="s">
        <v>1900</v>
      </c>
      <c r="M766" s="15" t="str">
        <f>VLOOKUP(L766,Coordenadas!A$2:B2018,2,0)</f>
        <v xml:space="preserve"> 19°39'56.44"S</v>
      </c>
      <c r="N766" s="15" t="str">
        <f>VLOOKUP(L766,Coordenadas!A$2:C5761,3,0)</f>
        <v xml:space="preserve"> 43°12'43.52"O</v>
      </c>
      <c r="O766" s="40" t="str">
        <f>VLOOKUP(B766,SAOM!B$2:H1719,7,0)</f>
        <v>-</v>
      </c>
      <c r="P766" s="40">
        <v>4033</v>
      </c>
      <c r="Q766" s="17">
        <f>VLOOKUP(B766,SAOM!B$2:I1719,8,0)</f>
        <v>41162</v>
      </c>
      <c r="R766" s="17" t="e">
        <f>VLOOKUP(B766,AG_Lider!A$1:F2078,6,0)</f>
        <v>#N/A</v>
      </c>
      <c r="S766" s="42" t="str">
        <f>VLOOKUP(B766,SAOM!B$2:J1719,9,0)</f>
        <v>DÉBORA DOS SANTOS DUTRA</v>
      </c>
      <c r="T766" s="17" t="str">
        <f>VLOOKUP(B766,SAOM!B$2:K2165,10,0)</f>
        <v xml:space="preserve">MG 129, 001 - MAJOR LAGE </v>
      </c>
      <c r="U766" s="42" t="str">
        <f>VLOOKUP(B766,SAOM!B$2:M1491,12,0)</f>
        <v>3839 2866</v>
      </c>
      <c r="V766" s="87" t="str">
        <f>VLOOKUP(B766,SAOM!B$2:L1491,11,0)</f>
        <v>35900-455</v>
      </c>
      <c r="W766" s="18"/>
      <c r="X766" s="40" t="str">
        <f>VLOOKUP(B766,SAOM!B$2:N1491,13,0)</f>
        <v>-</v>
      </c>
      <c r="Y766" s="17"/>
      <c r="Z766" s="15"/>
      <c r="AA766" s="19"/>
      <c r="AB766" s="35"/>
      <c r="AC766" s="48"/>
      <c r="AD766" s="19" t="str">
        <f>VLOOKUP(B766,SAOM!B$2:Q1792,16,0)</f>
        <v>24/08/2012 13:26:36 	Ivan Santos 	Resolvida.  	Pendência Ativação Resolvida
23/08/2012 18:43:15 	Verônica Bruna Barroso 	Em contato com secretaria informou que o endereço seria:MG 129 001,Bairro BARREIRO
Numero não se refere a unidade de saúde do</v>
      </c>
      <c r="AE766" s="19" t="s">
        <v>4675</v>
      </c>
      <c r="AF766" s="19"/>
      <c r="AG766" s="145"/>
      <c r="AH766" s="15"/>
    </row>
    <row r="767" spans="1:34" s="84" customFormat="1">
      <c r="A767" s="46">
        <v>4009</v>
      </c>
      <c r="B767" s="38">
        <v>4009</v>
      </c>
      <c r="C767" s="31">
        <v>41116</v>
      </c>
      <c r="D767" s="31">
        <f t="shared" si="18"/>
        <v>41161</v>
      </c>
      <c r="E767" s="31">
        <f>VLOOKUP(B767,SAOM!B$2:D3817,3,0)</f>
        <v>41161</v>
      </c>
      <c r="F767" s="31">
        <f t="shared" si="16"/>
        <v>41176</v>
      </c>
      <c r="G767" s="31" t="s">
        <v>501</v>
      </c>
      <c r="H767" s="73" t="s">
        <v>517</v>
      </c>
      <c r="I767" s="38" t="str">
        <f>VLOOKUP(B767,SAOM!B$2:E2762,4,0)</f>
        <v>Aceito</v>
      </c>
      <c r="J767" s="73" t="s">
        <v>499</v>
      </c>
      <c r="K767" s="73" t="s">
        <v>501</v>
      </c>
      <c r="L767" s="47" t="s">
        <v>1900</v>
      </c>
      <c r="M767" s="15" t="str">
        <f>VLOOKUP(L767,Coordenadas!A$2:B2019,2,0)</f>
        <v xml:space="preserve"> 19°39'56.44"S</v>
      </c>
      <c r="N767" s="15" t="str">
        <f>VLOOKUP(L767,Coordenadas!A$2:C5762,3,0)</f>
        <v xml:space="preserve"> 43°12'43.52"O</v>
      </c>
      <c r="O767" s="38" t="str">
        <f>VLOOKUP(B767,SAOM!B$2:H1720,7,0)</f>
        <v>SES-ITRA-4009</v>
      </c>
      <c r="P767" s="38">
        <v>4033</v>
      </c>
      <c r="Q767" s="31">
        <f>VLOOKUP(B767,SAOM!B$2:I1720,8,0)</f>
        <v>41162</v>
      </c>
      <c r="R767" s="31" t="e">
        <f>VLOOKUP(B767,AG_Lider!A$1:F2079,6,0)</f>
        <v>#N/A</v>
      </c>
      <c r="S767" s="80" t="str">
        <f>VLOOKUP(B767,SAOM!B$2:J1720,9,0)</f>
        <v>ROSANE BERTOLIN</v>
      </c>
      <c r="T767" s="31" t="str">
        <f>VLOOKUP(B767,SAOM!B$2:K2166,10,0)</f>
        <v>RUA ITAGUARA 56</v>
      </c>
      <c r="U767" s="80" t="str">
        <f>VLOOKUP(B767,SAOM!B$2:M1492,12,0)</f>
        <v>3839 2496</v>
      </c>
      <c r="V767" s="209" t="str">
        <f>VLOOKUP(B767,SAOM!B$2:L1492,11,0)</f>
        <v>35900-186</v>
      </c>
      <c r="W767" s="81"/>
      <c r="X767" s="38" t="str">
        <f>VLOOKUP(B767,SAOM!B$2:N1492,13,0)</f>
        <v>00:20:0E:10:4A:7B</v>
      </c>
      <c r="Y767" s="31">
        <v>41169</v>
      </c>
      <c r="Z767" s="47" t="s">
        <v>8188</v>
      </c>
      <c r="AA767" s="82">
        <v>41170</v>
      </c>
      <c r="AB767" s="83"/>
      <c r="AC767" s="70"/>
      <c r="AD767" s="82" t="str">
        <f>VLOOKUP(B767,SAOM!B$2:Q1793,16,0)</f>
        <v xml:space="preserve">24/08/2012 13:27:23 	Ivan Santos 	Resolvida.  	Pendência Ativação Resolvida
24/08/2012 11:12:42 	Verônica Bruna Barroso 	O numero de telefone não se refere a unidade de saúde do endereço descrito. </v>
      </c>
      <c r="AE767" s="82" t="s">
        <v>4675</v>
      </c>
      <c r="AF767" s="82"/>
      <c r="AG767" s="147"/>
      <c r="AH767" s="47"/>
    </row>
    <row r="768" spans="1:34" s="84" customFormat="1">
      <c r="A768" s="46">
        <v>4010</v>
      </c>
      <c r="B768" s="38">
        <v>4010</v>
      </c>
      <c r="C768" s="31">
        <v>41116</v>
      </c>
      <c r="D768" s="31">
        <f t="shared" si="18"/>
        <v>41161</v>
      </c>
      <c r="E768" s="31">
        <f>VLOOKUP(B768,SAOM!B$2:D3818,3,0)</f>
        <v>41161</v>
      </c>
      <c r="F768" s="31">
        <f t="shared" si="16"/>
        <v>41176</v>
      </c>
      <c r="G768" s="31" t="s">
        <v>501</v>
      </c>
      <c r="H768" s="73" t="s">
        <v>517</v>
      </c>
      <c r="I768" s="38" t="str">
        <f>VLOOKUP(B768,SAOM!B$2:E2763,4,0)</f>
        <v>Aceito</v>
      </c>
      <c r="J768" s="73" t="s">
        <v>499</v>
      </c>
      <c r="K768" s="73" t="s">
        <v>501</v>
      </c>
      <c r="L768" s="47" t="s">
        <v>1900</v>
      </c>
      <c r="M768" s="15" t="str">
        <f>VLOOKUP(L768,Coordenadas!A$2:B2020,2,0)</f>
        <v xml:space="preserve"> 19°39'56.44"S</v>
      </c>
      <c r="N768" s="15" t="str">
        <f>VLOOKUP(L768,Coordenadas!A$2:C5763,3,0)</f>
        <v xml:space="preserve"> 43°12'43.52"O</v>
      </c>
      <c r="O768" s="38" t="str">
        <f>VLOOKUP(B768,SAOM!B$2:H1721,7,0)</f>
        <v>SES-ITRA-4010</v>
      </c>
      <c r="P768" s="38">
        <v>4033</v>
      </c>
      <c r="Q768" s="31">
        <f>VLOOKUP(B768,SAOM!B$2:I1721,8,0)</f>
        <v>41171</v>
      </c>
      <c r="R768" s="31" t="e">
        <f>VLOOKUP(B768,AG_Lider!A$1:F2080,6,0)</f>
        <v>#N/A</v>
      </c>
      <c r="S768" s="80" t="str">
        <f>VLOOKUP(B768,SAOM!B$2:J1721,9,0)</f>
        <v>DÉBORA DOS SANTOS DUTRA</v>
      </c>
      <c r="T768" s="31" t="str">
        <f>VLOOKUP(B768,SAOM!B$2:K2167,10,0)</f>
        <v>RUA JORDÂNIA, 173 - Bethania</v>
      </c>
      <c r="U768" s="80">
        <f>VLOOKUP(B768,SAOM!B$2:M1493,12,0)</f>
        <v>38392605</v>
      </c>
      <c r="V768" s="209" t="str">
        <f>VLOOKUP(B768,SAOM!B$2:L1493,11,0)</f>
        <v>35900-474</v>
      </c>
      <c r="W768" s="81"/>
      <c r="X768" s="38" t="str">
        <f>VLOOKUP(B768,SAOM!B$2:N1493,13,0)</f>
        <v>00:20:0e:10:52:da</v>
      </c>
      <c r="Y768" s="31">
        <v>41171</v>
      </c>
      <c r="Z768" s="47" t="s">
        <v>8392</v>
      </c>
      <c r="AA768" s="82">
        <v>41176</v>
      </c>
      <c r="AB768" s="83"/>
      <c r="AC768" s="70"/>
      <c r="AD768" s="82" t="str">
        <f>VLOOKUP(B768,SAOM!B$2:Q1794,16,0)</f>
        <v>24/08/2012 13:28:58 	Ivan Santos 	Resolvida.  	Pendência Ativação Resolvida
24/08/2012 11:00:11 	Verônica Bruna Barroso 	Em contato com a Secretaria local informarão que o endereço correto seria:RUA JORDÂNIA, 173, BETHÂNIA
O numero de telefone n</v>
      </c>
      <c r="AE768" s="82" t="s">
        <v>4675</v>
      </c>
      <c r="AF768" s="82"/>
      <c r="AG768" s="147"/>
      <c r="AH768" s="47"/>
    </row>
    <row r="769" spans="1:34" s="84" customFormat="1">
      <c r="A769" s="46">
        <v>4011</v>
      </c>
      <c r="B769" s="38">
        <v>4011</v>
      </c>
      <c r="C769" s="31">
        <v>41116</v>
      </c>
      <c r="D769" s="31">
        <f t="shared" si="18"/>
        <v>41161</v>
      </c>
      <c r="E769" s="31">
        <f>VLOOKUP(B769,SAOM!B$2:D3819,3,0)</f>
        <v>41161</v>
      </c>
      <c r="F769" s="31">
        <f t="shared" si="16"/>
        <v>41176</v>
      </c>
      <c r="G769" s="31" t="s">
        <v>501</v>
      </c>
      <c r="H769" s="73" t="s">
        <v>517</v>
      </c>
      <c r="I769" s="38" t="str">
        <f>VLOOKUP(B769,SAOM!B$2:E2764,4,0)</f>
        <v>Aceito</v>
      </c>
      <c r="J769" s="73" t="s">
        <v>499</v>
      </c>
      <c r="K769" s="73" t="s">
        <v>501</v>
      </c>
      <c r="L769" s="47" t="s">
        <v>1900</v>
      </c>
      <c r="M769" s="15" t="str">
        <f>VLOOKUP(L769,Coordenadas!A$2:B2021,2,0)</f>
        <v xml:space="preserve"> 19°39'56.44"S</v>
      </c>
      <c r="N769" s="15" t="str">
        <f>VLOOKUP(L769,Coordenadas!A$2:C5764,3,0)</f>
        <v xml:space="preserve"> 43°12'43.52"O</v>
      </c>
      <c r="O769" s="38" t="str">
        <f>VLOOKUP(B769,SAOM!B$2:H1722,7,0)</f>
        <v>SES-ITRA-4011</v>
      </c>
      <c r="P769" s="38">
        <v>4033</v>
      </c>
      <c r="Q769" s="31">
        <f>VLOOKUP(B769,SAOM!B$2:I1722,8,0)</f>
        <v>41172</v>
      </c>
      <c r="R769" s="31" t="e">
        <f>VLOOKUP(B769,AG_Lider!A$1:F2081,6,0)</f>
        <v>#N/A</v>
      </c>
      <c r="S769" s="80" t="str">
        <f>VLOOKUP(B769,SAOM!B$2:J1722,9,0)</f>
        <v>GISELDA PATRÍCIA FONSECA</v>
      </c>
      <c r="T769" s="31" t="str">
        <f>VLOOKUP(B769,SAOM!B$2:K2168,10,0)</f>
        <v>Rua José Hidenburgo Gonçalves,80</v>
      </c>
      <c r="U769" s="80" t="str">
        <f>VLOOKUP(B769,SAOM!B$2:M1494,12,0)</f>
        <v>2383 9497</v>
      </c>
      <c r="V769" s="209" t="str">
        <f>VLOOKUP(B769,SAOM!B$2:L1494,11,0)</f>
        <v>35901-226</v>
      </c>
      <c r="W769" s="81"/>
      <c r="X769" s="38" t="str">
        <f>VLOOKUP(B769,SAOM!B$2:N1494,13,0)</f>
        <v>00:20:0E:10:4A:7D</v>
      </c>
      <c r="Y769" s="31">
        <v>41172</v>
      </c>
      <c r="Z769" s="47" t="s">
        <v>8188</v>
      </c>
      <c r="AA769" s="82">
        <v>41173</v>
      </c>
      <c r="AB769" s="83"/>
      <c r="AC769" s="70"/>
      <c r="AD769" s="82" t="str">
        <f>VLOOKUP(B769,SAOM!B$2:Q1795,16,0)</f>
        <v xml:space="preserve">24/08/2012 13:30:12 	Ivan Santos 	Resolvida.  	Pendência Ativação Resolvida
23/08/2012 19:15:37 	Verônica Bruna Barroso 	Numero não se refere a unidade de saúde do endereço descrito a cima. </v>
      </c>
      <c r="AE769" s="82" t="s">
        <v>4675</v>
      </c>
      <c r="AF769" s="82"/>
      <c r="AG769" s="147"/>
      <c r="AH769" s="47"/>
    </row>
    <row r="770" spans="1:34" s="20" customFormat="1">
      <c r="A770" s="46">
        <v>4012</v>
      </c>
      <c r="B770" s="38">
        <v>4012</v>
      </c>
      <c r="C770" s="17">
        <v>41116</v>
      </c>
      <c r="D770" s="17">
        <f t="shared" si="18"/>
        <v>41161</v>
      </c>
      <c r="E770" s="17">
        <f>VLOOKUP(B770,SAOM!B$2:D3820,3,0)</f>
        <v>41161</v>
      </c>
      <c r="F770" s="17">
        <f t="shared" si="16"/>
        <v>41176</v>
      </c>
      <c r="G770" s="17" t="s">
        <v>501</v>
      </c>
      <c r="H770" s="14" t="s">
        <v>7236</v>
      </c>
      <c r="I770" s="40" t="str">
        <f>VLOOKUP(B770,SAOM!B$2:E2765,4,0)</f>
        <v>Agendado</v>
      </c>
      <c r="J770" s="14" t="s">
        <v>499</v>
      </c>
      <c r="K770" s="14" t="s">
        <v>499</v>
      </c>
      <c r="L770" s="15" t="s">
        <v>1900</v>
      </c>
      <c r="M770" s="15" t="str">
        <f>VLOOKUP(L770,Coordenadas!A$2:B2022,2,0)</f>
        <v xml:space="preserve"> 19°39'56.44"S</v>
      </c>
      <c r="N770" s="15" t="str">
        <f>VLOOKUP(L770,Coordenadas!A$2:C5765,3,0)</f>
        <v xml:space="preserve"> 43°12'43.52"O</v>
      </c>
      <c r="O770" s="40" t="str">
        <f>VLOOKUP(B770,SAOM!B$2:H1723,7,0)</f>
        <v>-</v>
      </c>
      <c r="P770" s="40">
        <v>4033</v>
      </c>
      <c r="Q770" s="17">
        <f>VLOOKUP(B770,SAOM!B$2:I1723,8,0)</f>
        <v>41162</v>
      </c>
      <c r="R770" s="17" t="e">
        <f>VLOOKUP(B770,AG_Lider!A$1:F2082,6,0)</f>
        <v>#N/A</v>
      </c>
      <c r="S770" s="42" t="str">
        <f>VLOOKUP(B770,SAOM!B$2:J1723,9,0)</f>
        <v>SORAYA MARIA DE OLIVEIRA MACEDO AMARO</v>
      </c>
      <c r="T770" s="17" t="str">
        <f>VLOOKUP(B770,SAOM!B$2:K2169,10,0)</f>
        <v>PRACA AUGUSTO GUERRA 001</v>
      </c>
      <c r="U770" s="42" t="str">
        <f>VLOOKUP(B770,SAOM!B$2:M1495,12,0)</f>
        <v>3833 2780</v>
      </c>
      <c r="V770" s="87">
        <f>VLOOKUP(B770,SAOM!B$2:L1495,11,0)</f>
        <v>4012</v>
      </c>
      <c r="W770" s="18"/>
      <c r="X770" s="40" t="str">
        <f>VLOOKUP(B770,SAOM!B$2:N1495,13,0)</f>
        <v>-</v>
      </c>
      <c r="Y770" s="17"/>
      <c r="Z770" s="15"/>
      <c r="AA770" s="19"/>
      <c r="AB770" s="35"/>
      <c r="AC770" s="48"/>
      <c r="AD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E770" s="19" t="s">
        <v>4675</v>
      </c>
      <c r="AF770" s="19"/>
      <c r="AG770" s="145"/>
      <c r="AH770" s="15"/>
    </row>
    <row r="771" spans="1:34" s="20" customFormat="1">
      <c r="A771" s="46">
        <v>4013</v>
      </c>
      <c r="B771" s="38">
        <v>4013</v>
      </c>
      <c r="C771" s="17">
        <v>41116</v>
      </c>
      <c r="D771" s="17">
        <f t="shared" si="18"/>
        <v>41161</v>
      </c>
      <c r="E771" s="17">
        <f>VLOOKUP(B771,SAOM!B$2:D3821,3,0)</f>
        <v>41161</v>
      </c>
      <c r="F771" s="17">
        <f t="shared" si="16"/>
        <v>41176</v>
      </c>
      <c r="G771" s="17" t="s">
        <v>501</v>
      </c>
      <c r="H771" s="14" t="s">
        <v>7236</v>
      </c>
      <c r="I771" s="40" t="str">
        <f>VLOOKUP(B771,SAOM!B$2:E2766,4,0)</f>
        <v>Agendado</v>
      </c>
      <c r="J771" s="14" t="s">
        <v>499</v>
      </c>
      <c r="K771" s="14" t="s">
        <v>499</v>
      </c>
      <c r="L771" s="15" t="s">
        <v>1900</v>
      </c>
      <c r="M771" s="15" t="str">
        <f>VLOOKUP(L771,Coordenadas!A$2:B2023,2,0)</f>
        <v xml:space="preserve"> 19°39'56.44"S</v>
      </c>
      <c r="N771" s="15" t="str">
        <f>VLOOKUP(L771,Coordenadas!A$2:C5766,3,0)</f>
        <v xml:space="preserve"> 43°12'43.52"O</v>
      </c>
      <c r="O771" s="40" t="str">
        <f>VLOOKUP(B771,SAOM!B$2:H1724,7,0)</f>
        <v>-</v>
      </c>
      <c r="P771" s="40">
        <v>4033</v>
      </c>
      <c r="Q771" s="17">
        <f>VLOOKUP(B771,SAOM!B$2:I1724,8,0)</f>
        <v>41162</v>
      </c>
      <c r="R771" s="17" t="e">
        <f>VLOOKUP(B771,AG_Lider!A$1:F2083,6,0)</f>
        <v>#N/A</v>
      </c>
      <c r="S771" s="42" t="str">
        <f>VLOOKUP(B771,SAOM!B$2:J1724,9,0)</f>
        <v>RONIZE APARECIDA PROCÓPIO</v>
      </c>
      <c r="T771" s="17" t="str">
        <f>VLOOKUP(B771,SAOM!B$2:K2170,10,0)</f>
        <v>RUA dos Escritores, S/N (antiga W18) - GABIROBA DE CIMA</v>
      </c>
      <c r="U771" s="42" t="str">
        <f>VLOOKUP(B771,SAOM!B$2:M1496,12,0)</f>
        <v>3839 2492</v>
      </c>
      <c r="V771" s="87" t="str">
        <f>VLOOKUP(B771,SAOM!B$2:L1496,11,0)</f>
        <v>35905-000</v>
      </c>
      <c r="W771" s="18"/>
      <c r="X771" s="40" t="str">
        <f>VLOOKUP(B771,SAOM!B$2:N1496,13,0)</f>
        <v>-</v>
      </c>
      <c r="Y771" s="17"/>
      <c r="Z771" s="15"/>
      <c r="AA771" s="19"/>
      <c r="AB771" s="35"/>
      <c r="AC771" s="48"/>
      <c r="AD771" s="19" t="str">
        <f>VLOOKUP(B771,SAOM!B$2:Q1797,16,0)</f>
        <v>24/08/2012 13:31:46 	Ivan Santos 	Resolvida.  	Pendência Ativação Resolvida
24/08/2012 08:20:05
23/08/2012 19:12:00 	Verônica Bruna Barroso 	Em contato com secretaria local informou que o endereço seria:RUA dos Escritores, S/N (antiga W18) Bairro:GA</v>
      </c>
      <c r="AE771" s="19" t="s">
        <v>4675</v>
      </c>
      <c r="AF771" s="19"/>
      <c r="AG771" s="145"/>
      <c r="AH771" s="15"/>
    </row>
    <row r="772" spans="1:34" s="84" customFormat="1">
      <c r="A772" s="46">
        <v>4014</v>
      </c>
      <c r="B772" s="38">
        <v>4014</v>
      </c>
      <c r="C772" s="31">
        <v>41116</v>
      </c>
      <c r="D772" s="31">
        <f t="shared" si="18"/>
        <v>41161</v>
      </c>
      <c r="E772" s="31">
        <f>VLOOKUP(B772,SAOM!B$2:D3822,3,0)</f>
        <v>41161</v>
      </c>
      <c r="F772" s="31">
        <f t="shared" si="16"/>
        <v>41176</v>
      </c>
      <c r="G772" s="31" t="s">
        <v>501</v>
      </c>
      <c r="H772" s="73" t="s">
        <v>517</v>
      </c>
      <c r="I772" s="38" t="str">
        <f>VLOOKUP(B772,SAOM!B$2:E2767,4,0)</f>
        <v>Aceito</v>
      </c>
      <c r="J772" s="73" t="s">
        <v>499</v>
      </c>
      <c r="K772" s="73" t="s">
        <v>501</v>
      </c>
      <c r="L772" s="47" t="s">
        <v>1900</v>
      </c>
      <c r="M772" s="15" t="str">
        <f>VLOOKUP(L772,Coordenadas!A$2:B2024,2,0)</f>
        <v xml:space="preserve"> 19°39'56.44"S</v>
      </c>
      <c r="N772" s="15" t="str">
        <f>VLOOKUP(L772,Coordenadas!A$2:C5767,3,0)</f>
        <v xml:space="preserve"> 43°12'43.52"O</v>
      </c>
      <c r="O772" s="38" t="str">
        <f>VLOOKUP(B772,SAOM!B$2:H1725,7,0)</f>
        <v>SES-ITRA-4014</v>
      </c>
      <c r="P772" s="38">
        <v>4033</v>
      </c>
      <c r="Q772" s="31">
        <f>VLOOKUP(B772,SAOM!B$2:I1725,8,0)</f>
        <v>41162</v>
      </c>
      <c r="R772" s="31" t="e">
        <f>VLOOKUP(B772,AG_Lider!A$1:F2084,6,0)</f>
        <v>#N/A</v>
      </c>
      <c r="S772" s="80" t="str">
        <f>VLOOKUP(B772,SAOM!B$2:J1725,9,0)</f>
        <v>RONIZE APARECIDA PROCÓPIO</v>
      </c>
      <c r="T772" s="31" t="str">
        <f>VLOOKUP(B772,SAOM!B$2:K2171,10,0)</f>
        <v>Rua urânio, 19 - MAJOR LAGE</v>
      </c>
      <c r="U772" s="80" t="str">
        <f>VLOOKUP(B772,SAOM!B$2:M1497,12,0)</f>
        <v>3839 2324</v>
      </c>
      <c r="V772" s="209" t="str">
        <f>VLOOKUP(B772,SAOM!B$2:L1497,11,0)</f>
        <v>35900-012</v>
      </c>
      <c r="W772" s="81"/>
      <c r="X772" s="38" t="str">
        <f>VLOOKUP(B772,SAOM!B$2:N1497,13,0)</f>
        <v>00:20:0e:10:4f:5c</v>
      </c>
      <c r="Y772" s="31">
        <v>41178</v>
      </c>
      <c r="Z772" s="47" t="s">
        <v>8188</v>
      </c>
      <c r="AA772" s="82">
        <v>41179</v>
      </c>
      <c r="AB772" s="83"/>
      <c r="AC772" s="70"/>
      <c r="AD772" s="82" t="str">
        <f>VLOOKUP(B772,SAOM!B$2:Q1798,16,0)</f>
        <v>24/08/2012 13:35:01 	Ivan Santos 	Endereço corrigido de RUA CASTRO ALVES 285. Conforme informação da Sra. Marly Aparecida Reis Procópio - Coordenação PSF.  	Pendência Ativação Resolvida
24/08/2012 11:16:25 	Verônica Bruna Barroso 	Em contato co</v>
      </c>
      <c r="AE772" s="82" t="s">
        <v>4675</v>
      </c>
      <c r="AF772" s="82"/>
      <c r="AG772" s="147"/>
      <c r="AH772" s="47"/>
    </row>
    <row r="773" spans="1:34" s="20" customFormat="1">
      <c r="A773" s="46">
        <v>4015</v>
      </c>
      <c r="B773" s="38">
        <v>4015</v>
      </c>
      <c r="C773" s="17">
        <v>41116</v>
      </c>
      <c r="D773" s="17">
        <f t="shared" si="18"/>
        <v>41161</v>
      </c>
      <c r="E773" s="17">
        <f>VLOOKUP(B773,SAOM!B$2:D3823,3,0)</f>
        <v>41161</v>
      </c>
      <c r="F773" s="17">
        <f t="shared" ref="F773:F836" si="19">D773+15</f>
        <v>41176</v>
      </c>
      <c r="G773" s="17" t="s">
        <v>501</v>
      </c>
      <c r="H773" s="14" t="s">
        <v>752</v>
      </c>
      <c r="I773" s="40" t="str">
        <f>VLOOKUP(B773,SAOM!B$2:E2768,4,0)</f>
        <v>A agendar</v>
      </c>
      <c r="J773" s="14" t="s">
        <v>499</v>
      </c>
      <c r="K773" s="14" t="s">
        <v>499</v>
      </c>
      <c r="L773" s="15" t="s">
        <v>1900</v>
      </c>
      <c r="M773" s="15" t="str">
        <f>VLOOKUP(L773,Coordenadas!A$2:B2025,2,0)</f>
        <v xml:space="preserve"> 19°39'56.44"S</v>
      </c>
      <c r="N773" s="15" t="str">
        <f>VLOOKUP(L773,Coordenadas!A$2:C5768,3,0)</f>
        <v xml:space="preserve"> 43°12'43.52"O</v>
      </c>
      <c r="O773" s="40" t="str">
        <f>VLOOKUP(B773,SAOM!B$2:H1726,7,0)</f>
        <v>-</v>
      </c>
      <c r="P773" s="40">
        <v>4033</v>
      </c>
      <c r="Q773" s="17" t="str">
        <f>VLOOKUP(B773,SAOM!B$2:I1726,8,0)</f>
        <v>-</v>
      </c>
      <c r="R773" s="17" t="e">
        <f>VLOOKUP(B773,AG_Lider!A$1:F2085,6,0)</f>
        <v>#N/A</v>
      </c>
      <c r="S773" s="42" t="str">
        <f>VLOOKUP(B773,SAOM!B$2:J1726,9,0)</f>
        <v>ROSANE APARECIDA SANTOS FREITAS</v>
      </c>
      <c r="T773" s="17" t="str">
        <f>VLOOKUP(B773,SAOM!B$2:K2172,10,0)</f>
        <v>RUA QUATRO 160</v>
      </c>
      <c r="U773" s="42">
        <f>VLOOKUP(B773,SAOM!B$2:M1498,12,0)</f>
        <v>38392605</v>
      </c>
      <c r="V773" s="87" t="str">
        <f>VLOOKUP(B773,SAOM!B$2:L1498,11,0)</f>
        <v>35901-230</v>
      </c>
      <c r="W773" s="18"/>
      <c r="X773" s="40" t="str">
        <f>VLOOKUP(B773,SAOM!B$2:N1498,13,0)</f>
        <v>-</v>
      </c>
      <c r="Y773" s="17"/>
      <c r="Z773" s="15"/>
      <c r="AA773" s="19"/>
      <c r="AB773" s="35"/>
      <c r="AC773" s="48"/>
      <c r="AD773" s="19" t="str">
        <f>VLOOKUP(B773,SAOM!B$2:Q1799,16,0)</f>
        <v>-</v>
      </c>
      <c r="AE773" s="19" t="s">
        <v>4675</v>
      </c>
      <c r="AF773" s="19"/>
      <c r="AG773" s="145"/>
      <c r="AH773" s="15"/>
    </row>
    <row r="774" spans="1:34" s="84" customFormat="1">
      <c r="A774" s="46">
        <v>4016</v>
      </c>
      <c r="B774" s="38">
        <v>4016</v>
      </c>
      <c r="C774" s="31">
        <v>41116</v>
      </c>
      <c r="D774" s="31">
        <f t="shared" si="18"/>
        <v>41161</v>
      </c>
      <c r="E774" s="31">
        <f>VLOOKUP(B774,SAOM!B$2:D3824,3,0)</f>
        <v>41161</v>
      </c>
      <c r="F774" s="31">
        <f t="shared" si="19"/>
        <v>41176</v>
      </c>
      <c r="G774" s="31" t="s">
        <v>501</v>
      </c>
      <c r="H774" s="73" t="s">
        <v>517</v>
      </c>
      <c r="I774" s="38" t="str">
        <f>VLOOKUP(B774,SAOM!B$2:E2769,4,0)</f>
        <v>Aceito</v>
      </c>
      <c r="J774" s="73" t="s">
        <v>499</v>
      </c>
      <c r="K774" s="73" t="s">
        <v>501</v>
      </c>
      <c r="L774" s="47" t="s">
        <v>1900</v>
      </c>
      <c r="M774" s="15" t="str">
        <f>VLOOKUP(L774,Coordenadas!A$2:B2026,2,0)</f>
        <v xml:space="preserve"> 19°39'56.44"S</v>
      </c>
      <c r="N774" s="15" t="str">
        <f>VLOOKUP(L774,Coordenadas!A$2:C5769,3,0)</f>
        <v xml:space="preserve"> 43°12'43.52"O</v>
      </c>
      <c r="O774" s="38" t="str">
        <f>VLOOKUP(B774,SAOM!B$2:H1727,7,0)</f>
        <v>SES-ITRA-4016</v>
      </c>
      <c r="P774" s="38">
        <v>4033</v>
      </c>
      <c r="Q774" s="31">
        <f>VLOOKUP(B774,SAOM!B$2:I1727,8,0)</f>
        <v>41162</v>
      </c>
      <c r="R774" s="31" t="e">
        <f>VLOOKUP(B774,AG_Lider!A$1:F2086,6,0)</f>
        <v>#N/A</v>
      </c>
      <c r="S774" s="80" t="str">
        <f>VLOOKUP(B774,SAOM!B$2:J1727,9,0)</f>
        <v>EVANDRO PEREIRA GUERRA JÚNIOR</v>
      </c>
      <c r="T774" s="31" t="str">
        <f>VLOOKUP(B774,SAOM!B$2:K2173,10,0)</f>
        <v>RUA DAS MARGARIDAS 001</v>
      </c>
      <c r="U774" s="80" t="str">
        <f>VLOOKUP(B774,SAOM!B$2:M1499,12,0)</f>
        <v>3839 2223</v>
      </c>
      <c r="V774" s="209" t="str">
        <f>VLOOKUP(B774,SAOM!B$2:L1499,11,0)</f>
        <v>35900-120</v>
      </c>
      <c r="W774" s="81"/>
      <c r="X774" s="38" t="str">
        <f>VLOOKUP(B774,SAOM!B$2:N1499,13,0)</f>
        <v>00:20:0E:10:51:BC</v>
      </c>
      <c r="Y774" s="31">
        <v>41166</v>
      </c>
      <c r="Z774" s="47" t="s">
        <v>8188</v>
      </c>
      <c r="AA774" s="82">
        <v>41169</v>
      </c>
      <c r="AB774" s="83"/>
      <c r="AC774" s="70"/>
      <c r="AD774" s="82" t="str">
        <f>VLOOKUP(B774,SAOM!B$2:Q1800,16,0)</f>
        <v>24/08/2012 13:38:01 	Ivan Santos 	Resolvida.  	Pendência Ativação Resolvida
23/08/2012 19:06:36 	Verônica Bruna Barroso 	Numero não se refere a unidade de saúde do endereço descrito a cima.  	Pendência Ativação</v>
      </c>
      <c r="AE774" s="82" t="s">
        <v>4675</v>
      </c>
      <c r="AF774" s="82"/>
      <c r="AG774" s="147"/>
      <c r="AH774" s="47"/>
    </row>
    <row r="775" spans="1:34" s="20" customFormat="1">
      <c r="A775" s="46">
        <v>4034</v>
      </c>
      <c r="B775" s="38">
        <v>4034</v>
      </c>
      <c r="C775" s="17">
        <v>41116</v>
      </c>
      <c r="D775" s="17">
        <f t="shared" si="18"/>
        <v>41161</v>
      </c>
      <c r="E775" s="17">
        <f>VLOOKUP(B775,SAOM!B$2:D3825,3,0)</f>
        <v>41161</v>
      </c>
      <c r="F775" s="17">
        <f t="shared" si="19"/>
        <v>41176</v>
      </c>
      <c r="G775" s="17" t="s">
        <v>501</v>
      </c>
      <c r="H775" s="14" t="s">
        <v>517</v>
      </c>
      <c r="I775" s="40" t="str">
        <f>VLOOKUP(B775,SAOM!B$2:E2770,4,0)</f>
        <v>Aceito</v>
      </c>
      <c r="J775" s="14" t="s">
        <v>499</v>
      </c>
      <c r="K775" s="14" t="s">
        <v>501</v>
      </c>
      <c r="L775" s="15" t="s">
        <v>6107</v>
      </c>
      <c r="M775" s="15" t="str">
        <f>VLOOKUP(L775,Coordenadas!A$2:B2027,2,0)</f>
        <v xml:space="preserve"> 20°23'7.59"S</v>
      </c>
      <c r="N775" s="15" t="str">
        <f>VLOOKUP(L775,Coordenadas!A$2:C5770,3,0)</f>
        <v xml:space="preserve"> 43°30'12.33"O</v>
      </c>
      <c r="O775" s="40" t="str">
        <f>VLOOKUP(B775,SAOM!B$2:H1728,7,0)</f>
        <v>SES-OUTO-4034</v>
      </c>
      <c r="P775" s="40">
        <v>4033</v>
      </c>
      <c r="Q775" s="17">
        <f>VLOOKUP(B775,SAOM!B$2:I1728,8,0)</f>
        <v>41123</v>
      </c>
      <c r="R775" s="17" t="e">
        <f>VLOOKUP(B775,AG_Lider!A$1:F2087,6,0)</f>
        <v>#N/A</v>
      </c>
      <c r="S775" s="42" t="str">
        <f>VLOOKUP(B775,SAOM!B$2:J1728,9,0)</f>
        <v>Mariana Sobral</v>
      </c>
      <c r="T775" s="17" t="str">
        <f>VLOOKUP(B775,SAOM!B$2:K2174,10,0)</f>
        <v>Rua Dez,esquina co Rua Hum,S/nº</v>
      </c>
      <c r="U775" s="42" t="str">
        <f>VLOOKUP(B775,SAOM!B$2:M1500,12,0)</f>
        <v>(31)35531589</v>
      </c>
      <c r="V775" s="87" t="str">
        <f>VLOOKUP(B775,SAOM!B$2:L1500,11,0)</f>
        <v>35410-000</v>
      </c>
      <c r="W775" s="18"/>
      <c r="X775" s="40" t="str">
        <f>VLOOKUP(B775,SAOM!B$2:N1500,13,0)</f>
        <v>00:20:0E:10:4F:95</v>
      </c>
      <c r="Y775" s="17">
        <v>41123</v>
      </c>
      <c r="Z775" s="15" t="s">
        <v>6336</v>
      </c>
      <c r="AA775" s="19">
        <v>41123</v>
      </c>
      <c r="AB775" s="35"/>
      <c r="AC775" s="48"/>
      <c r="AD775" s="19" t="str">
        <f>VLOOKUP(B775,SAOM!B$2:Q1801,16,0)</f>
        <v>-</v>
      </c>
      <c r="AE775" s="19" t="s">
        <v>4675</v>
      </c>
      <c r="AF775" s="19"/>
      <c r="AG775" s="145"/>
      <c r="AH775" s="15"/>
    </row>
    <row r="776" spans="1:34" s="20" customFormat="1">
      <c r="A776" s="46">
        <v>4039</v>
      </c>
      <c r="B776" s="38">
        <v>4039</v>
      </c>
      <c r="C776" s="17">
        <v>41116</v>
      </c>
      <c r="D776" s="17">
        <f t="shared" si="18"/>
        <v>41161</v>
      </c>
      <c r="E776" s="17">
        <f>VLOOKUP(B776,SAOM!B$2:D3826,3,0)</f>
        <v>41161</v>
      </c>
      <c r="F776" s="17">
        <f t="shared" si="19"/>
        <v>41176</v>
      </c>
      <c r="G776" s="17" t="s">
        <v>501</v>
      </c>
      <c r="H776" s="14" t="s">
        <v>517</v>
      </c>
      <c r="I776" s="40" t="str">
        <f>VLOOKUP(B776,SAOM!B$2:E2771,4,0)</f>
        <v>Aceito</v>
      </c>
      <c r="J776" s="14" t="s">
        <v>499</v>
      </c>
      <c r="K776" s="14" t="s">
        <v>501</v>
      </c>
      <c r="L776" s="15" t="s">
        <v>6107</v>
      </c>
      <c r="M776" s="15" t="str">
        <f>VLOOKUP(L776,Coordenadas!A$2:B2028,2,0)</f>
        <v xml:space="preserve"> 20°23'7.59"S</v>
      </c>
      <c r="N776" s="15" t="str">
        <f>VLOOKUP(L776,Coordenadas!A$2:C5771,3,0)</f>
        <v xml:space="preserve"> 43°30'12.33"O</v>
      </c>
      <c r="O776" s="40" t="str">
        <f>VLOOKUP(B776,SAOM!B$2:H1729,7,0)</f>
        <v>SES-OUTO-4039</v>
      </c>
      <c r="P776" s="40">
        <v>4033</v>
      </c>
      <c r="Q776" s="17">
        <f>VLOOKUP(B776,SAOM!B$2:I1729,8,0)</f>
        <v>41127</v>
      </c>
      <c r="R776" s="17" t="e">
        <f>VLOOKUP(B776,AG_Lider!A$1:F2088,6,0)</f>
        <v>#N/A</v>
      </c>
      <c r="S776" s="42" t="str">
        <f>VLOOKUP(B776,SAOM!B$2:J1729,9,0)</f>
        <v>Juliana Teixeira</v>
      </c>
      <c r="T776" s="17" t="str">
        <f>VLOOKUP(B776,SAOM!B$2:K2175,10,0)</f>
        <v>Praça da Matriz,nº 05</v>
      </c>
      <c r="U776" s="42" t="str">
        <f>VLOOKUP(B776,SAOM!B$2:M1501,12,0)</f>
        <v>(31)35537150</v>
      </c>
      <c r="V776" s="87" t="str">
        <f>VLOOKUP(B776,SAOM!B$2:L1501,11,0)</f>
        <v>35408-000</v>
      </c>
      <c r="W776" s="18"/>
      <c r="X776" s="40" t="str">
        <f>VLOOKUP(B776,SAOM!B$2:N1501,13,0)</f>
        <v>00:20:0e:10:4f:a6</v>
      </c>
      <c r="Y776" s="17">
        <v>41127</v>
      </c>
      <c r="Z776" s="15" t="s">
        <v>6331</v>
      </c>
      <c r="AA776" s="19">
        <v>41127</v>
      </c>
      <c r="AB776" s="35"/>
      <c r="AC776" s="48"/>
      <c r="AD776" s="19" t="str">
        <f>VLOOKUP(B776,SAOM!B$2:Q1802,16,0)</f>
        <v>-</v>
      </c>
      <c r="AE776" s="19" t="s">
        <v>4675</v>
      </c>
      <c r="AF776" s="19"/>
      <c r="AG776" s="145"/>
      <c r="AH776" s="15"/>
    </row>
    <row r="777" spans="1:34" s="20" customFormat="1">
      <c r="A777" s="46">
        <v>3991</v>
      </c>
      <c r="B777" s="38">
        <v>3991</v>
      </c>
      <c r="C777" s="17">
        <v>41116</v>
      </c>
      <c r="D777" s="17">
        <f t="shared" si="18"/>
        <v>41161</v>
      </c>
      <c r="E777" s="17">
        <f>VLOOKUP(B777,SAOM!B$2:D3827,3,0)</f>
        <v>41161</v>
      </c>
      <c r="F777" s="17">
        <f t="shared" si="19"/>
        <v>41176</v>
      </c>
      <c r="G777" s="17" t="s">
        <v>501</v>
      </c>
      <c r="H777" s="14" t="s">
        <v>752</v>
      </c>
      <c r="I777" s="40" t="str">
        <f>VLOOKUP(B777,SAOM!B$2:E2772,4,0)</f>
        <v>Agendado</v>
      </c>
      <c r="J777" s="14" t="s">
        <v>499</v>
      </c>
      <c r="K777" s="14" t="s">
        <v>499</v>
      </c>
      <c r="L777" s="15" t="s">
        <v>6116</v>
      </c>
      <c r="M777" s="15" t="str">
        <f>VLOOKUP(L777,Coordenadas!A$2:B2029,2,0)</f>
        <v xml:space="preserve"> 20° 8'0.09"S</v>
      </c>
      <c r="N777" s="15" t="str">
        <f>VLOOKUP(L777,Coordenadas!A$2:C5772,3,0)</f>
        <v xml:space="preserve"> 42°18'0.44"O</v>
      </c>
      <c r="O777" s="40" t="str">
        <f>VLOOKUP(B777,SAOM!B$2:H1730,7,0)</f>
        <v>-</v>
      </c>
      <c r="P777" s="40">
        <v>4033</v>
      </c>
      <c r="Q777" s="17">
        <f>VLOOKUP(B777,SAOM!B$2:I1730,8,0)</f>
        <v>41129</v>
      </c>
      <c r="R777" s="17" t="e">
        <f>VLOOKUP(B777,AG_Lider!A$1:F2089,6,0)</f>
        <v>#N/A</v>
      </c>
      <c r="S777" s="42" t="str">
        <f>VLOOKUP(B777,SAOM!B$2:J1730,9,0)</f>
        <v>Glauce Oliveira Mendes Mendes Brito</v>
      </c>
      <c r="T777" s="17" t="str">
        <f>VLOOKUP(B777,SAOM!B$2:K2176,10,0)</f>
        <v>Rua Martins Peixoto, n 162</v>
      </c>
      <c r="U777" s="42" t="str">
        <f>VLOOKUP(B777,SAOM!B$2:M1502,12,0)</f>
        <v>32 3465-1418</v>
      </c>
      <c r="V777" s="87" t="str">
        <f>VLOOKUP(B777,SAOM!B$2:L1502,11,0)</f>
        <v>36730-000</v>
      </c>
      <c r="W777" s="18"/>
      <c r="X777" s="40" t="str">
        <f>VLOOKUP(B777,SAOM!B$2:N1502,13,0)</f>
        <v>-</v>
      </c>
      <c r="Y777" s="17"/>
      <c r="Z777" s="15"/>
      <c r="AA777" s="19"/>
      <c r="AB777" s="35"/>
      <c r="AC777" s="48"/>
      <c r="AD777" s="19" t="str">
        <f>VLOOKUP(B777,SAOM!B$2:Q1803,16,0)</f>
        <v>-</v>
      </c>
      <c r="AE777" s="19" t="s">
        <v>4675</v>
      </c>
      <c r="AF777" s="19"/>
      <c r="AG777" s="145"/>
      <c r="AH777" s="15"/>
    </row>
    <row r="778" spans="1:34" s="20" customFormat="1">
      <c r="A778" s="46">
        <v>4017</v>
      </c>
      <c r="B778" s="38">
        <v>4017</v>
      </c>
      <c r="C778" s="17">
        <v>41116</v>
      </c>
      <c r="D778" s="17">
        <f t="shared" si="18"/>
        <v>41161</v>
      </c>
      <c r="E778" s="17">
        <f>VLOOKUP(B778,SAOM!B$2:D3828,3,0)</f>
        <v>41161</v>
      </c>
      <c r="F778" s="17">
        <f t="shared" si="19"/>
        <v>41176</v>
      </c>
      <c r="G778" s="17" t="s">
        <v>501</v>
      </c>
      <c r="H778" s="14" t="s">
        <v>517</v>
      </c>
      <c r="I778" s="40" t="str">
        <f>VLOOKUP(B778,SAOM!B$2:E2773,4,0)</f>
        <v>Aceito</v>
      </c>
      <c r="J778" s="14" t="s">
        <v>499</v>
      </c>
      <c r="K778" s="14" t="s">
        <v>501</v>
      </c>
      <c r="L778" s="15" t="s">
        <v>1900</v>
      </c>
      <c r="M778" s="15" t="str">
        <f>VLOOKUP(L778,Coordenadas!A$2:B2030,2,0)</f>
        <v xml:space="preserve"> 19°39'56.44"S</v>
      </c>
      <c r="N778" s="15" t="str">
        <f>VLOOKUP(L778,Coordenadas!A$2:C5773,3,0)</f>
        <v xml:space="preserve"> 43°12'43.52"O</v>
      </c>
      <c r="O778" s="40" t="str">
        <f>VLOOKUP(B778,SAOM!B$2:H1731,7,0)</f>
        <v>SES-ITRA-4017</v>
      </c>
      <c r="P778" s="40">
        <v>4033</v>
      </c>
      <c r="Q778" s="17">
        <f>VLOOKUP(B778,SAOM!B$2:I1731,8,0)</f>
        <v>41162</v>
      </c>
      <c r="R778" s="17" t="e">
        <f>VLOOKUP(B778,AG_Lider!A$1:F2090,6,0)</f>
        <v>#N/A</v>
      </c>
      <c r="S778" s="42" t="str">
        <f>VLOOKUP(B778,SAOM!B$2:J1731,9,0)</f>
        <v>MEURY FABIANE KELES REIS</v>
      </c>
      <c r="T778" s="17" t="str">
        <f>VLOOKUP(B778,SAOM!B$2:K2177,10,0)</f>
        <v>RUA FABIO PIRES 271</v>
      </c>
      <c r="U778" s="42" t="str">
        <f>VLOOKUP(B778,SAOM!B$2:M1503,12,0)</f>
        <v>3839 2165</v>
      </c>
      <c r="V778" s="87" t="str">
        <f>VLOOKUP(B778,SAOM!B$2:L1503,11,0)</f>
        <v>35900-058</v>
      </c>
      <c r="W778" s="18"/>
      <c r="X778" s="40" t="str">
        <f>VLOOKUP(B778,SAOM!B$2:N1503,13,0)</f>
        <v>00:20:0e:10:4f:40</v>
      </c>
      <c r="Y778" s="17">
        <v>41172</v>
      </c>
      <c r="Z778" s="15" t="s">
        <v>6335</v>
      </c>
      <c r="AA778" s="19">
        <v>41172</v>
      </c>
      <c r="AB778" s="35"/>
      <c r="AC778" s="48"/>
      <c r="AD778" s="19" t="str">
        <f>VLOOKUP(B778,SAOM!B$2:Q1804,16,0)</f>
        <v xml:space="preserve">24/08/2012 13:38:26 	Ivan Santos 	Resolvida.  	Pendência Ativação Resolvida
23/08/2012 19:03:31 	Verônica Bruna Barroso 	Numero não se refere a unidade de saúde do endereço descrito a cima. </v>
      </c>
      <c r="AE778" s="19" t="s">
        <v>4675</v>
      </c>
      <c r="AF778" s="19"/>
      <c r="AG778" s="145"/>
      <c r="AH778" s="15"/>
    </row>
    <row r="779" spans="1:34" s="20" customFormat="1">
      <c r="A779" s="46">
        <v>4018</v>
      </c>
      <c r="B779" s="38">
        <v>4018</v>
      </c>
      <c r="C779" s="17">
        <v>41116</v>
      </c>
      <c r="D779" s="17">
        <f t="shared" ref="D779:D810" si="20">C779+45</f>
        <v>41161</v>
      </c>
      <c r="E779" s="17">
        <f>VLOOKUP(B779,SAOM!B$2:D3829,3,0)</f>
        <v>41161</v>
      </c>
      <c r="F779" s="17">
        <f t="shared" si="19"/>
        <v>41176</v>
      </c>
      <c r="G779" s="17" t="s">
        <v>501</v>
      </c>
      <c r="H779" s="14" t="s">
        <v>7236</v>
      </c>
      <c r="I779" s="40" t="str">
        <f>VLOOKUP(B779,SAOM!B$2:E2774,4,0)</f>
        <v>Agendado</v>
      </c>
      <c r="J779" s="14" t="s">
        <v>499</v>
      </c>
      <c r="K779" s="14" t="s">
        <v>499</v>
      </c>
      <c r="L779" s="15" t="s">
        <v>1900</v>
      </c>
      <c r="M779" s="15" t="str">
        <f>VLOOKUP(L779,Coordenadas!A$2:B2031,2,0)</f>
        <v xml:space="preserve"> 19°39'56.44"S</v>
      </c>
      <c r="N779" s="15" t="str">
        <f>VLOOKUP(L779,Coordenadas!A$2:C5774,3,0)</f>
        <v xml:space="preserve"> 43°12'43.52"O</v>
      </c>
      <c r="O779" s="40" t="str">
        <f>VLOOKUP(B779,SAOM!B$2:H1732,7,0)</f>
        <v>SES-ITRA-4018</v>
      </c>
      <c r="P779" s="40">
        <v>4033</v>
      </c>
      <c r="Q779" s="17">
        <f>VLOOKUP(B779,SAOM!B$2:I1732,8,0)</f>
        <v>41162</v>
      </c>
      <c r="R779" s="17" t="e">
        <f>VLOOKUP(B779,AG_Lider!A$1:F2091,6,0)</f>
        <v>#N/A</v>
      </c>
      <c r="S779" s="42" t="str">
        <f>VLOOKUP(B779,SAOM!B$2:J1732,9,0)</f>
        <v>LUCILENE OLIVEIRA CONSTANCIO</v>
      </c>
      <c r="T779" s="17" t="str">
        <f>VLOOKUP(B779,SAOM!B$2:K2178,10,0)</f>
        <v>CHACARA FERNANDO JARDIM 555</v>
      </c>
      <c r="U779" s="42">
        <f>VLOOKUP(B779,SAOM!B$2:M1504,12,0)</f>
        <v>38391620</v>
      </c>
      <c r="V779" s="87" t="str">
        <f>VLOOKUP(B779,SAOM!B$2:L1504,11,0)</f>
        <v>35900-595</v>
      </c>
      <c r="W779" s="18"/>
      <c r="X779" s="40" t="str">
        <f>VLOOKUP(B779,SAOM!B$2:N1504,13,0)</f>
        <v>00:20:0E:10:4A:6E</v>
      </c>
      <c r="Y779" s="17"/>
      <c r="Z779" s="15"/>
      <c r="AA779" s="19"/>
      <c r="AB779" s="35"/>
      <c r="AC779" s="48"/>
      <c r="AD779" s="19" t="str">
        <f>VLOOKUP(B779,SAOM!B$2:Q1805,16,0)</f>
        <v>24/08/2012 13:45:18 	Ivan Santos 	Resolvida.  	Pendência Ativação Resolvida
24/08/2012 11:53:34 	Verônica Bruna Barroso 	O numero de telefone não se refere a unidade de saúde do endereço descrito.  	Pendência Ativação</v>
      </c>
      <c r="AE779" s="19" t="s">
        <v>4675</v>
      </c>
      <c r="AF779" s="19"/>
      <c r="AG779" s="145"/>
      <c r="AH779" s="15"/>
    </row>
    <row r="780" spans="1:34" s="20" customFormat="1">
      <c r="A780" s="46">
        <v>4019</v>
      </c>
      <c r="B780" s="38">
        <v>4019</v>
      </c>
      <c r="C780" s="17">
        <v>41116</v>
      </c>
      <c r="D780" s="17">
        <f t="shared" si="20"/>
        <v>41161</v>
      </c>
      <c r="E780" s="17">
        <f>VLOOKUP(B780,SAOM!B$2:D3830,3,0)</f>
        <v>41161</v>
      </c>
      <c r="F780" s="17">
        <f t="shared" si="19"/>
        <v>41176</v>
      </c>
      <c r="G780" s="17" t="s">
        <v>501</v>
      </c>
      <c r="H780" s="14" t="s">
        <v>7236</v>
      </c>
      <c r="I780" s="40" t="str">
        <f>VLOOKUP(B780,SAOM!B$2:E2775,4,0)</f>
        <v>Agendado</v>
      </c>
      <c r="J780" s="14" t="s">
        <v>499</v>
      </c>
      <c r="K780" s="14" t="s">
        <v>499</v>
      </c>
      <c r="L780" s="15" t="s">
        <v>1900</v>
      </c>
      <c r="M780" s="15" t="str">
        <f>VLOOKUP(L780,Coordenadas!A$2:B2032,2,0)</f>
        <v xml:space="preserve"> 19°39'56.44"S</v>
      </c>
      <c r="N780" s="15" t="str">
        <f>VLOOKUP(L780,Coordenadas!A$2:C5775,3,0)</f>
        <v xml:space="preserve"> 43°12'43.52"O</v>
      </c>
      <c r="O780" s="40" t="str">
        <f>VLOOKUP(B780,SAOM!B$2:H1733,7,0)</f>
        <v>-</v>
      </c>
      <c r="P780" s="40">
        <v>4033</v>
      </c>
      <c r="Q780" s="17">
        <f>VLOOKUP(B780,SAOM!B$2:I1733,8,0)</f>
        <v>41162</v>
      </c>
      <c r="R780" s="17" t="e">
        <f>VLOOKUP(B780,AG_Lider!A$1:F2092,6,0)</f>
        <v>#N/A</v>
      </c>
      <c r="S780" s="42" t="str">
        <f>VLOOKUP(B780,SAOM!B$2:J1733,9,0)</f>
        <v>LUCILENE OLIVEIRA CONSTANCIO</v>
      </c>
      <c r="T780" s="17" t="str">
        <f>VLOOKUP(B780,SAOM!B$2:K2179,10,0)</f>
        <v>AV JOAO SOARES DA SILVA 135</v>
      </c>
      <c r="U780" s="42" t="str">
        <f>VLOOKUP(B780,SAOM!B$2:M1505,12,0)</f>
        <v>3839 1469</v>
      </c>
      <c r="V780" s="87" t="str">
        <f>VLOOKUP(B780,SAOM!B$2:L1505,11,0)</f>
        <v>35900-062</v>
      </c>
      <c r="W780" s="18"/>
      <c r="X780" s="40" t="str">
        <f>VLOOKUP(B780,SAOM!B$2:N1505,13,0)</f>
        <v>-</v>
      </c>
      <c r="Y780" s="17"/>
      <c r="Z780" s="15"/>
      <c r="AA780" s="19"/>
      <c r="AB780" s="35"/>
      <c r="AC780" s="48"/>
      <c r="AD780" s="19" t="str">
        <f>VLOOKUP(B780,SAOM!B$2:Q1806,16,0)</f>
        <v xml:space="preserve">24/08/2012 13:44:41 	Ivan Santos 	Resolvida.  	Pendência Ativação Resolvida
24/08/2012 11:55:20 	Verônica Bruna Barroso 	O numero de telefone não se refere a unidade de saúde do endereço descrito. </v>
      </c>
      <c r="AE780" s="19" t="s">
        <v>4675</v>
      </c>
      <c r="AF780" s="19"/>
      <c r="AG780" s="145"/>
      <c r="AH780" s="15"/>
    </row>
    <row r="781" spans="1:34" s="84" customFormat="1">
      <c r="A781" s="46">
        <v>4053</v>
      </c>
      <c r="B781" s="38">
        <v>4053</v>
      </c>
      <c r="C781" s="31">
        <v>41116</v>
      </c>
      <c r="D781" s="31">
        <f t="shared" si="20"/>
        <v>41161</v>
      </c>
      <c r="E781" s="31">
        <f>VLOOKUP(B781,SAOM!B$2:D3831,3,0)</f>
        <v>41161</v>
      </c>
      <c r="F781" s="31">
        <f t="shared" si="19"/>
        <v>41176</v>
      </c>
      <c r="G781" s="31" t="s">
        <v>501</v>
      </c>
      <c r="H781" s="73" t="s">
        <v>517</v>
      </c>
      <c r="I781" s="38" t="str">
        <f>VLOOKUP(B781,SAOM!B$2:E2776,4,0)</f>
        <v>Aceito</v>
      </c>
      <c r="J781" s="73" t="s">
        <v>684</v>
      </c>
      <c r="K781" s="73" t="s">
        <v>501</v>
      </c>
      <c r="L781" s="47" t="s">
        <v>5381</v>
      </c>
      <c r="M781" s="15" t="str">
        <f>VLOOKUP(L781,Coordenadas!A$2:B2033,2,0)</f>
        <v xml:space="preserve"> 19°53'21.41"S</v>
      </c>
      <c r="N781" s="15" t="str">
        <f>VLOOKUP(L781,Coordenadas!A$2:C5776,3,0)</f>
        <v xml:space="preserve"> 43°48'18.03"O</v>
      </c>
      <c r="O781" s="38" t="str">
        <f>VLOOKUP(B781,SAOM!B$2:H1734,7,0)</f>
        <v>SES-SARA-4053</v>
      </c>
      <c r="P781" s="38">
        <v>4033</v>
      </c>
      <c r="Q781" s="31" t="str">
        <f>VLOOKUP(B781,SAOM!B$2:I1734,8,0)</f>
        <v>-</v>
      </c>
      <c r="R781" s="31" t="e">
        <f>VLOOKUP(B781,AG_Lider!A$1:F2093,6,0)</f>
        <v>#N/A</v>
      </c>
      <c r="S781" s="80" t="str">
        <f>VLOOKUP(B781,SAOM!B$2:J1734,9,0)</f>
        <v>REGINALDO/ARIANE</v>
      </c>
      <c r="T781" s="31" t="str">
        <f>VLOOKUP(B781,SAOM!B$2:K2180,10,0)</f>
        <v>TAVESSA CÂNDIDO LÚCIO FERREIRA, S/N</v>
      </c>
      <c r="U781" s="80" t="str">
        <f>VLOOKUP(B781,SAOM!B$2:M1506,12,0)</f>
        <v>3672-3704</v>
      </c>
      <c r="V781" s="209" t="str">
        <f>VLOOKUP(B781,SAOM!B$2:L1506,11,0)</f>
        <v>34740-000</v>
      </c>
      <c r="W781" s="81"/>
      <c r="X781" s="38" t="str">
        <f>VLOOKUP(B781,SAOM!B$2:N1506,13,0)</f>
        <v>00:20:0e:10:4a:66</v>
      </c>
      <c r="Y781" s="31">
        <v>41171</v>
      </c>
      <c r="Z781" s="47" t="s">
        <v>4275</v>
      </c>
      <c r="AA781" s="82">
        <v>41171</v>
      </c>
      <c r="AB781" s="83"/>
      <c r="AC781" s="70" t="s">
        <v>6972</v>
      </c>
      <c r="AD781" s="82" t="str">
        <f>VLOOKUP(B781,SAOM!B$2:Q1807,16,0)</f>
        <v>-</v>
      </c>
      <c r="AE781" s="82" t="s">
        <v>4675</v>
      </c>
      <c r="AF781" s="82"/>
      <c r="AG781" s="147"/>
      <c r="AH781" s="47"/>
    </row>
    <row r="782" spans="1:34" s="20" customFormat="1">
      <c r="A782" s="46">
        <v>4025</v>
      </c>
      <c r="B782" s="38">
        <v>4025</v>
      </c>
      <c r="C782" s="17">
        <v>41116</v>
      </c>
      <c r="D782" s="17">
        <f t="shared" si="20"/>
        <v>41161</v>
      </c>
      <c r="E782" s="17">
        <f>VLOOKUP(B782,SAOM!B$2:D3832,3,0)</f>
        <v>41161</v>
      </c>
      <c r="F782" s="17">
        <f t="shared" si="19"/>
        <v>41176</v>
      </c>
      <c r="G782" s="17" t="s">
        <v>501</v>
      </c>
      <c r="H782" s="14" t="s">
        <v>517</v>
      </c>
      <c r="I782" s="40" t="str">
        <f>VLOOKUP(B782,SAOM!B$2:E2777,4,0)</f>
        <v>Aceito</v>
      </c>
      <c r="J782" s="14" t="s">
        <v>499</v>
      </c>
      <c r="K782" s="14" t="s">
        <v>501</v>
      </c>
      <c r="L782" s="15" t="s">
        <v>6107</v>
      </c>
      <c r="M782" s="15" t="str">
        <f>VLOOKUP(L782,Coordenadas!A$2:B2034,2,0)</f>
        <v xml:space="preserve"> 20°23'7.59"S</v>
      </c>
      <c r="N782" s="15" t="str">
        <f>VLOOKUP(L782,Coordenadas!A$2:C5777,3,0)</f>
        <v xml:space="preserve"> 43°30'12.33"O</v>
      </c>
      <c r="O782" s="40" t="str">
        <f>VLOOKUP(B782,SAOM!B$2:H1735,7,0)</f>
        <v>SES-OUTO-4025</v>
      </c>
      <c r="P782" s="40">
        <v>4033</v>
      </c>
      <c r="Q782" s="17">
        <f>VLOOKUP(B782,SAOM!B$2:I1735,8,0)</f>
        <v>41123</v>
      </c>
      <c r="R782" s="17" t="e">
        <f>VLOOKUP(B782,AG_Lider!A$1:F2094,6,0)</f>
        <v>#N/A</v>
      </c>
      <c r="S782" s="42" t="str">
        <f>VLOOKUP(B782,SAOM!B$2:J1735,9,0)</f>
        <v>Jordana Souza Rodrigues de Paula</v>
      </c>
      <c r="T782" s="17" t="str">
        <f>VLOOKUP(B782,SAOM!B$2:K2181,10,0)</f>
        <v>Rua do Campo, S/Nº</v>
      </c>
      <c r="U782" s="42" t="str">
        <f>VLOOKUP(B782,SAOM!B$2:M1507,12,0)</f>
        <v>(31)35593211</v>
      </c>
      <c r="V782" s="87" t="str">
        <f>VLOOKUP(B782,SAOM!B$2:L1507,11,0)</f>
        <v>35400-000</v>
      </c>
      <c r="W782" s="18"/>
      <c r="X782" s="40" t="str">
        <f>VLOOKUP(B782,SAOM!B$2:N1507,13,0)</f>
        <v>00:20:0e:10:4f:a8</v>
      </c>
      <c r="Y782" s="17">
        <v>41123</v>
      </c>
      <c r="Z782" s="15" t="s">
        <v>6331</v>
      </c>
      <c r="AA782" s="19">
        <v>41124</v>
      </c>
      <c r="AB782" s="35"/>
      <c r="AC782" s="48"/>
      <c r="AD782" s="19" t="str">
        <f>VLOOKUP(B782,SAOM!B$2:Q1808,16,0)</f>
        <v>-</v>
      </c>
      <c r="AE782" s="19" t="s">
        <v>4675</v>
      </c>
      <c r="AF782" s="19"/>
      <c r="AG782" s="145"/>
      <c r="AH782" s="15"/>
    </row>
    <row r="783" spans="1:34" s="20" customFormat="1">
      <c r="A783" s="46">
        <v>4023</v>
      </c>
      <c r="B783" s="38">
        <v>4023</v>
      </c>
      <c r="C783" s="17">
        <v>41116</v>
      </c>
      <c r="D783" s="17">
        <f t="shared" si="20"/>
        <v>41161</v>
      </c>
      <c r="E783" s="17">
        <f>VLOOKUP(B783,SAOM!B$2:D3833,3,0)</f>
        <v>41161</v>
      </c>
      <c r="F783" s="17">
        <f t="shared" si="19"/>
        <v>41176</v>
      </c>
      <c r="G783" s="17" t="s">
        <v>501</v>
      </c>
      <c r="H783" s="14" t="s">
        <v>517</v>
      </c>
      <c r="I783" s="40" t="str">
        <f>VLOOKUP(B783,SAOM!B$2:E2778,4,0)</f>
        <v>Aceito</v>
      </c>
      <c r="J783" s="14" t="s">
        <v>499</v>
      </c>
      <c r="K783" s="14" t="s">
        <v>501</v>
      </c>
      <c r="L783" s="15" t="s">
        <v>6107</v>
      </c>
      <c r="M783" s="15" t="str">
        <f>VLOOKUP(L783,Coordenadas!A$2:B2035,2,0)</f>
        <v xml:space="preserve"> 20°23'7.59"S</v>
      </c>
      <c r="N783" s="15" t="str">
        <f>VLOOKUP(L783,Coordenadas!A$2:C5778,3,0)</f>
        <v xml:space="preserve"> 43°30'12.33"O</v>
      </c>
      <c r="O783" s="40" t="str">
        <f>VLOOKUP(B783,SAOM!B$2:H1736,7,0)</f>
        <v>SES-OUTO-4023</v>
      </c>
      <c r="P783" s="40">
        <v>4033</v>
      </c>
      <c r="Q783" s="17">
        <f>VLOOKUP(B783,SAOM!B$2:I1736,8,0)</f>
        <v>41124</v>
      </c>
      <c r="R783" s="17" t="e">
        <f>VLOOKUP(B783,AG_Lider!A$1:F2095,6,0)</f>
        <v>#N/A</v>
      </c>
      <c r="S783" s="42" t="str">
        <f>VLOOKUP(B783,SAOM!B$2:J1736,9,0)</f>
        <v>Wander Lúcio Reis</v>
      </c>
      <c r="T783" s="17" t="str">
        <f>VLOOKUP(B783,SAOM!B$2:K2182,10,0)</f>
        <v>Estrada do Cumbi ,S/Nº</v>
      </c>
      <c r="U783" s="42" t="str">
        <f>VLOOKUP(B783,SAOM!B$2:M1508,12,0)</f>
        <v>(31)3553-1664</v>
      </c>
      <c r="V783" s="87" t="str">
        <f>VLOOKUP(B783,SAOM!B$2:L1508,11,0)</f>
        <v>35410-000</v>
      </c>
      <c r="W783" s="18"/>
      <c r="X783" s="40" t="str">
        <f>VLOOKUP(B783,SAOM!B$2:N1508,13,0)</f>
        <v>00:20:0e:10:4f:64</v>
      </c>
      <c r="Y783" s="17">
        <v>41124</v>
      </c>
      <c r="Z783" s="15" t="s">
        <v>1596</v>
      </c>
      <c r="AA783" s="19">
        <v>41127</v>
      </c>
      <c r="AB783" s="35"/>
      <c r="AC783" s="48"/>
      <c r="AD783" s="19" t="str">
        <f>VLOOKUP(B783,SAOM!B$2:Q1809,16,0)</f>
        <v>-</v>
      </c>
      <c r="AE783" s="19" t="s">
        <v>4675</v>
      </c>
      <c r="AF783" s="19"/>
      <c r="AG783" s="145"/>
      <c r="AH783" s="15"/>
    </row>
    <row r="784" spans="1:34" s="20" customFormat="1">
      <c r="A784" s="46">
        <v>4024</v>
      </c>
      <c r="B784" s="38">
        <v>4024</v>
      </c>
      <c r="C784" s="17">
        <v>41116</v>
      </c>
      <c r="D784" s="17">
        <f t="shared" si="20"/>
        <v>41161</v>
      </c>
      <c r="E784" s="17">
        <f>VLOOKUP(B784,SAOM!B$2:D3834,3,0)</f>
        <v>41161</v>
      </c>
      <c r="F784" s="17">
        <f t="shared" si="19"/>
        <v>41176</v>
      </c>
      <c r="G784" s="17" t="s">
        <v>501</v>
      </c>
      <c r="H784" s="14" t="s">
        <v>517</v>
      </c>
      <c r="I784" s="40" t="str">
        <f>VLOOKUP(B784,SAOM!B$2:E2779,4,0)</f>
        <v>Aceito</v>
      </c>
      <c r="J784" s="14" t="s">
        <v>499</v>
      </c>
      <c r="K784" s="14" t="s">
        <v>501</v>
      </c>
      <c r="L784" s="15" t="s">
        <v>6107</v>
      </c>
      <c r="M784" s="15" t="str">
        <f>VLOOKUP(L784,Coordenadas!A$2:B2036,2,0)</f>
        <v xml:space="preserve"> 20°23'7.59"S</v>
      </c>
      <c r="N784" s="15" t="str">
        <f>VLOOKUP(L784,Coordenadas!A$2:C5779,3,0)</f>
        <v xml:space="preserve"> 43°30'12.33"O</v>
      </c>
      <c r="O784" s="40" t="str">
        <f>VLOOKUP(B784,SAOM!B$2:H1737,7,0)</f>
        <v>SES-OUTO-4024</v>
      </c>
      <c r="P784" s="40">
        <v>4033</v>
      </c>
      <c r="Q784" s="17">
        <f>VLOOKUP(B784,SAOM!B$2:I1737,8,0)</f>
        <v>41122</v>
      </c>
      <c r="R784" s="17" t="e">
        <f>VLOOKUP(B784,AG_Lider!A$1:F2096,6,0)</f>
        <v>#N/A</v>
      </c>
      <c r="S784" s="42" t="str">
        <f>VLOOKUP(B784,SAOM!B$2:J1737,9,0)</f>
        <v>Alexandre Moreira</v>
      </c>
      <c r="T784" s="17" t="str">
        <f>VLOOKUP(B784,SAOM!B$2:K2183,10,0)</f>
        <v>Rua Padre Epifânio,nº 101</v>
      </c>
      <c r="U784" s="42" t="str">
        <f>VLOOKUP(B784,SAOM!B$2:M1509,12,0)</f>
        <v>(31)35593232</v>
      </c>
      <c r="V784" s="87" t="str">
        <f>VLOOKUP(B784,SAOM!B$2:L1509,11,0)</f>
        <v>35400-000</v>
      </c>
      <c r="W784" s="18"/>
      <c r="X784" s="40" t="str">
        <f>VLOOKUP(B784,SAOM!B$2:N1509,13,0)</f>
        <v>00:20:0E:10:4F:BD</v>
      </c>
      <c r="Y784" s="17">
        <v>41123</v>
      </c>
      <c r="Z784" s="15" t="s">
        <v>1565</v>
      </c>
      <c r="AA784" s="19">
        <v>41124</v>
      </c>
      <c r="AB784" s="35"/>
      <c r="AC784" s="48"/>
      <c r="AD784" s="19" t="str">
        <f>VLOOKUP(B784,SAOM!B$2:Q1810,16,0)</f>
        <v>-</v>
      </c>
      <c r="AE784" s="19" t="s">
        <v>4675</v>
      </c>
      <c r="AF784" s="19"/>
      <c r="AG784" s="145"/>
      <c r="AH784" s="15"/>
    </row>
    <row r="785" spans="1:34" s="20" customFormat="1">
      <c r="A785" s="46">
        <v>4026</v>
      </c>
      <c r="B785" s="38">
        <v>4026</v>
      </c>
      <c r="C785" s="17">
        <v>41116</v>
      </c>
      <c r="D785" s="17">
        <f t="shared" si="20"/>
        <v>41161</v>
      </c>
      <c r="E785" s="17">
        <f>VLOOKUP(B785,SAOM!B$2:D3835,3,0)</f>
        <v>41161</v>
      </c>
      <c r="F785" s="17">
        <f t="shared" si="19"/>
        <v>41176</v>
      </c>
      <c r="G785" s="17" t="s">
        <v>501</v>
      </c>
      <c r="H785" s="14" t="s">
        <v>517</v>
      </c>
      <c r="I785" s="40" t="str">
        <f>VLOOKUP(B785,SAOM!B$2:E2780,4,0)</f>
        <v>Aceito</v>
      </c>
      <c r="J785" s="14" t="s">
        <v>499</v>
      </c>
      <c r="K785" s="14" t="s">
        <v>501</v>
      </c>
      <c r="L785" s="15" t="s">
        <v>6107</v>
      </c>
      <c r="M785" s="15" t="str">
        <f>VLOOKUP(L785,Coordenadas!A$2:B2037,2,0)</f>
        <v xml:space="preserve"> 20°23'7.59"S</v>
      </c>
      <c r="N785" s="15" t="str">
        <f>VLOOKUP(L785,Coordenadas!A$2:C5780,3,0)</f>
        <v xml:space="preserve"> 43°30'12.33"O</v>
      </c>
      <c r="O785" s="40" t="str">
        <f>VLOOKUP(B785,SAOM!B$2:H1738,7,0)</f>
        <v>SES-OUTO-4026</v>
      </c>
      <c r="P785" s="40">
        <v>4033</v>
      </c>
      <c r="Q785" s="17">
        <f>VLOOKUP(B785,SAOM!B$2:I1738,8,0)</f>
        <v>41138</v>
      </c>
      <c r="R785" s="17" t="e">
        <f>VLOOKUP(B785,AG_Lider!A$1:F2097,6,0)</f>
        <v>#N/A</v>
      </c>
      <c r="S785" s="42" t="str">
        <f>VLOOKUP(B785,SAOM!B$2:J1738,9,0)</f>
        <v>Luiza Paiva</v>
      </c>
      <c r="T785" s="17" t="str">
        <f>VLOOKUP(B785,SAOM!B$2:K2184,10,0)</f>
        <v>Rua da Abolição,nº208</v>
      </c>
      <c r="U785" s="42" t="str">
        <f>VLOOKUP(B785,SAOM!B$2:M1510,12,0)</f>
        <v>(31)35593323</v>
      </c>
      <c r="V785" s="87" t="str">
        <f>VLOOKUP(B785,SAOM!B$2:L1510,11,0)</f>
        <v>35400-000</v>
      </c>
      <c r="W785" s="18"/>
      <c r="X785" s="40" t="str">
        <f>VLOOKUP(B785,SAOM!B$2:N1510,13,0)</f>
        <v>00:20:0E:10:4A:DB</v>
      </c>
      <c r="Y785" s="17">
        <v>41127</v>
      </c>
      <c r="Z785" s="15" t="s">
        <v>1596</v>
      </c>
      <c r="AA785" s="19">
        <v>41141</v>
      </c>
      <c r="AB785" s="35"/>
      <c r="AC785" s="48" t="s">
        <v>6650</v>
      </c>
      <c r="AD785" s="19" t="str">
        <f>VLOOKUP(B785,SAOM!B$2:Q1811,16,0)</f>
        <v>-</v>
      </c>
      <c r="AE785" s="19" t="s">
        <v>4675</v>
      </c>
      <c r="AF785" s="19"/>
      <c r="AG785" s="145"/>
      <c r="AH785" s="15"/>
    </row>
    <row r="786" spans="1:34" s="20" customFormat="1">
      <c r="A786" s="46">
        <v>4027</v>
      </c>
      <c r="B786" s="38">
        <v>4027</v>
      </c>
      <c r="C786" s="17">
        <v>41116</v>
      </c>
      <c r="D786" s="17">
        <f t="shared" si="20"/>
        <v>41161</v>
      </c>
      <c r="E786" s="17">
        <f>VLOOKUP(B786,SAOM!B$2:D3836,3,0)</f>
        <v>41161</v>
      </c>
      <c r="F786" s="17">
        <f t="shared" si="19"/>
        <v>41176</v>
      </c>
      <c r="G786" s="17" t="s">
        <v>501</v>
      </c>
      <c r="H786" s="14" t="s">
        <v>517</v>
      </c>
      <c r="I786" s="40" t="str">
        <f>VLOOKUP(B786,SAOM!B$2:E2781,4,0)</f>
        <v>Aceito</v>
      </c>
      <c r="J786" s="14" t="s">
        <v>499</v>
      </c>
      <c r="K786" s="14" t="s">
        <v>501</v>
      </c>
      <c r="L786" s="15" t="s">
        <v>6107</v>
      </c>
      <c r="M786" s="15" t="str">
        <f>VLOOKUP(L786,Coordenadas!A$2:B2038,2,0)</f>
        <v xml:space="preserve"> 20°23'7.59"S</v>
      </c>
      <c r="N786" s="15" t="str">
        <f>VLOOKUP(L786,Coordenadas!A$2:C5781,3,0)</f>
        <v xml:space="preserve"> 43°30'12.33"O</v>
      </c>
      <c r="O786" s="40" t="str">
        <f>VLOOKUP(B786,SAOM!B$2:H1739,7,0)</f>
        <v>SES-OUTO-4027</v>
      </c>
      <c r="P786" s="40">
        <v>4033</v>
      </c>
      <c r="Q786" s="17">
        <f>VLOOKUP(B786,SAOM!B$2:I1739,8,0)</f>
        <v>41124</v>
      </c>
      <c r="R786" s="17" t="e">
        <f>VLOOKUP(B786,AG_Lider!A$1:F2098,6,0)</f>
        <v>#N/A</v>
      </c>
      <c r="S786" s="42" t="str">
        <f>VLOOKUP(B786,SAOM!B$2:J1739,9,0)</f>
        <v>Miguel Serpa</v>
      </c>
      <c r="T786" s="17" t="str">
        <f>VLOOKUP(B786,SAOM!B$2:K2185,10,0)</f>
        <v>Rua oito de Setembro,S/Nº</v>
      </c>
      <c r="U786" s="42" t="str">
        <f>VLOOKUP(B786,SAOM!B$2:M1511,12,0)</f>
        <v>(31)35593220</v>
      </c>
      <c r="V786" s="87" t="str">
        <f>VLOOKUP(B786,SAOM!B$2:L1511,11,0)</f>
        <v>35400-000</v>
      </c>
      <c r="W786" s="18"/>
      <c r="X786" s="40" t="str">
        <f>VLOOKUP(B786,SAOM!B$2:N1511,13,0)</f>
        <v>00:20:0E:10:4C:5E</v>
      </c>
      <c r="Y786" s="17">
        <v>41124</v>
      </c>
      <c r="Z786" s="15" t="s">
        <v>5984</v>
      </c>
      <c r="AA786" s="19">
        <v>41127</v>
      </c>
      <c r="AB786" s="35"/>
      <c r="AC786" s="48"/>
      <c r="AD786" s="19" t="str">
        <f>VLOOKUP(B786,SAOM!B$2:Q1812,16,0)</f>
        <v>-</v>
      </c>
      <c r="AE786" s="19" t="s">
        <v>4675</v>
      </c>
      <c r="AF786" s="19"/>
      <c r="AG786" s="145"/>
      <c r="AH786" s="15"/>
    </row>
    <row r="787" spans="1:34" s="20" customFormat="1">
      <c r="A787" s="46">
        <v>4022</v>
      </c>
      <c r="B787" s="38">
        <v>4022</v>
      </c>
      <c r="C787" s="17">
        <v>41116</v>
      </c>
      <c r="D787" s="17">
        <f t="shared" si="20"/>
        <v>41161</v>
      </c>
      <c r="E787" s="17">
        <f>VLOOKUP(B787,SAOM!B$2:D3837,3,0)</f>
        <v>41161</v>
      </c>
      <c r="F787" s="17">
        <f t="shared" si="19"/>
        <v>41176</v>
      </c>
      <c r="G787" s="17" t="s">
        <v>501</v>
      </c>
      <c r="H787" s="14" t="s">
        <v>517</v>
      </c>
      <c r="I787" s="40" t="str">
        <f>VLOOKUP(B787,SAOM!B$2:E2782,4,0)</f>
        <v>Aceito</v>
      </c>
      <c r="J787" s="14" t="s">
        <v>499</v>
      </c>
      <c r="K787" s="14" t="s">
        <v>501</v>
      </c>
      <c r="L787" s="15" t="s">
        <v>6107</v>
      </c>
      <c r="M787" s="15" t="str">
        <f>VLOOKUP(L787,Coordenadas!A$2:B2039,2,0)</f>
        <v xml:space="preserve"> 20°23'7.59"S</v>
      </c>
      <c r="N787" s="15" t="str">
        <f>VLOOKUP(L787,Coordenadas!A$2:C5782,3,0)</f>
        <v xml:space="preserve"> 43°30'12.33"O</v>
      </c>
      <c r="O787" s="40" t="str">
        <f>VLOOKUP(B787,SAOM!B$2:H1740,7,0)</f>
        <v>SES-OUTO-4022</v>
      </c>
      <c r="P787" s="40">
        <v>4033</v>
      </c>
      <c r="Q787" s="17">
        <f>VLOOKUP(B787,SAOM!B$2:I1740,8,0)</f>
        <v>41137</v>
      </c>
      <c r="R787" s="17" t="e">
        <f>VLOOKUP(B787,AG_Lider!A$1:F2099,6,0)</f>
        <v>#N/A</v>
      </c>
      <c r="S787" s="42" t="str">
        <f>VLOOKUP(B787,SAOM!B$2:J1740,9,0)</f>
        <v>Alessandra Gomes Machado</v>
      </c>
      <c r="T787" s="17" t="str">
        <f>VLOOKUP(B787,SAOM!B$2:K2186,10,0)</f>
        <v>Rua Mecânco José Português ,S/Nº</v>
      </c>
      <c r="U787" s="42" t="str">
        <f>VLOOKUP(B787,SAOM!B$2:M1512,12,0)</f>
        <v>(31)3559-3131</v>
      </c>
      <c r="V787" s="87" t="str">
        <f>VLOOKUP(B787,SAOM!B$2:L1512,11,0)</f>
        <v>35400-000</v>
      </c>
      <c r="W787" s="18"/>
      <c r="X787" s="40" t="str">
        <f>VLOOKUP(B787,SAOM!B$2:N1512,13,0)</f>
        <v>00:20:0e:10:4f:a7</v>
      </c>
      <c r="Y787" s="17">
        <v>41137</v>
      </c>
      <c r="Z787" s="15" t="s">
        <v>6331</v>
      </c>
      <c r="AA787" s="19">
        <v>41137</v>
      </c>
      <c r="AB787" s="35"/>
      <c r="AC787" s="48"/>
      <c r="AD787" s="19" t="str">
        <f>VLOOKUP(B787,SAOM!B$2:Q1813,16,0)</f>
        <v>-</v>
      </c>
      <c r="AE787" s="19" t="s">
        <v>4675</v>
      </c>
      <c r="AF787" s="19"/>
      <c r="AG787" s="145"/>
      <c r="AH787" s="15"/>
    </row>
    <row r="788" spans="1:34" s="20" customFormat="1">
      <c r="A788" s="46">
        <v>4029</v>
      </c>
      <c r="B788" s="38">
        <v>4029</v>
      </c>
      <c r="C788" s="17">
        <v>41116</v>
      </c>
      <c r="D788" s="17">
        <f t="shared" si="20"/>
        <v>41161</v>
      </c>
      <c r="E788" s="17">
        <f>VLOOKUP(B788,SAOM!B$2:D3838,3,0)</f>
        <v>41161</v>
      </c>
      <c r="F788" s="17">
        <f t="shared" si="19"/>
        <v>41176</v>
      </c>
      <c r="G788" s="17" t="s">
        <v>501</v>
      </c>
      <c r="H788" s="14" t="s">
        <v>517</v>
      </c>
      <c r="I788" s="40" t="str">
        <f>VLOOKUP(B788,SAOM!B$2:E2783,4,0)</f>
        <v>Aceito</v>
      </c>
      <c r="J788" s="14" t="s">
        <v>499</v>
      </c>
      <c r="K788" s="14" t="s">
        <v>501</v>
      </c>
      <c r="L788" s="15" t="s">
        <v>6107</v>
      </c>
      <c r="M788" s="15" t="str">
        <f>VLOOKUP(L788,Coordenadas!A$2:B2040,2,0)</f>
        <v xml:space="preserve"> 20°23'7.59"S</v>
      </c>
      <c r="N788" s="15" t="str">
        <f>VLOOKUP(L788,Coordenadas!A$2:C5783,3,0)</f>
        <v xml:space="preserve"> 43°30'12.33"O</v>
      </c>
      <c r="O788" s="40" t="str">
        <f>VLOOKUP(B788,SAOM!B$2:H1741,7,0)</f>
        <v>SES-OUTO-4029</v>
      </c>
      <c r="P788" s="40">
        <v>4033</v>
      </c>
      <c r="Q788" s="17">
        <f>VLOOKUP(B788,SAOM!B$2:I1741,8,0)</f>
        <v>41138</v>
      </c>
      <c r="R788" s="17" t="e">
        <f>VLOOKUP(B788,AG_Lider!A$1:F2100,6,0)</f>
        <v>#N/A</v>
      </c>
      <c r="S788" s="42" t="str">
        <f>VLOOKUP(B788,SAOM!B$2:J1741,9,0)</f>
        <v>Elissama Ciribelli</v>
      </c>
      <c r="T788" s="17" t="str">
        <f>VLOOKUP(B788,SAOM!B$2:K2187,10,0)</f>
        <v>Rua Rodrigo Silva, nº 295</v>
      </c>
      <c r="U788" s="42" t="str">
        <f>VLOOKUP(B788,SAOM!B$2:M1513,12,0)</f>
        <v>(31)3559-3233</v>
      </c>
      <c r="V788" s="87" t="str">
        <f>VLOOKUP(B788,SAOM!B$2:L1513,11,0)</f>
        <v>35400-000</v>
      </c>
      <c r="W788" s="18"/>
      <c r="X788" s="40" t="str">
        <f>VLOOKUP(B788,SAOM!B$2:N1513,13,0)</f>
        <v>00:20:0e:10:4f:8a</v>
      </c>
      <c r="Y788" s="17">
        <v>41138</v>
      </c>
      <c r="Z788" s="15" t="s">
        <v>5356</v>
      </c>
      <c r="AA788" s="19">
        <v>41141</v>
      </c>
      <c r="AB788" s="35"/>
      <c r="AC788" s="48"/>
      <c r="AD788" s="19" t="str">
        <f>VLOOKUP(B788,SAOM!B$2:Q1814,16,0)</f>
        <v>-</v>
      </c>
      <c r="AE788" s="19" t="s">
        <v>4675</v>
      </c>
      <c r="AF788" s="19"/>
      <c r="AG788" s="145"/>
      <c r="AH788" s="15"/>
    </row>
    <row r="789" spans="1:34" s="20" customFormat="1">
      <c r="A789" s="46">
        <v>4028</v>
      </c>
      <c r="B789" s="38">
        <v>4028</v>
      </c>
      <c r="C789" s="17">
        <v>41116</v>
      </c>
      <c r="D789" s="17">
        <f t="shared" si="20"/>
        <v>41161</v>
      </c>
      <c r="E789" s="17">
        <f>VLOOKUP(B789,SAOM!B$2:D3839,3,0)</f>
        <v>41161</v>
      </c>
      <c r="F789" s="17">
        <f t="shared" si="19"/>
        <v>41176</v>
      </c>
      <c r="G789" s="17" t="s">
        <v>501</v>
      </c>
      <c r="H789" s="14" t="s">
        <v>517</v>
      </c>
      <c r="I789" s="40" t="str">
        <f>VLOOKUP(B789,SAOM!B$2:E2784,4,0)</f>
        <v>Aceito</v>
      </c>
      <c r="J789" s="14" t="s">
        <v>499</v>
      </c>
      <c r="K789" s="14" t="s">
        <v>501</v>
      </c>
      <c r="L789" s="15" t="s">
        <v>6107</v>
      </c>
      <c r="M789" s="15" t="str">
        <f>VLOOKUP(L789,Coordenadas!A$2:B2041,2,0)</f>
        <v xml:space="preserve"> 20°23'7.59"S</v>
      </c>
      <c r="N789" s="15" t="str">
        <f>VLOOKUP(L789,Coordenadas!A$2:C5784,3,0)</f>
        <v xml:space="preserve"> 43°30'12.33"O</v>
      </c>
      <c r="O789" s="40" t="str">
        <f>VLOOKUP(B789,SAOM!B$2:H1742,7,0)</f>
        <v>SES-OUTO-4028</v>
      </c>
      <c r="P789" s="40">
        <v>4033</v>
      </c>
      <c r="Q789" s="17">
        <f>VLOOKUP(B789,SAOM!B$2:I1742,8,0)</f>
        <v>41134</v>
      </c>
      <c r="R789" s="17" t="e">
        <f>VLOOKUP(B789,AG_Lider!A$1:F2101,6,0)</f>
        <v>#N/A</v>
      </c>
      <c r="S789" s="42" t="str">
        <f>VLOOKUP(B789,SAOM!B$2:J1742,9,0)</f>
        <v>Cristiane Muniz</v>
      </c>
      <c r="T789" s="17" t="str">
        <f>VLOOKUP(B789,SAOM!B$2:K2188,10,0)</f>
        <v>Rua das Tulipas,nº 02</v>
      </c>
      <c r="U789" s="42" t="str">
        <f>VLOOKUP(B789,SAOM!B$2:M1514,12,0)</f>
        <v>(31)35593347</v>
      </c>
      <c r="V789" s="87" t="str">
        <f>VLOOKUP(B789,SAOM!B$2:L1514,11,0)</f>
        <v>35400-000</v>
      </c>
      <c r="W789" s="18"/>
      <c r="X789" s="40" t="str">
        <f>VLOOKUP(B789,SAOM!B$2:N1514,13,0)</f>
        <v>00:20:0e:10:4c:7c</v>
      </c>
      <c r="Y789" s="17">
        <v>41129</v>
      </c>
      <c r="Z789" s="15" t="s">
        <v>5984</v>
      </c>
      <c r="AA789" s="19">
        <v>41130</v>
      </c>
      <c r="AB789" s="35"/>
      <c r="AC789" s="48" t="s">
        <v>6493</v>
      </c>
      <c r="AD789" s="19" t="str">
        <f>VLOOKUP(B789,SAOM!B$2:Q1815,16,0)</f>
        <v>-</v>
      </c>
      <c r="AE789" s="19" t="s">
        <v>4675</v>
      </c>
      <c r="AF789" s="19"/>
      <c r="AG789" s="145"/>
      <c r="AH789" s="15"/>
    </row>
    <row r="790" spans="1:34" s="20" customFormat="1">
      <c r="A790" s="46">
        <v>4030</v>
      </c>
      <c r="B790" s="38">
        <v>4030</v>
      </c>
      <c r="C790" s="17">
        <v>41116</v>
      </c>
      <c r="D790" s="17">
        <f t="shared" si="20"/>
        <v>41161</v>
      </c>
      <c r="E790" s="17">
        <f>VLOOKUP(B790,SAOM!B$2:D3840,3,0)</f>
        <v>41161</v>
      </c>
      <c r="F790" s="17">
        <f t="shared" si="19"/>
        <v>41176</v>
      </c>
      <c r="G790" s="17" t="s">
        <v>501</v>
      </c>
      <c r="H790" s="14" t="s">
        <v>517</v>
      </c>
      <c r="I790" s="40" t="str">
        <f>VLOOKUP(B790,SAOM!B$2:E2785,4,0)</f>
        <v>Aceito</v>
      </c>
      <c r="J790" s="14" t="s">
        <v>499</v>
      </c>
      <c r="K790" s="14" t="s">
        <v>501</v>
      </c>
      <c r="L790" s="15" t="s">
        <v>6107</v>
      </c>
      <c r="M790" s="15" t="str">
        <f>VLOOKUP(L790,Coordenadas!A$2:B2042,2,0)</f>
        <v xml:space="preserve"> 20°23'7.59"S</v>
      </c>
      <c r="N790" s="15" t="str">
        <f>VLOOKUP(L790,Coordenadas!A$2:C5785,3,0)</f>
        <v xml:space="preserve"> 43°30'12.33"O</v>
      </c>
      <c r="O790" s="40" t="str">
        <f>VLOOKUP(B790,SAOM!B$2:H1743,7,0)</f>
        <v>SES-OUTO-4030</v>
      </c>
      <c r="P790" s="40">
        <v>4033</v>
      </c>
      <c r="Q790" s="17">
        <f>VLOOKUP(B790,SAOM!B$2:I1743,8,0)</f>
        <v>41156</v>
      </c>
      <c r="R790" s="17" t="e">
        <f>VLOOKUP(B790,AG_Lider!A$1:F2102,6,0)</f>
        <v>#N/A</v>
      </c>
      <c r="S790" s="42" t="str">
        <f>VLOOKUP(B790,SAOM!B$2:J1743,9,0)</f>
        <v>Isadora de Oliveira</v>
      </c>
      <c r="T790" s="17" t="str">
        <f>VLOOKUP(B790,SAOM!B$2:K2189,10,0)</f>
        <v>Rua 03, Nº30</v>
      </c>
      <c r="U790" s="42" t="str">
        <f>VLOOKUP(B790,SAOM!B$2:M1515,12,0)</f>
        <v>(31)3559-3272</v>
      </c>
      <c r="V790" s="87" t="str">
        <f>VLOOKUP(B790,SAOM!B$2:L1515,11,0)</f>
        <v>35400-000</v>
      </c>
      <c r="W790" s="18"/>
      <c r="X790" s="40" t="str">
        <f>VLOOKUP(B790,SAOM!B$2:N1515,13,0)</f>
        <v>00:20:0e:10:4a:e5</v>
      </c>
      <c r="Y790" s="17">
        <v>41163</v>
      </c>
      <c r="Z790" s="15" t="s">
        <v>7966</v>
      </c>
      <c r="AA790" s="19">
        <v>41163</v>
      </c>
      <c r="AB790" s="35"/>
      <c r="AC790" s="48"/>
      <c r="AD790" s="19" t="str">
        <f>VLOOKUP(B790,SAOM!B$2:Q1816,16,0)</f>
        <v>-</v>
      </c>
      <c r="AE790" s="19" t="s">
        <v>4675</v>
      </c>
      <c r="AF790" s="19"/>
      <c r="AG790" s="145"/>
      <c r="AH790" s="15"/>
    </row>
    <row r="791" spans="1:34" s="20" customFormat="1">
      <c r="A791" s="46">
        <v>4031</v>
      </c>
      <c r="B791" s="38">
        <v>4031</v>
      </c>
      <c r="C791" s="17">
        <v>41116</v>
      </c>
      <c r="D791" s="17">
        <f t="shared" si="20"/>
        <v>41161</v>
      </c>
      <c r="E791" s="17">
        <f>VLOOKUP(B791,SAOM!B$2:D3841,3,0)</f>
        <v>41161</v>
      </c>
      <c r="F791" s="17">
        <f t="shared" si="19"/>
        <v>41176</v>
      </c>
      <c r="G791" s="17" t="s">
        <v>501</v>
      </c>
      <c r="H791" s="14" t="s">
        <v>517</v>
      </c>
      <c r="I791" s="40" t="str">
        <f>VLOOKUP(B791,SAOM!B$2:E2786,4,0)</f>
        <v>Aceito</v>
      </c>
      <c r="J791" s="14" t="s">
        <v>499</v>
      </c>
      <c r="K791" s="14" t="s">
        <v>501</v>
      </c>
      <c r="L791" s="15" t="s">
        <v>6107</v>
      </c>
      <c r="M791" s="15" t="str">
        <f>VLOOKUP(L791,Coordenadas!A$2:B2043,2,0)</f>
        <v xml:space="preserve"> 20°23'7.59"S</v>
      </c>
      <c r="N791" s="15" t="str">
        <f>VLOOKUP(L791,Coordenadas!A$2:C5786,3,0)</f>
        <v xml:space="preserve"> 43°30'12.33"O</v>
      </c>
      <c r="O791" s="40" t="str">
        <f>VLOOKUP(B791,SAOM!B$2:H1744,7,0)</f>
        <v>SES-OUTO-4031</v>
      </c>
      <c r="P791" s="40">
        <v>4033</v>
      </c>
      <c r="Q791" s="17">
        <f>VLOOKUP(B791,SAOM!B$2:I1744,8,0)</f>
        <v>41158</v>
      </c>
      <c r="R791" s="17" t="e">
        <f>VLOOKUP(B791,AG_Lider!A$1:F2103,6,0)</f>
        <v>#N/A</v>
      </c>
      <c r="S791" s="42" t="str">
        <f>VLOOKUP(B791,SAOM!B$2:J1744,9,0)</f>
        <v>Isadora de Oliveira</v>
      </c>
      <c r="T791" s="17" t="str">
        <f>VLOOKUP(B791,SAOM!B$2:K2190,10,0)</f>
        <v>Avenida Américo René Giannenetti,N º1730</v>
      </c>
      <c r="U791" s="42" t="str">
        <f>VLOOKUP(B791,SAOM!B$2:M1516,12,0)</f>
        <v>(31)3559-3307</v>
      </c>
      <c r="V791" s="87" t="str">
        <f>VLOOKUP(B791,SAOM!B$2:L1516,11,0)</f>
        <v>35400-000</v>
      </c>
      <c r="W791" s="18"/>
      <c r="X791" s="40" t="str">
        <f>VLOOKUP(B791,SAOM!B$2:N1516,13,0)</f>
        <v>00:20:0E:10:4B:0E</v>
      </c>
      <c r="Y791" s="17">
        <v>41158</v>
      </c>
      <c r="Z791" s="15" t="s">
        <v>5213</v>
      </c>
      <c r="AA791" s="19">
        <v>41158</v>
      </c>
      <c r="AB791" s="35"/>
      <c r="AC791" s="48"/>
      <c r="AD791" s="19" t="str">
        <f>VLOOKUP(B791,SAOM!B$2:Q1817,16,0)</f>
        <v>-</v>
      </c>
      <c r="AE791" s="19" t="s">
        <v>4675</v>
      </c>
      <c r="AF791" s="19"/>
      <c r="AG791" s="145"/>
      <c r="AH791" s="15"/>
    </row>
    <row r="792" spans="1:34" s="20" customFormat="1">
      <c r="A792" s="46">
        <v>4032</v>
      </c>
      <c r="B792" s="38">
        <v>4032</v>
      </c>
      <c r="C792" s="17">
        <v>41116</v>
      </c>
      <c r="D792" s="17">
        <f t="shared" si="20"/>
        <v>41161</v>
      </c>
      <c r="E792" s="17">
        <f>VLOOKUP(B792,SAOM!B$2:D3842,3,0)</f>
        <v>41161</v>
      </c>
      <c r="F792" s="17">
        <f t="shared" si="19"/>
        <v>41176</v>
      </c>
      <c r="G792" s="17" t="s">
        <v>501</v>
      </c>
      <c r="H792" s="14" t="s">
        <v>517</v>
      </c>
      <c r="I792" s="40" t="str">
        <f>VLOOKUP(B792,SAOM!B$2:E2787,4,0)</f>
        <v>Aceito</v>
      </c>
      <c r="J792" s="14" t="s">
        <v>499</v>
      </c>
      <c r="K792" s="14" t="s">
        <v>501</v>
      </c>
      <c r="L792" s="15" t="s">
        <v>6107</v>
      </c>
      <c r="M792" s="15" t="str">
        <f>VLOOKUP(L792,Coordenadas!A$2:B2044,2,0)</f>
        <v xml:space="preserve"> 20°23'7.59"S</v>
      </c>
      <c r="N792" s="15" t="str">
        <f>VLOOKUP(L792,Coordenadas!A$2:C5787,3,0)</f>
        <v xml:space="preserve"> 43°30'12.33"O</v>
      </c>
      <c r="O792" s="40" t="str">
        <f>VLOOKUP(B792,SAOM!B$2:H1745,7,0)</f>
        <v>SES-OUTO-4032</v>
      </c>
      <c r="P792" s="40">
        <v>4033</v>
      </c>
      <c r="Q792" s="17">
        <f>VLOOKUP(B792,SAOM!B$2:I1745,8,0)</f>
        <v>41158</v>
      </c>
      <c r="R792" s="17" t="e">
        <f>VLOOKUP(B792,AG_Lider!A$1:F2104,6,0)</f>
        <v>#N/A</v>
      </c>
      <c r="S792" s="42" t="str">
        <f>VLOOKUP(B792,SAOM!B$2:J1745,9,0)</f>
        <v>Michelle Isabel</v>
      </c>
      <c r="T792" s="17" t="str">
        <f>VLOOKUP(B792,SAOM!B$2:K2191,10,0)</f>
        <v>Rua Padre Rolim,S/Nº</v>
      </c>
      <c r="U792" s="42" t="str">
        <f>VLOOKUP(B792,SAOM!B$2:M1517,12,0)</f>
        <v>(31)35516393</v>
      </c>
      <c r="V792" s="87" t="str">
        <f>VLOOKUP(B792,SAOM!B$2:L1517,11,0)</f>
        <v>35400-000</v>
      </c>
      <c r="W792" s="18"/>
      <c r="X792" s="40" t="str">
        <f>VLOOKUP(B792,SAOM!B$2:N1517,13,0)</f>
        <v>00:20:0E:10:4B:15</v>
      </c>
      <c r="Y792" s="17">
        <v>41158</v>
      </c>
      <c r="Z792" s="15" t="s">
        <v>6329</v>
      </c>
      <c r="AA792" s="19">
        <v>41158</v>
      </c>
      <c r="AB792" s="35"/>
      <c r="AC792" s="48"/>
      <c r="AD792" s="19" t="str">
        <f>VLOOKUP(B792,SAOM!B$2:Q1818,16,0)</f>
        <v>-</v>
      </c>
      <c r="AE792" s="19" t="s">
        <v>4675</v>
      </c>
      <c r="AF792" s="19"/>
      <c r="AG792" s="145"/>
      <c r="AH792" s="15"/>
    </row>
    <row r="793" spans="1:34" s="20" customFormat="1">
      <c r="A793" s="46">
        <v>4033</v>
      </c>
      <c r="B793" s="38">
        <v>4033</v>
      </c>
      <c r="C793" s="17">
        <v>41116</v>
      </c>
      <c r="D793" s="17">
        <f t="shared" si="20"/>
        <v>41161</v>
      </c>
      <c r="E793" s="17">
        <f>VLOOKUP(B793,SAOM!B$2:D3843,3,0)</f>
        <v>41161</v>
      </c>
      <c r="F793" s="17">
        <f t="shared" si="19"/>
        <v>41176</v>
      </c>
      <c r="G793" s="17" t="s">
        <v>501</v>
      </c>
      <c r="H793" s="14" t="s">
        <v>517</v>
      </c>
      <c r="I793" s="40" t="str">
        <f>VLOOKUP(B793,SAOM!B$2:E2788,4,0)</f>
        <v>Aceito</v>
      </c>
      <c r="J793" s="14" t="s">
        <v>499</v>
      </c>
      <c r="K793" s="14" t="s">
        <v>501</v>
      </c>
      <c r="L793" s="15" t="s">
        <v>6107</v>
      </c>
      <c r="M793" s="15" t="str">
        <f>VLOOKUP(L793,Coordenadas!A$2:B2045,2,0)</f>
        <v xml:space="preserve"> 20°23'7.59"S</v>
      </c>
      <c r="N793" s="15" t="str">
        <f>VLOOKUP(L793,Coordenadas!A$2:C5788,3,0)</f>
        <v xml:space="preserve"> 43°30'12.33"O</v>
      </c>
      <c r="O793" s="40" t="str">
        <f>VLOOKUP(B793,SAOM!B$2:H1746,7,0)</f>
        <v>SES-OUTO-4033</v>
      </c>
      <c r="P793" s="40">
        <v>4033</v>
      </c>
      <c r="Q793" s="17">
        <f>VLOOKUP(B793,SAOM!B$2:I1746,8,0)</f>
        <v>41156</v>
      </c>
      <c r="R793" s="17" t="e">
        <f>VLOOKUP(B793,AG_Lider!A$1:F2105,6,0)</f>
        <v>#N/A</v>
      </c>
      <c r="S793" s="42" t="str">
        <f>VLOOKUP(B793,SAOM!B$2:J1746,9,0)</f>
        <v>Michelle Isabel</v>
      </c>
      <c r="T793" s="17" t="str">
        <f>VLOOKUP(B793,SAOM!B$2:K2192,10,0)</f>
        <v>Rua Rio de Janeiro,S/Nº</v>
      </c>
      <c r="U793" s="42" t="str">
        <f>VLOOKUP(B793,SAOM!B$2:M1518,12,0)</f>
        <v>(31)35593209</v>
      </c>
      <c r="V793" s="87" t="str">
        <f>VLOOKUP(B793,SAOM!B$2:L1518,11,0)</f>
        <v>35400-000</v>
      </c>
      <c r="W793" s="18"/>
      <c r="X793" s="40" t="str">
        <f>VLOOKUP(B793,SAOM!B$2:N1518,13,0)</f>
        <v>00:20:0E:10:4C:F0</v>
      </c>
      <c r="Y793" s="17">
        <v>41164</v>
      </c>
      <c r="Z793" s="15" t="s">
        <v>7969</v>
      </c>
      <c r="AA793" s="19">
        <v>41165</v>
      </c>
      <c r="AB793" s="35"/>
      <c r="AC793" s="48"/>
      <c r="AD793" s="19" t="str">
        <f>VLOOKUP(B793,SAOM!B$2:Q1819,16,0)</f>
        <v>-</v>
      </c>
      <c r="AE793" s="19" t="s">
        <v>4675</v>
      </c>
      <c r="AF793" s="19"/>
      <c r="AG793" s="145"/>
      <c r="AH793" s="15"/>
    </row>
    <row r="794" spans="1:34" s="20" customFormat="1">
      <c r="A794" s="46">
        <v>4035</v>
      </c>
      <c r="B794" s="38">
        <v>4035</v>
      </c>
      <c r="C794" s="17">
        <v>41116</v>
      </c>
      <c r="D794" s="17">
        <f t="shared" si="20"/>
        <v>41161</v>
      </c>
      <c r="E794" s="17">
        <f>VLOOKUP(B794,SAOM!B$2:D3844,3,0)</f>
        <v>41161</v>
      </c>
      <c r="F794" s="17">
        <f t="shared" si="19"/>
        <v>41176</v>
      </c>
      <c r="G794" s="17" t="s">
        <v>501</v>
      </c>
      <c r="H794" s="14" t="s">
        <v>517</v>
      </c>
      <c r="I794" s="40" t="str">
        <f>VLOOKUP(B794,SAOM!B$2:E2789,4,0)</f>
        <v>Aceito</v>
      </c>
      <c r="J794" s="14" t="s">
        <v>499</v>
      </c>
      <c r="K794" s="14" t="s">
        <v>499</v>
      </c>
      <c r="L794" s="15" t="s">
        <v>6107</v>
      </c>
      <c r="M794" s="15" t="str">
        <f>VLOOKUP(L794,Coordenadas!A$2:B2046,2,0)</f>
        <v xml:space="preserve"> 20°23'7.59"S</v>
      </c>
      <c r="N794" s="15" t="str">
        <f>VLOOKUP(L794,Coordenadas!A$2:C5789,3,0)</f>
        <v xml:space="preserve"> 43°30'12.33"O</v>
      </c>
      <c r="O794" s="40" t="str">
        <f>VLOOKUP(B794,SAOM!B$2:H1747,7,0)</f>
        <v>SES-OUTO-4035</v>
      </c>
      <c r="P794" s="40">
        <v>4033</v>
      </c>
      <c r="Q794" s="17">
        <f>VLOOKUP(B794,SAOM!B$2:I1747,8,0)</f>
        <v>41156</v>
      </c>
      <c r="R794" s="17" t="e">
        <f>VLOOKUP(B794,AG_Lider!A$1:F2106,6,0)</f>
        <v>#N/A</v>
      </c>
      <c r="S794" s="42" t="str">
        <f>VLOOKUP(B794,SAOM!B$2:J1747,9,0)</f>
        <v>Ricardo Duarte</v>
      </c>
      <c r="T794" s="17" t="str">
        <f>VLOOKUP(B794,SAOM!B$2:K2193,10,0)</f>
        <v>Rua turmalina,N/º28</v>
      </c>
      <c r="U794" s="42" t="str">
        <f>VLOOKUP(B794,SAOM!B$2:M1519,12,0)</f>
        <v>(31)35532893</v>
      </c>
      <c r="V794" s="87" t="str">
        <f>VLOOKUP(B794,SAOM!B$2:L1519,11,0)</f>
        <v>35410-000</v>
      </c>
      <c r="W794" s="18"/>
      <c r="X794" s="40" t="str">
        <f>VLOOKUP(B794,SAOM!B$2:N1519,13,0)</f>
        <v>00:20:0E:10:4C:DA</v>
      </c>
      <c r="Y794" s="17">
        <v>41169</v>
      </c>
      <c r="Z794" s="15" t="s">
        <v>5213</v>
      </c>
      <c r="AA794" s="19">
        <v>41169</v>
      </c>
      <c r="AB794" s="35"/>
      <c r="AC794" s="48"/>
      <c r="AD794" s="19" t="str">
        <f>VLOOKUP(B794,SAOM!B$2:Q1820,16,0)</f>
        <v>-</v>
      </c>
      <c r="AE794" s="19" t="s">
        <v>4675</v>
      </c>
      <c r="AF794" s="19"/>
      <c r="AG794" s="145"/>
      <c r="AH794" s="15"/>
    </row>
    <row r="795" spans="1:34" s="20" customFormat="1">
      <c r="A795" s="46">
        <v>4036</v>
      </c>
      <c r="B795" s="38">
        <v>4036</v>
      </c>
      <c r="C795" s="17">
        <v>41116</v>
      </c>
      <c r="D795" s="17">
        <f t="shared" si="20"/>
        <v>41161</v>
      </c>
      <c r="E795" s="17">
        <f>VLOOKUP(B795,SAOM!B$2:D3845,3,0)</f>
        <v>41161</v>
      </c>
      <c r="F795" s="17">
        <f t="shared" si="19"/>
        <v>41176</v>
      </c>
      <c r="G795" s="17" t="s">
        <v>501</v>
      </c>
      <c r="H795" s="14" t="s">
        <v>517</v>
      </c>
      <c r="I795" s="40" t="str">
        <f>VLOOKUP(B795,SAOM!B$2:E2790,4,0)</f>
        <v>Aceito</v>
      </c>
      <c r="J795" s="14" t="s">
        <v>499</v>
      </c>
      <c r="K795" s="14" t="s">
        <v>501</v>
      </c>
      <c r="L795" s="15" t="s">
        <v>6107</v>
      </c>
      <c r="M795" s="15" t="str">
        <f>VLOOKUP(L795,Coordenadas!A$2:B2047,2,0)</f>
        <v xml:space="preserve"> 20°23'7.59"S</v>
      </c>
      <c r="N795" s="15" t="str">
        <f>VLOOKUP(L795,Coordenadas!A$2:C5790,3,0)</f>
        <v xml:space="preserve"> 43°30'12.33"O</v>
      </c>
      <c r="O795" s="40" t="str">
        <f>VLOOKUP(B795,SAOM!B$2:H1748,7,0)</f>
        <v>SES-OUTO-4036</v>
      </c>
      <c r="P795" s="40">
        <v>4033</v>
      </c>
      <c r="Q795" s="17" t="str">
        <f>VLOOKUP(B795,SAOM!B$2:I1748,8,0)</f>
        <v>-</v>
      </c>
      <c r="R795" s="17" t="e">
        <f>VLOOKUP(B795,AG_Lider!A$1:F2107,6,0)</f>
        <v>#N/A</v>
      </c>
      <c r="S795" s="42" t="str">
        <f>VLOOKUP(B795,SAOM!B$2:J1748,9,0)</f>
        <v>Thaline Alves</v>
      </c>
      <c r="T795" s="17" t="str">
        <f>VLOOKUP(B795,SAOM!B$2:K2194,10,0)</f>
        <v>Rua Santo Onofre,,S/nº</v>
      </c>
      <c r="U795" s="42" t="str">
        <f>VLOOKUP(B795,SAOM!B$2:M1520,12,0)</f>
        <v>(31)35535100</v>
      </c>
      <c r="V795" s="87" t="str">
        <f>VLOOKUP(B795,SAOM!B$2:L1520,11,0)</f>
        <v>35412-000</v>
      </c>
      <c r="W795" s="18"/>
      <c r="X795" s="40" t="str">
        <f>VLOOKUP(B795,SAOM!B$2:N1520,13,0)</f>
        <v>00:20:0e:10:4c:81</v>
      </c>
      <c r="Y795" s="17">
        <v>41170</v>
      </c>
      <c r="Z795" s="15" t="s">
        <v>5213</v>
      </c>
      <c r="AA795" s="19">
        <v>41171</v>
      </c>
      <c r="AB795" s="35"/>
      <c r="AC795" s="48"/>
      <c r="AD795" s="19" t="str">
        <f>VLOOKUP(B795,SAOM!B$2:Q1821,16,0)</f>
        <v>-</v>
      </c>
      <c r="AE795" s="19" t="s">
        <v>4675</v>
      </c>
      <c r="AF795" s="19"/>
      <c r="AG795" s="145"/>
      <c r="AH795" s="15"/>
    </row>
    <row r="796" spans="1:34" s="20" customFormat="1">
      <c r="A796" s="46">
        <v>4038</v>
      </c>
      <c r="B796" s="38">
        <v>4038</v>
      </c>
      <c r="C796" s="17">
        <v>41116</v>
      </c>
      <c r="D796" s="17">
        <v>41173</v>
      </c>
      <c r="E796" s="17">
        <f>VLOOKUP(B796,SAOM!B$2:D3846,3,0)</f>
        <v>41173</v>
      </c>
      <c r="F796" s="17">
        <f t="shared" si="19"/>
        <v>41188</v>
      </c>
      <c r="G796" s="17">
        <v>41145</v>
      </c>
      <c r="H796" s="14" t="s">
        <v>7236</v>
      </c>
      <c r="I796" s="40" t="str">
        <f>VLOOKUP(B796,SAOM!B$2:E2791,4,0)</f>
        <v>Agendado</v>
      </c>
      <c r="J796" s="14" t="s">
        <v>499</v>
      </c>
      <c r="K796" s="14" t="s">
        <v>499</v>
      </c>
      <c r="L796" s="15" t="s">
        <v>6107</v>
      </c>
      <c r="M796" s="15" t="str">
        <f>VLOOKUP(L796,Coordenadas!A$2:B2048,2,0)</f>
        <v xml:space="preserve"> 20°23'7.59"S</v>
      </c>
      <c r="N796" s="15" t="str">
        <f>VLOOKUP(L796,Coordenadas!A$2:C5791,3,0)</f>
        <v xml:space="preserve"> 43°30'12.33"O</v>
      </c>
      <c r="O796" s="40" t="str">
        <f>VLOOKUP(B796,SAOM!B$2:H1749,7,0)</f>
        <v>-</v>
      </c>
      <c r="P796" s="40">
        <v>4033</v>
      </c>
      <c r="Q796" s="17">
        <f>VLOOKUP(B796,SAOM!B$2:I1749,8,0)</f>
        <v>41157</v>
      </c>
      <c r="R796" s="17" t="e">
        <f>VLOOKUP(B796,AG_Lider!A$1:F2108,6,0)</f>
        <v>#N/A</v>
      </c>
      <c r="S796" s="42" t="str">
        <f>VLOOKUP(B796,SAOM!B$2:J1749,9,0)</f>
        <v>Thaline Alves</v>
      </c>
      <c r="T796" s="17" t="str">
        <f>VLOOKUP(B796,SAOM!B$2:K2195,10,0)</f>
        <v>Rua Santo Onofre -  	Amarantina (Distrito de Ouro Preto)</v>
      </c>
      <c r="U796" s="42" t="str">
        <f>VLOOKUP(B796,SAOM!B$2:M1521,12,0)</f>
        <v>(31)35535100</v>
      </c>
      <c r="V796" s="87" t="str">
        <f>VLOOKUP(B796,SAOM!B$2:L1521,11,0)</f>
        <v>35412-000</v>
      </c>
      <c r="W796" s="18"/>
      <c r="X796" s="40" t="str">
        <f>VLOOKUP(B796,SAOM!B$2:N1521,13,0)</f>
        <v>-</v>
      </c>
      <c r="Y796" s="17"/>
      <c r="Z796" s="15"/>
      <c r="AA796" s="19"/>
      <c r="AB796" s="35"/>
      <c r="AC796" s="48" t="s">
        <v>7374</v>
      </c>
      <c r="AD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E796" s="19" t="s">
        <v>4675</v>
      </c>
      <c r="AF796" s="19"/>
      <c r="AG796" s="145"/>
      <c r="AH796" s="15"/>
    </row>
    <row r="797" spans="1:34" s="20" customFormat="1">
      <c r="A797" s="46">
        <v>4042</v>
      </c>
      <c r="B797" s="38">
        <v>4042</v>
      </c>
      <c r="C797" s="17">
        <v>41116</v>
      </c>
      <c r="D797" s="17">
        <f t="shared" si="20"/>
        <v>41161</v>
      </c>
      <c r="E797" s="17">
        <f>VLOOKUP(B797,SAOM!B$2:D3847,3,0)</f>
        <v>41161</v>
      </c>
      <c r="F797" s="17">
        <f t="shared" si="19"/>
        <v>41176</v>
      </c>
      <c r="G797" s="17" t="s">
        <v>501</v>
      </c>
      <c r="H797" s="14" t="s">
        <v>752</v>
      </c>
      <c r="I797" s="40" t="str">
        <f>VLOOKUP(B797,SAOM!B$2:E2792,4,0)</f>
        <v>Agendado</v>
      </c>
      <c r="J797" s="14" t="s">
        <v>499</v>
      </c>
      <c r="K797" s="14" t="s">
        <v>499</v>
      </c>
      <c r="L797" s="15" t="s">
        <v>6107</v>
      </c>
      <c r="M797" s="15" t="str">
        <f>VLOOKUP(L797,Coordenadas!A$2:B2049,2,0)</f>
        <v xml:space="preserve"> 20°23'7.59"S</v>
      </c>
      <c r="N797" s="15" t="str">
        <f>VLOOKUP(L797,Coordenadas!A$2:C5792,3,0)</f>
        <v xml:space="preserve"> 43°30'12.33"O</v>
      </c>
      <c r="O797" s="40" t="str">
        <f>VLOOKUP(B797,SAOM!B$2:H1750,7,0)</f>
        <v>-</v>
      </c>
      <c r="P797" s="40">
        <v>4033</v>
      </c>
      <c r="Q797" s="17">
        <f>VLOOKUP(B797,SAOM!B$2:I1750,8,0)</f>
        <v>41156</v>
      </c>
      <c r="R797" s="17" t="e">
        <f>VLOOKUP(B797,AG_Lider!A$1:F2109,6,0)</f>
        <v>#N/A</v>
      </c>
      <c r="S797" s="42" t="str">
        <f>VLOOKUP(B797,SAOM!B$2:J1750,9,0)</f>
        <v>Christiane Lopes</v>
      </c>
      <c r="T797" s="17" t="str">
        <f>VLOOKUP(B797,SAOM!B$2:K2196,10,0)</f>
        <v>Rua Grande,S/Nº</v>
      </c>
      <c r="U797" s="42" t="str">
        <f>VLOOKUP(B797,SAOM!B$2:M1522,12,0)</f>
        <v>(31)35538335</v>
      </c>
      <c r="V797" s="87" t="str">
        <f>VLOOKUP(B797,SAOM!B$2:L1522,11,0)</f>
        <v>35411-000</v>
      </c>
      <c r="W797" s="18"/>
      <c r="X797" s="40" t="str">
        <f>VLOOKUP(B797,SAOM!B$2:N1522,13,0)</f>
        <v>-</v>
      </c>
      <c r="Y797" s="17"/>
      <c r="Z797" s="15"/>
      <c r="AA797" s="19"/>
      <c r="AB797" s="35"/>
      <c r="AC797" s="48"/>
      <c r="AD797" s="19" t="str">
        <f>VLOOKUP(B797,SAOM!B$2:Q1823,16,0)</f>
        <v>-</v>
      </c>
      <c r="AE797" s="19" t="s">
        <v>4675</v>
      </c>
      <c r="AF797" s="19"/>
      <c r="AG797" s="145"/>
      <c r="AH797" s="15"/>
    </row>
    <row r="798" spans="1:34" s="20" customFormat="1">
      <c r="A798" s="46">
        <v>4047</v>
      </c>
      <c r="B798" s="38">
        <v>4047</v>
      </c>
      <c r="C798" s="17">
        <v>41116</v>
      </c>
      <c r="D798" s="17">
        <f t="shared" si="20"/>
        <v>41161</v>
      </c>
      <c r="E798" s="17">
        <f>VLOOKUP(B798,SAOM!B$2:D3848,3,0)</f>
        <v>41161</v>
      </c>
      <c r="F798" s="17">
        <f t="shared" si="19"/>
        <v>41176</v>
      </c>
      <c r="G798" s="17" t="s">
        <v>501</v>
      </c>
      <c r="H798" s="14" t="s">
        <v>752</v>
      </c>
      <c r="I798" s="40" t="str">
        <f>VLOOKUP(B798,SAOM!B$2:E2793,4,0)</f>
        <v>Agendado</v>
      </c>
      <c r="J798" s="14" t="s">
        <v>499</v>
      </c>
      <c r="K798" s="14" t="s">
        <v>499</v>
      </c>
      <c r="L798" s="15" t="s">
        <v>6107</v>
      </c>
      <c r="M798" s="15" t="str">
        <f>VLOOKUP(L798,Coordenadas!A$2:B2050,2,0)</f>
        <v xml:space="preserve"> 20°23'7.59"S</v>
      </c>
      <c r="N798" s="15" t="str">
        <f>VLOOKUP(L798,Coordenadas!A$2:C5793,3,0)</f>
        <v xml:space="preserve"> 43°30'12.33"O</v>
      </c>
      <c r="O798" s="40" t="str">
        <f>VLOOKUP(B798,SAOM!B$2:H1751,7,0)</f>
        <v>SES-OUTO-4047</v>
      </c>
      <c r="P798" s="40">
        <v>4033</v>
      </c>
      <c r="Q798" s="17">
        <f>VLOOKUP(B798,SAOM!B$2:I1751,8,0)</f>
        <v>41156</v>
      </c>
      <c r="R798" s="17" t="e">
        <f>VLOOKUP(B798,AG_Lider!A$1:F2110,6,0)</f>
        <v>#N/A</v>
      </c>
      <c r="S798" s="42" t="str">
        <f>VLOOKUP(B798,SAOM!B$2:J1751,9,0)</f>
        <v>Natália Neiva</v>
      </c>
      <c r="T798" s="17" t="str">
        <f>VLOOKUP(B798,SAOM!B$2:K2197,10,0)</f>
        <v>Rua Geraldo Paiva</v>
      </c>
      <c r="U798" s="42" t="str">
        <f>VLOOKUP(B798,SAOM!B$2:M1523,12,0)</f>
        <v>(31)35542224</v>
      </c>
      <c r="V798" s="87" t="str">
        <f>VLOOKUP(B798,SAOM!B$2:L1523,11,0)</f>
        <v>35400-000</v>
      </c>
      <c r="W798" s="18"/>
      <c r="X798" s="40" t="str">
        <f>VLOOKUP(B798,SAOM!B$2:N1523,13,0)</f>
        <v>-</v>
      </c>
      <c r="Y798" s="17"/>
      <c r="Z798" s="15"/>
      <c r="AA798" s="19"/>
      <c r="AB798" s="35"/>
      <c r="AC798" s="48"/>
      <c r="AD798" s="19" t="str">
        <f>VLOOKUP(B798,SAOM!B$2:Q1824,16,0)</f>
        <v>-</v>
      </c>
      <c r="AE798" s="19" t="s">
        <v>4675</v>
      </c>
      <c r="AF798" s="19"/>
      <c r="AG798" s="145"/>
      <c r="AH798" s="15"/>
    </row>
    <row r="799" spans="1:34" s="20" customFormat="1">
      <c r="A799" s="46">
        <v>4049</v>
      </c>
      <c r="B799" s="38">
        <v>4049</v>
      </c>
      <c r="C799" s="17">
        <v>41116</v>
      </c>
      <c r="D799" s="17">
        <f t="shared" si="20"/>
        <v>41161</v>
      </c>
      <c r="E799" s="17">
        <f>VLOOKUP(B799,SAOM!B$2:D3849,3,0)</f>
        <v>41161</v>
      </c>
      <c r="F799" s="17">
        <f t="shared" si="19"/>
        <v>41176</v>
      </c>
      <c r="G799" s="17">
        <v>41185</v>
      </c>
      <c r="H799" s="14" t="s">
        <v>764</v>
      </c>
      <c r="I799" s="40" t="str">
        <f>VLOOKUP(B799,SAOM!B$2:E2794,4,0)</f>
        <v>Agendado</v>
      </c>
      <c r="J799" s="14" t="s">
        <v>499</v>
      </c>
      <c r="K799" s="14" t="s">
        <v>499</v>
      </c>
      <c r="L799" s="15" t="s">
        <v>6107</v>
      </c>
      <c r="M799" s="15" t="str">
        <f>VLOOKUP(L799,Coordenadas!A$2:B2051,2,0)</f>
        <v xml:space="preserve"> 20°23'7.59"S</v>
      </c>
      <c r="N799" s="15" t="str">
        <f>VLOOKUP(L799,Coordenadas!A$2:C5794,3,0)</f>
        <v xml:space="preserve"> 43°30'12.33"O</v>
      </c>
      <c r="O799" s="40" t="str">
        <f>VLOOKUP(B799,SAOM!B$2:H1752,7,0)</f>
        <v>SES-OUTO-4049</v>
      </c>
      <c r="P799" s="40">
        <v>4033</v>
      </c>
      <c r="Q799" s="17">
        <f>VLOOKUP(B799,SAOM!B$2:I1752,8,0)</f>
        <v>41156</v>
      </c>
      <c r="R799" s="17" t="e">
        <f>VLOOKUP(B799,AG_Lider!A$1:F2111,6,0)</f>
        <v>#N/A</v>
      </c>
      <c r="S799" s="42" t="str">
        <f>VLOOKUP(B799,SAOM!B$2:J1752,9,0)</f>
        <v>Polyana Tomazini</v>
      </c>
      <c r="T799" s="17" t="str">
        <f>VLOOKUP(B799,SAOM!B$2:K2198,10,0)</f>
        <v>Rua Pedro Gonçalves,S/nº</v>
      </c>
      <c r="U799" s="42" t="str">
        <f>VLOOKUP(B799,SAOM!B$2:M1524,12,0)</f>
        <v>(31)35544024</v>
      </c>
      <c r="V799" s="87" t="str">
        <f>VLOOKUP(B799,SAOM!B$2:L1524,11,0)</f>
        <v>35413-000</v>
      </c>
      <c r="W799" s="18"/>
      <c r="X799" s="40" t="str">
        <f>VLOOKUP(B799,SAOM!B$2:N1524,13,0)</f>
        <v>-</v>
      </c>
      <c r="Y799" s="17"/>
      <c r="Z799" s="15"/>
      <c r="AA799" s="19"/>
      <c r="AB799" s="35"/>
      <c r="AC799" s="48"/>
      <c r="AD799" s="19" t="str">
        <f>VLOOKUP(B799,SAOM!B$2:Q1825,16,0)</f>
        <v>-</v>
      </c>
      <c r="AE799" s="19" t="s">
        <v>4675</v>
      </c>
      <c r="AF799" s="19"/>
      <c r="AG799" s="145"/>
      <c r="AH799" s="15"/>
    </row>
    <row r="800" spans="1:34" s="20" customFormat="1">
      <c r="A800" s="46">
        <v>4050</v>
      </c>
      <c r="B800" s="38">
        <v>4050</v>
      </c>
      <c r="C800" s="17">
        <v>41116</v>
      </c>
      <c r="D800" s="17">
        <f t="shared" si="20"/>
        <v>41161</v>
      </c>
      <c r="E800" s="17">
        <f>VLOOKUP(B800,SAOM!B$2:D3850,3,0)</f>
        <v>41161</v>
      </c>
      <c r="F800" s="17">
        <f t="shared" si="19"/>
        <v>41176</v>
      </c>
      <c r="G800" s="17" t="s">
        <v>501</v>
      </c>
      <c r="H800" s="14" t="s">
        <v>517</v>
      </c>
      <c r="I800" s="40" t="str">
        <f>VLOOKUP(B800,SAOM!B$2:E2795,4,0)</f>
        <v>Aceito</v>
      </c>
      <c r="J800" s="14" t="s">
        <v>499</v>
      </c>
      <c r="K800" s="14" t="s">
        <v>499</v>
      </c>
      <c r="L800" s="15" t="s">
        <v>6107</v>
      </c>
      <c r="M800" s="15" t="str">
        <f>VLOOKUP(L800,Coordenadas!A$2:B2052,2,0)</f>
        <v xml:space="preserve"> 20°23'7.59"S</v>
      </c>
      <c r="N800" s="15" t="str">
        <f>VLOOKUP(L800,Coordenadas!A$2:C5795,3,0)</f>
        <v xml:space="preserve"> 43°30'12.33"O</v>
      </c>
      <c r="O800" s="40" t="str">
        <f>VLOOKUP(B800,SAOM!B$2:H1753,7,0)</f>
        <v>SES-OUTO-4050</v>
      </c>
      <c r="P800" s="40">
        <v>4033</v>
      </c>
      <c r="Q800" s="17">
        <f>VLOOKUP(B800,SAOM!B$2:I1753,8,0)</f>
        <v>41148</v>
      </c>
      <c r="R800" s="17" t="e">
        <f>VLOOKUP(B800,AG_Lider!A$1:F2112,6,0)</f>
        <v>#N/A</v>
      </c>
      <c r="S800" s="42" t="str">
        <f>VLOOKUP(B800,SAOM!B$2:J1753,9,0)</f>
        <v>Polyana Tomazini</v>
      </c>
      <c r="T800" s="17" t="str">
        <f>VLOOKUP(B800,SAOM!B$2:K2199,10,0)</f>
        <v>Rua Manoel Gonçalves,S/Nº</v>
      </c>
      <c r="U800" s="42" t="str">
        <f>VLOOKUP(B800,SAOM!B$2:M1525,12,0)</f>
        <v>(31)35544024</v>
      </c>
      <c r="V800" s="87" t="str">
        <f>VLOOKUP(B800,SAOM!B$2:L1525,11,0)</f>
        <v>35414-000</v>
      </c>
      <c r="W800" s="18"/>
      <c r="X800" s="40" t="str">
        <f>VLOOKUP(B800,SAOM!B$2:N1525,13,0)</f>
        <v>00:20:0e:10:4f:b4</v>
      </c>
      <c r="Y800" s="17">
        <v>41149</v>
      </c>
      <c r="Z800" s="15" t="s">
        <v>6890</v>
      </c>
      <c r="AA800" s="19">
        <v>41149</v>
      </c>
      <c r="AB800" s="35"/>
      <c r="AC800" s="48"/>
      <c r="AD800" s="19" t="str">
        <f>VLOOKUP(B800,SAOM!B$2:Q1826,16,0)</f>
        <v>-</v>
      </c>
      <c r="AE800" s="19" t="s">
        <v>4675</v>
      </c>
      <c r="AF800" s="19"/>
      <c r="AG800" s="145"/>
      <c r="AH800" s="15"/>
    </row>
    <row r="801" spans="1:34" s="20" customFormat="1">
      <c r="A801" s="46">
        <v>4048</v>
      </c>
      <c r="B801" s="38">
        <v>4048</v>
      </c>
      <c r="C801" s="17">
        <v>41116</v>
      </c>
      <c r="D801" s="17">
        <f t="shared" si="20"/>
        <v>41161</v>
      </c>
      <c r="E801" s="17">
        <f>VLOOKUP(B801,SAOM!B$2:D3851,3,0)</f>
        <v>41161</v>
      </c>
      <c r="F801" s="17">
        <f t="shared" si="19"/>
        <v>41176</v>
      </c>
      <c r="G801" s="17" t="s">
        <v>501</v>
      </c>
      <c r="H801" s="14" t="s">
        <v>517</v>
      </c>
      <c r="I801" s="40" t="str">
        <f>VLOOKUP(B801,SAOM!B$2:E2796,4,0)</f>
        <v>Aceito</v>
      </c>
      <c r="J801" s="14" t="s">
        <v>499</v>
      </c>
      <c r="K801" s="14" t="s">
        <v>501</v>
      </c>
      <c r="L801" s="15" t="s">
        <v>6107</v>
      </c>
      <c r="M801" s="15" t="str">
        <f>VLOOKUP(L801,Coordenadas!A$2:B2053,2,0)</f>
        <v xml:space="preserve"> 20°23'7.59"S</v>
      </c>
      <c r="N801" s="15" t="str">
        <f>VLOOKUP(L801,Coordenadas!A$2:C5796,3,0)</f>
        <v xml:space="preserve"> 43°30'12.33"O</v>
      </c>
      <c r="O801" s="40" t="str">
        <f>VLOOKUP(B801,SAOM!B$2:H1754,7,0)</f>
        <v>SES-OUTO-4048</v>
      </c>
      <c r="P801" s="40">
        <v>4033</v>
      </c>
      <c r="Q801" s="17">
        <f>VLOOKUP(B801,SAOM!B$2:I1754,8,0)</f>
        <v>41148</v>
      </c>
      <c r="R801" s="17" t="e">
        <f>VLOOKUP(B801,AG_Lider!A$1:F2113,6,0)</f>
        <v>#N/A</v>
      </c>
      <c r="S801" s="42" t="str">
        <f>VLOOKUP(B801,SAOM!B$2:J1754,9,0)</f>
        <v>Leonora Campos</v>
      </c>
      <c r="T801" s="17" t="str">
        <f>VLOOKUP(B801,SAOM!B$2:K2200,10,0)</f>
        <v>Rua Vereador Julio Fortes,S/Nº</v>
      </c>
      <c r="U801" s="42" t="str">
        <f>VLOOKUP(B801,SAOM!B$2:M1526,12,0)</f>
        <v>(31)35533145</v>
      </c>
      <c r="V801" s="87" t="str">
        <f>VLOOKUP(B801,SAOM!B$2:L1526,11,0)</f>
        <v>35409-000</v>
      </c>
      <c r="W801" s="18"/>
      <c r="X801" s="40" t="str">
        <f>VLOOKUP(B801,SAOM!B$2:N1526,13,0)</f>
        <v>00:20:0e:10:4c:e0</v>
      </c>
      <c r="Y801" s="17">
        <v>41151</v>
      </c>
      <c r="Z801" s="15" t="s">
        <v>7531</v>
      </c>
      <c r="AA801" s="19">
        <v>41151</v>
      </c>
      <c r="AB801" s="35"/>
      <c r="AC801" s="48"/>
      <c r="AD801" s="19" t="str">
        <f>VLOOKUP(B801,SAOM!B$2:Q1827,16,0)</f>
        <v>-</v>
      </c>
      <c r="AE801" s="19" t="s">
        <v>4675</v>
      </c>
      <c r="AF801" s="19"/>
      <c r="AG801" s="145"/>
      <c r="AH801" s="15"/>
    </row>
    <row r="802" spans="1:34" s="20" customFormat="1">
      <c r="A802" s="46">
        <v>4051</v>
      </c>
      <c r="B802" s="38">
        <v>4051</v>
      </c>
      <c r="C802" s="17">
        <v>41116</v>
      </c>
      <c r="D802" s="17">
        <f t="shared" si="20"/>
        <v>41161</v>
      </c>
      <c r="E802" s="17">
        <f>VLOOKUP(B802,SAOM!B$2:D3852,3,0)</f>
        <v>41161</v>
      </c>
      <c r="F802" s="17">
        <f t="shared" si="19"/>
        <v>41176</v>
      </c>
      <c r="G802" s="17" t="s">
        <v>501</v>
      </c>
      <c r="H802" s="14" t="s">
        <v>517</v>
      </c>
      <c r="I802" s="40" t="str">
        <f>VLOOKUP(B802,SAOM!B$2:E2797,4,0)</f>
        <v>Aceito</v>
      </c>
      <c r="J802" s="14" t="s">
        <v>499</v>
      </c>
      <c r="K802" s="14" t="s">
        <v>501</v>
      </c>
      <c r="L802" s="15" t="s">
        <v>6107</v>
      </c>
      <c r="M802" s="15" t="str">
        <f>VLOOKUP(L802,Coordenadas!A$2:B2054,2,0)</f>
        <v xml:space="preserve"> 20°23'7.59"S</v>
      </c>
      <c r="N802" s="15" t="str">
        <f>VLOOKUP(L802,Coordenadas!A$2:C5797,3,0)</f>
        <v xml:space="preserve"> 43°30'12.33"O</v>
      </c>
      <c r="O802" s="40" t="str">
        <f>VLOOKUP(B802,SAOM!B$2:H1755,7,0)</f>
        <v>SES-OUTO-4051</v>
      </c>
      <c r="P802" s="40">
        <v>4033</v>
      </c>
      <c r="Q802" s="17">
        <f>VLOOKUP(B802,SAOM!B$2:I1755,8,0)</f>
        <v>41129</v>
      </c>
      <c r="R802" s="17" t="e">
        <f>VLOOKUP(B802,AG_Lider!A$1:F2114,6,0)</f>
        <v>#N/A</v>
      </c>
      <c r="S802" s="42" t="str">
        <f>VLOOKUP(B802,SAOM!B$2:J1755,9,0)</f>
        <v>Polyana Tomazini</v>
      </c>
      <c r="T802" s="17" t="str">
        <f>VLOOKUP(B802,SAOM!B$2:K2201,10,0)</f>
        <v>Rua Vereador Hélio Ferreira,S/Nº</v>
      </c>
      <c r="U802" s="42" t="str">
        <f>VLOOKUP(B802,SAOM!B$2:M1527,12,0)</f>
        <v>(31)35541121</v>
      </c>
      <c r="V802" s="87" t="str">
        <f>VLOOKUP(B802,SAOM!B$2:L1527,11,0)</f>
        <v>35416-000</v>
      </c>
      <c r="W802" s="18"/>
      <c r="X802" s="40" t="str">
        <f>VLOOKUP(B802,SAOM!B$2:N1527,13,0)</f>
        <v>00:20:0e:10:4a:bc</v>
      </c>
      <c r="Y802" s="17">
        <v>41135</v>
      </c>
      <c r="Z802" s="15" t="s">
        <v>6872</v>
      </c>
      <c r="AA802" s="19">
        <v>41135</v>
      </c>
      <c r="AB802" s="35"/>
      <c r="AC802" s="48"/>
      <c r="AD802" s="19" t="str">
        <f>VLOOKUP(B802,SAOM!B$2:Q1828,16,0)</f>
        <v>-</v>
      </c>
      <c r="AE802" s="19" t="s">
        <v>4675</v>
      </c>
      <c r="AF802" s="19"/>
      <c r="AG802" s="145"/>
      <c r="AH802" s="15"/>
    </row>
    <row r="803" spans="1:34" s="20" customFormat="1">
      <c r="A803" s="46">
        <v>4037</v>
      </c>
      <c r="B803" s="38">
        <v>4037</v>
      </c>
      <c r="C803" s="17">
        <v>41116</v>
      </c>
      <c r="D803" s="17">
        <f t="shared" si="20"/>
        <v>41161</v>
      </c>
      <c r="E803" s="17">
        <f>VLOOKUP(B803,SAOM!B$2:D3853,3,0)</f>
        <v>41161</v>
      </c>
      <c r="F803" s="17">
        <f t="shared" si="19"/>
        <v>41176</v>
      </c>
      <c r="G803" s="17" t="s">
        <v>501</v>
      </c>
      <c r="H803" s="14" t="s">
        <v>517</v>
      </c>
      <c r="I803" s="40" t="str">
        <f>VLOOKUP(B803,SAOM!B$2:E2798,4,0)</f>
        <v>Aceito</v>
      </c>
      <c r="J803" s="14" t="s">
        <v>499</v>
      </c>
      <c r="K803" s="14" t="s">
        <v>501</v>
      </c>
      <c r="L803" s="15" t="s">
        <v>6107</v>
      </c>
      <c r="M803" s="15" t="str">
        <f>VLOOKUP(L803,Coordenadas!A$2:B2055,2,0)</f>
        <v xml:space="preserve"> 20°23'7.59"S</v>
      </c>
      <c r="N803" s="15" t="str">
        <f>VLOOKUP(L803,Coordenadas!A$2:C5798,3,0)</f>
        <v xml:space="preserve"> 43°30'12.33"O</v>
      </c>
      <c r="O803" s="40" t="str">
        <f>VLOOKUP(B803,SAOM!B$2:H1756,7,0)</f>
        <v>SES-OUTO-4037</v>
      </c>
      <c r="P803" s="40">
        <v>4033</v>
      </c>
      <c r="Q803" s="17">
        <f>VLOOKUP(B803,SAOM!B$2:I1756,8,0)</f>
        <v>41131</v>
      </c>
      <c r="R803" s="17" t="e">
        <f>VLOOKUP(B803,AG_Lider!A$1:F2115,6,0)</f>
        <v>#N/A</v>
      </c>
      <c r="S803" s="42" t="str">
        <f>VLOOKUP(B803,SAOM!B$2:J1756,9,0)</f>
        <v>Thaline Alves</v>
      </c>
      <c r="T803" s="17" t="str">
        <f>VLOOKUP(B803,SAOM!B$2:K2202,10,0)</f>
        <v>Rua Principal,S/Nº</v>
      </c>
      <c r="U803" s="42" t="str">
        <f>VLOOKUP(B803,SAOM!B$2:M1528,12,0)</f>
        <v>(31)35535100</v>
      </c>
      <c r="V803" s="87" t="str">
        <f>VLOOKUP(B803,SAOM!B$2:L1528,11,0)</f>
        <v>35412-000</v>
      </c>
      <c r="W803" s="18"/>
      <c r="X803" s="40" t="str">
        <f>VLOOKUP(B803,SAOM!B$2:N1528,13,0)</f>
        <v>00:20:0e:10:4b:19</v>
      </c>
      <c r="Y803" s="17">
        <v>41131</v>
      </c>
      <c r="Z803" s="15" t="s">
        <v>5912</v>
      </c>
      <c r="AA803" s="19">
        <v>41134</v>
      </c>
      <c r="AB803" s="35"/>
      <c r="AC803" s="48"/>
      <c r="AD803" s="19" t="str">
        <f>VLOOKUP(B803,SAOM!B$2:Q1829,16,0)</f>
        <v>-</v>
      </c>
      <c r="AE803" s="19" t="s">
        <v>4675</v>
      </c>
      <c r="AF803" s="19"/>
      <c r="AG803" s="145"/>
      <c r="AH803" s="15"/>
    </row>
    <row r="804" spans="1:34" s="20" customFormat="1">
      <c r="A804" s="46">
        <v>4040</v>
      </c>
      <c r="B804" s="38">
        <v>4040</v>
      </c>
      <c r="C804" s="17">
        <v>41116</v>
      </c>
      <c r="D804" s="17">
        <f t="shared" si="20"/>
        <v>41161</v>
      </c>
      <c r="E804" s="17">
        <f>VLOOKUP(B804,SAOM!B$2:D3854,3,0)</f>
        <v>41161</v>
      </c>
      <c r="F804" s="17">
        <f t="shared" si="19"/>
        <v>41176</v>
      </c>
      <c r="G804" s="17" t="s">
        <v>501</v>
      </c>
      <c r="H804" s="14" t="s">
        <v>517</v>
      </c>
      <c r="I804" s="40" t="str">
        <f>VLOOKUP(B804,SAOM!B$2:E2799,4,0)</f>
        <v>Aceito</v>
      </c>
      <c r="J804" s="14" t="s">
        <v>499</v>
      </c>
      <c r="K804" s="14" t="s">
        <v>501</v>
      </c>
      <c r="L804" s="15" t="s">
        <v>6107</v>
      </c>
      <c r="M804" s="15" t="str">
        <f>VLOOKUP(L804,Coordenadas!A$2:B2056,2,0)</f>
        <v xml:space="preserve"> 20°23'7.59"S</v>
      </c>
      <c r="N804" s="15" t="str">
        <f>VLOOKUP(L804,Coordenadas!A$2:C5799,3,0)</f>
        <v xml:space="preserve"> 43°30'12.33"O</v>
      </c>
      <c r="O804" s="40" t="str">
        <f>VLOOKUP(B804,SAOM!B$2:H1757,7,0)</f>
        <v>SES-OUTO-4040</v>
      </c>
      <c r="P804" s="40">
        <v>4033</v>
      </c>
      <c r="Q804" s="17">
        <f>VLOOKUP(B804,SAOM!B$2:I1757,8,0)</f>
        <v>41137</v>
      </c>
      <c r="R804" s="17" t="e">
        <f>VLOOKUP(B804,AG_Lider!A$1:F2116,6,0)</f>
        <v>#N/A</v>
      </c>
      <c r="S804" s="42" t="str">
        <f>VLOOKUP(B804,SAOM!B$2:J1757,9,0)</f>
        <v>Juliana Teixeira</v>
      </c>
      <c r="T804" s="17" t="str">
        <f>VLOOKUP(B804,SAOM!B$2:K2203,10,0)</f>
        <v>Rua Principal,S/Nº</v>
      </c>
      <c r="U804" s="42" t="str">
        <f>VLOOKUP(B804,SAOM!B$2:M1529,12,0)</f>
        <v>(31)35537150</v>
      </c>
      <c r="V804" s="87" t="str">
        <f>VLOOKUP(B804,SAOM!B$2:L1529,11,0)</f>
        <v>35406-000</v>
      </c>
      <c r="W804" s="18"/>
      <c r="X804" s="40" t="str">
        <f>VLOOKUP(B804,SAOM!B$2:N1529,13,0)</f>
        <v>00:20:0E:10:4A:EF</v>
      </c>
      <c r="Y804" s="17">
        <v>41137</v>
      </c>
      <c r="Z804" s="15" t="s">
        <v>5912</v>
      </c>
      <c r="AA804" s="19">
        <v>41137</v>
      </c>
      <c r="AB804" s="35"/>
      <c r="AC804" s="48"/>
      <c r="AD804" s="19" t="str">
        <f>VLOOKUP(B804,SAOM!B$2:Q1830,16,0)</f>
        <v>-</v>
      </c>
      <c r="AE804" s="19" t="s">
        <v>4675</v>
      </c>
      <c r="AF804" s="19"/>
      <c r="AG804" s="145"/>
      <c r="AH804" s="15"/>
    </row>
    <row r="805" spans="1:34" s="20" customFormat="1">
      <c r="A805" s="46">
        <v>4041</v>
      </c>
      <c r="B805" s="38">
        <v>4041</v>
      </c>
      <c r="C805" s="17">
        <v>41116</v>
      </c>
      <c r="D805" s="17">
        <f t="shared" si="20"/>
        <v>41161</v>
      </c>
      <c r="E805" s="17">
        <f>VLOOKUP(B805,SAOM!B$2:D3855,3,0)</f>
        <v>41161</v>
      </c>
      <c r="F805" s="17">
        <f t="shared" si="19"/>
        <v>41176</v>
      </c>
      <c r="G805" s="17" t="s">
        <v>501</v>
      </c>
      <c r="H805" s="14" t="s">
        <v>517</v>
      </c>
      <c r="I805" s="40" t="str">
        <f>VLOOKUP(B805,SAOM!B$2:E2800,4,0)</f>
        <v>Aceito</v>
      </c>
      <c r="J805" s="14" t="s">
        <v>499</v>
      </c>
      <c r="K805" s="14" t="s">
        <v>501</v>
      </c>
      <c r="L805" s="15" t="s">
        <v>6107</v>
      </c>
      <c r="M805" s="15" t="str">
        <f>VLOOKUP(L805,Coordenadas!A$2:B2057,2,0)</f>
        <v xml:space="preserve"> 20°23'7.59"S</v>
      </c>
      <c r="N805" s="15" t="str">
        <f>VLOOKUP(L805,Coordenadas!A$2:C5800,3,0)</f>
        <v xml:space="preserve"> 43°30'12.33"O</v>
      </c>
      <c r="O805" s="40" t="str">
        <f>VLOOKUP(B805,SAOM!B$2:H1758,7,0)</f>
        <v>SES-OUTO-4041</v>
      </c>
      <c r="P805" s="40">
        <v>4033</v>
      </c>
      <c r="Q805" s="17">
        <f>VLOOKUP(B805,SAOM!B$2:I1758,8,0)</f>
        <v>41137</v>
      </c>
      <c r="R805" s="17" t="e">
        <f>VLOOKUP(B805,AG_Lider!A$1:F2117,6,0)</f>
        <v>#N/A</v>
      </c>
      <c r="S805" s="42" t="str">
        <f>VLOOKUP(B805,SAOM!B$2:J1758,9,0)</f>
        <v>Juliana Teixeira</v>
      </c>
      <c r="T805" s="17" t="str">
        <f>VLOOKUP(B805,SAOM!B$2:K2204,10,0)</f>
        <v>Rua principal,S/N º</v>
      </c>
      <c r="U805" s="42" t="str">
        <f>VLOOKUP(B805,SAOM!B$2:M1530,12,0)</f>
        <v>(31)35537150</v>
      </c>
      <c r="V805" s="87" t="str">
        <f>VLOOKUP(B805,SAOM!B$2:L1530,11,0)</f>
        <v>35410-000</v>
      </c>
      <c r="W805" s="18"/>
      <c r="X805" s="40" t="str">
        <f>VLOOKUP(B805,SAOM!B$2:N1530,13,0)</f>
        <v>00:20:0e:10:4b:10</v>
      </c>
      <c r="Y805" s="17">
        <v>41137</v>
      </c>
      <c r="Z805" s="15" t="s">
        <v>5912</v>
      </c>
      <c r="AA805" s="19">
        <v>41138</v>
      </c>
      <c r="AB805" s="35"/>
      <c r="AC805" s="48"/>
      <c r="AD805" s="19" t="str">
        <f>VLOOKUP(B805,SAOM!B$2:Q1831,16,0)</f>
        <v>-</v>
      </c>
      <c r="AE805" s="19" t="s">
        <v>4675</v>
      </c>
      <c r="AF805" s="19"/>
      <c r="AG805" s="145"/>
      <c r="AH805" s="15"/>
    </row>
    <row r="806" spans="1:34" s="20" customFormat="1">
      <c r="A806" s="46">
        <v>4043</v>
      </c>
      <c r="B806" s="38">
        <v>4043</v>
      </c>
      <c r="C806" s="17">
        <v>41116</v>
      </c>
      <c r="D806" s="17">
        <f t="shared" si="20"/>
        <v>41161</v>
      </c>
      <c r="E806" s="17">
        <f>VLOOKUP(B806,SAOM!B$2:D3856,3,0)</f>
        <v>41161</v>
      </c>
      <c r="F806" s="17">
        <f t="shared" si="19"/>
        <v>41176</v>
      </c>
      <c r="G806" s="17" t="s">
        <v>501</v>
      </c>
      <c r="H806" s="14" t="s">
        <v>517</v>
      </c>
      <c r="I806" s="40" t="str">
        <f>VLOOKUP(B806,SAOM!B$2:E2801,4,0)</f>
        <v>Aceito</v>
      </c>
      <c r="J806" s="14" t="s">
        <v>499</v>
      </c>
      <c r="K806" s="14" t="s">
        <v>501</v>
      </c>
      <c r="L806" s="15" t="s">
        <v>6107</v>
      </c>
      <c r="M806" s="15" t="str">
        <f>VLOOKUP(L806,Coordenadas!A$2:B2058,2,0)</f>
        <v xml:space="preserve"> 20°23'7.59"S</v>
      </c>
      <c r="N806" s="15" t="str">
        <f>VLOOKUP(L806,Coordenadas!A$2:C5801,3,0)</f>
        <v xml:space="preserve"> 43°30'12.33"O</v>
      </c>
      <c r="O806" s="40" t="str">
        <f>VLOOKUP(B806,SAOM!B$2:H1759,7,0)</f>
        <v>SES-OUTO-4043</v>
      </c>
      <c r="P806" s="40">
        <v>4033</v>
      </c>
      <c r="Q806" s="17">
        <f>VLOOKUP(B806,SAOM!B$2:I1759,8,0)</f>
        <v>41143</v>
      </c>
      <c r="R806" s="17" t="e">
        <f>VLOOKUP(B806,AG_Lider!A$1:F2118,6,0)</f>
        <v>#N/A</v>
      </c>
      <c r="S806" s="42" t="str">
        <f>VLOOKUP(B806,SAOM!B$2:J1759,9,0)</f>
        <v>Ana Paula Pereira</v>
      </c>
      <c r="T806" s="17" t="str">
        <f>VLOOKUP(B806,SAOM!B$2:K2205,10,0)</f>
        <v>Rua Principal,S/N</v>
      </c>
      <c r="U806" s="42" t="str">
        <f>VLOOKUP(B806,SAOM!B$2:M1531,12,0)</f>
        <v>(31)35536112</v>
      </c>
      <c r="V806" s="87" t="str">
        <f>VLOOKUP(B806,SAOM!B$2:L1531,11,0)</f>
        <v>35410-000</v>
      </c>
      <c r="W806" s="18"/>
      <c r="X806" s="40" t="str">
        <f>VLOOKUP(B806,SAOM!B$2:N1531,13,0)</f>
        <v>00:20:0e:10:4a:c1</v>
      </c>
      <c r="Y806" s="17">
        <v>41132</v>
      </c>
      <c r="Z806" s="15" t="s">
        <v>6655</v>
      </c>
      <c r="AA806" s="19">
        <v>41134</v>
      </c>
      <c r="AB806" s="35"/>
      <c r="AC806" s="48"/>
      <c r="AD806" s="19" t="str">
        <f>VLOOKUP(B806,SAOM!B$2:Q1832,16,0)</f>
        <v>-</v>
      </c>
      <c r="AE806" s="19" t="s">
        <v>4675</v>
      </c>
      <c r="AF806" s="19"/>
      <c r="AG806" s="145"/>
      <c r="AH806" s="15"/>
    </row>
    <row r="807" spans="1:34" s="20" customFormat="1">
      <c r="A807" s="46">
        <v>4044</v>
      </c>
      <c r="B807" s="38">
        <v>4044</v>
      </c>
      <c r="C807" s="17">
        <v>41116</v>
      </c>
      <c r="D807" s="17">
        <f t="shared" si="20"/>
        <v>41161</v>
      </c>
      <c r="E807" s="17">
        <f>VLOOKUP(B807,SAOM!B$2:D3857,3,0)</f>
        <v>41161</v>
      </c>
      <c r="F807" s="17">
        <f t="shared" si="19"/>
        <v>41176</v>
      </c>
      <c r="G807" s="17" t="s">
        <v>501</v>
      </c>
      <c r="H807" s="14" t="s">
        <v>517</v>
      </c>
      <c r="I807" s="40" t="str">
        <f>VLOOKUP(B807,SAOM!B$2:E2802,4,0)</f>
        <v>Aceito</v>
      </c>
      <c r="J807" s="14" t="s">
        <v>499</v>
      </c>
      <c r="K807" s="14" t="s">
        <v>499</v>
      </c>
      <c r="L807" s="15" t="s">
        <v>6107</v>
      </c>
      <c r="M807" s="15" t="str">
        <f>VLOOKUP(L807,Coordenadas!A$2:B2059,2,0)</f>
        <v xml:space="preserve"> 20°23'7.59"S</v>
      </c>
      <c r="N807" s="15" t="str">
        <f>VLOOKUP(L807,Coordenadas!A$2:C5802,3,0)</f>
        <v xml:space="preserve"> 43°30'12.33"O</v>
      </c>
      <c r="O807" s="40" t="str">
        <f>VLOOKUP(B807,SAOM!B$2:H1760,7,0)</f>
        <v>SES-OUTO-4044</v>
      </c>
      <c r="P807" s="40">
        <v>4033</v>
      </c>
      <c r="Q807" s="17">
        <f>VLOOKUP(B807,SAOM!B$2:I1760,8,0)</f>
        <v>41131</v>
      </c>
      <c r="R807" s="17" t="e">
        <f>VLOOKUP(B807,AG_Lider!A$1:F2119,6,0)</f>
        <v>#N/A</v>
      </c>
      <c r="S807" s="42" t="str">
        <f>VLOOKUP(B807,SAOM!B$2:J1760,9,0)</f>
        <v>Ana Paula Pereira</v>
      </c>
      <c r="T807" s="17" t="str">
        <f>VLOOKUP(B807,SAOM!B$2:K2206,10,0)</f>
        <v>Rua Principal,S/N</v>
      </c>
      <c r="U807" s="42" t="str">
        <f>VLOOKUP(B807,SAOM!B$2:M1532,12,0)</f>
        <v>(31)35536112</v>
      </c>
      <c r="V807" s="87" t="str">
        <f>VLOOKUP(B807,SAOM!B$2:L1532,11,0)</f>
        <v>35407-000</v>
      </c>
      <c r="W807" s="18"/>
      <c r="X807" s="40" t="str">
        <f>VLOOKUP(B807,SAOM!B$2:N1532,13,0)</f>
        <v>00:20:0E:10:4A:FA</v>
      </c>
      <c r="Y807" s="17">
        <v>41135</v>
      </c>
      <c r="Z807" s="15" t="s">
        <v>6873</v>
      </c>
      <c r="AA807" s="19">
        <v>41135</v>
      </c>
      <c r="AB807" s="35"/>
      <c r="AC807" s="48"/>
      <c r="AD807" s="19" t="str">
        <f>VLOOKUP(B807,SAOM!B$2:Q1833,16,0)</f>
        <v>-</v>
      </c>
      <c r="AE807" s="19" t="s">
        <v>4675</v>
      </c>
      <c r="AF807" s="19"/>
      <c r="AG807" s="145"/>
      <c r="AH807" s="15"/>
    </row>
    <row r="808" spans="1:34" s="20" customFormat="1">
      <c r="A808" s="46">
        <v>4045</v>
      </c>
      <c r="B808" s="38">
        <v>4045</v>
      </c>
      <c r="C808" s="17">
        <v>41116</v>
      </c>
      <c r="D808" s="17">
        <f t="shared" si="20"/>
        <v>41161</v>
      </c>
      <c r="E808" s="17">
        <f>VLOOKUP(B808,SAOM!B$2:D3858,3,0)</f>
        <v>41161</v>
      </c>
      <c r="F808" s="17">
        <f t="shared" si="19"/>
        <v>41176</v>
      </c>
      <c r="G808" s="17" t="s">
        <v>501</v>
      </c>
      <c r="H808" s="14" t="s">
        <v>517</v>
      </c>
      <c r="I808" s="40" t="str">
        <f>VLOOKUP(B808,SAOM!B$2:E2803,4,0)</f>
        <v>Aceito</v>
      </c>
      <c r="J808" s="14" t="s">
        <v>499</v>
      </c>
      <c r="K808" s="14" t="s">
        <v>501</v>
      </c>
      <c r="L808" s="15" t="s">
        <v>6107</v>
      </c>
      <c r="M808" s="15" t="str">
        <f>VLOOKUP(L808,Coordenadas!A$2:B2060,2,0)</f>
        <v xml:space="preserve"> 20°23'7.59"S</v>
      </c>
      <c r="N808" s="15" t="str">
        <f>VLOOKUP(L808,Coordenadas!A$2:C5803,3,0)</f>
        <v xml:space="preserve"> 43°30'12.33"O</v>
      </c>
      <c r="O808" s="40" t="str">
        <f>VLOOKUP(B808,SAOM!B$2:H1761,7,0)</f>
        <v>SES-OUTO-4045</v>
      </c>
      <c r="P808" s="40">
        <v>4033</v>
      </c>
      <c r="Q808" s="17">
        <f>VLOOKUP(B808,SAOM!B$2:I1761,8,0)</f>
        <v>41134</v>
      </c>
      <c r="R808" s="17" t="e">
        <f>VLOOKUP(B808,AG_Lider!A$1:F2120,6,0)</f>
        <v>#N/A</v>
      </c>
      <c r="S808" s="42" t="str">
        <f>VLOOKUP(B808,SAOM!B$2:J1761,9,0)</f>
        <v>Ana Paula Pereia</v>
      </c>
      <c r="T808" s="17" t="str">
        <f>VLOOKUP(B808,SAOM!B$2:K2207,10,0)</f>
        <v>Rua Principal,S/N</v>
      </c>
      <c r="U808" s="42" t="str">
        <f>VLOOKUP(B808,SAOM!B$2:M1533,12,0)</f>
        <v>(31)35536112</v>
      </c>
      <c r="V808" s="87" t="str">
        <f>VLOOKUP(B808,SAOM!B$2:L1533,11,0)</f>
        <v>35410-000</v>
      </c>
      <c r="W808" s="18"/>
      <c r="X808" s="40" t="str">
        <f>VLOOKUP(B808,SAOM!B$2:N1533,13,0)</f>
        <v>00:20:0E:10:4B:0D</v>
      </c>
      <c r="Y808" s="17">
        <v>41134</v>
      </c>
      <c r="Z808" s="15" t="s">
        <v>6658</v>
      </c>
      <c r="AA808" s="19">
        <v>41134</v>
      </c>
      <c r="AB808" s="35"/>
      <c r="AC808" s="48"/>
      <c r="AD808" s="19" t="str">
        <f>VLOOKUP(B808,SAOM!B$2:Q1834,16,0)</f>
        <v>-</v>
      </c>
      <c r="AE808" s="19" t="s">
        <v>4675</v>
      </c>
      <c r="AF808" s="19"/>
      <c r="AG808" s="145"/>
      <c r="AH808" s="15"/>
    </row>
    <row r="809" spans="1:34" s="20" customFormat="1">
      <c r="A809" s="46">
        <v>4046</v>
      </c>
      <c r="B809" s="38">
        <v>4046</v>
      </c>
      <c r="C809" s="17">
        <v>41116</v>
      </c>
      <c r="D809" s="17">
        <f t="shared" si="20"/>
        <v>41161</v>
      </c>
      <c r="E809" s="17">
        <f>VLOOKUP(B809,SAOM!B$2:D3859,3,0)</f>
        <v>41161</v>
      </c>
      <c r="F809" s="17">
        <f t="shared" si="19"/>
        <v>41176</v>
      </c>
      <c r="G809" s="17" t="s">
        <v>501</v>
      </c>
      <c r="H809" s="14" t="s">
        <v>517</v>
      </c>
      <c r="I809" s="40" t="str">
        <f>VLOOKUP(B809,SAOM!B$2:E2804,4,0)</f>
        <v>Aceito</v>
      </c>
      <c r="J809" s="14" t="s">
        <v>499</v>
      </c>
      <c r="K809" s="14" t="s">
        <v>501</v>
      </c>
      <c r="L809" s="15" t="s">
        <v>6107</v>
      </c>
      <c r="M809" s="15" t="str">
        <f>VLOOKUP(L809,Coordenadas!A$2:B2061,2,0)</f>
        <v xml:space="preserve"> 20°23'7.59"S</v>
      </c>
      <c r="N809" s="15" t="str">
        <f>VLOOKUP(L809,Coordenadas!A$2:C5804,3,0)</f>
        <v xml:space="preserve"> 43°30'12.33"O</v>
      </c>
      <c r="O809" s="40" t="str">
        <f>VLOOKUP(B809,SAOM!B$2:H1762,7,0)</f>
        <v>SES-OUTO-4046</v>
      </c>
      <c r="P809" s="40">
        <v>4033</v>
      </c>
      <c r="Q809" s="17">
        <f>VLOOKUP(B809,SAOM!B$2:I1762,8,0)</f>
        <v>41148</v>
      </c>
      <c r="R809" s="17" t="e">
        <f>VLOOKUP(B809,AG_Lider!A$1:F2121,6,0)</f>
        <v>#N/A</v>
      </c>
      <c r="S809" s="42" t="str">
        <f>VLOOKUP(B809,SAOM!B$2:J1762,9,0)</f>
        <v>Natália Neiva</v>
      </c>
      <c r="T809" s="17" t="str">
        <f>VLOOKUP(B809,SAOM!B$2:K2208,10,0)</f>
        <v>Rua Principal,Nº 225</v>
      </c>
      <c r="U809" s="42" t="str">
        <f>VLOOKUP(B809,SAOM!B$2:M1534,12,0)</f>
        <v>(31)35543126</v>
      </c>
      <c r="V809" s="87" t="str">
        <f>VLOOKUP(B809,SAOM!B$2:L1534,11,0)</f>
        <v>35400-000</v>
      </c>
      <c r="W809" s="18"/>
      <c r="X809" s="40" t="str">
        <f>VLOOKUP(B809,SAOM!B$2:N1534,13,0)</f>
        <v>00:20:0E:10:4C:7F</v>
      </c>
      <c r="Y809" s="17">
        <v>41131</v>
      </c>
      <c r="Z809" s="15" t="s">
        <v>6651</v>
      </c>
      <c r="AA809" s="19">
        <v>41134</v>
      </c>
      <c r="AB809" s="35"/>
      <c r="AC809" s="48" t="s">
        <v>6493</v>
      </c>
      <c r="AD809" s="19" t="str">
        <f>VLOOKUP(B809,SAOM!B$2:Q1835,16,0)</f>
        <v>-</v>
      </c>
      <c r="AE809" s="19" t="s">
        <v>4675</v>
      </c>
      <c r="AF809" s="19"/>
      <c r="AG809" s="145"/>
      <c r="AH809" s="15"/>
    </row>
    <row r="810" spans="1:34" s="20" customFormat="1">
      <c r="A810" s="46">
        <v>4052</v>
      </c>
      <c r="B810" s="38">
        <v>4052</v>
      </c>
      <c r="C810" s="17">
        <v>41116</v>
      </c>
      <c r="D810" s="17">
        <f t="shared" si="20"/>
        <v>41161</v>
      </c>
      <c r="E810" s="17">
        <f>VLOOKUP(B810,SAOM!B$2:D3860,3,0)</f>
        <v>41161</v>
      </c>
      <c r="F810" s="17">
        <f t="shared" si="19"/>
        <v>41176</v>
      </c>
      <c r="G810" s="17" t="s">
        <v>501</v>
      </c>
      <c r="H810" s="14" t="s">
        <v>517</v>
      </c>
      <c r="I810" s="40" t="str">
        <f>VLOOKUP(B810,SAOM!B$2:E2805,4,0)</f>
        <v>Aceito</v>
      </c>
      <c r="J810" s="14" t="s">
        <v>499</v>
      </c>
      <c r="K810" s="14" t="s">
        <v>501</v>
      </c>
      <c r="L810" s="15" t="s">
        <v>6107</v>
      </c>
      <c r="M810" s="15" t="str">
        <f>VLOOKUP(L810,Coordenadas!A$2:B2062,2,0)</f>
        <v xml:space="preserve"> 20°23'7.59"S</v>
      </c>
      <c r="N810" s="15" t="str">
        <f>VLOOKUP(L810,Coordenadas!A$2:C5805,3,0)</f>
        <v xml:space="preserve"> 43°30'12.33"O</v>
      </c>
      <c r="O810" s="40" t="str">
        <f>VLOOKUP(B810,SAOM!B$2:H1763,7,0)</f>
        <v>SES-OUTO-4052</v>
      </c>
      <c r="P810" s="40">
        <v>4033</v>
      </c>
      <c r="Q810" s="17">
        <f>VLOOKUP(B810,SAOM!B$2:I1763,8,0)</f>
        <v>41148</v>
      </c>
      <c r="R810" s="17" t="e">
        <f>VLOOKUP(B810,AG_Lider!A$1:F2122,6,0)</f>
        <v>#N/A</v>
      </c>
      <c r="S810" s="42" t="str">
        <f>VLOOKUP(B810,SAOM!B$2:J1763,9,0)</f>
        <v>Polyana Tomazini</v>
      </c>
      <c r="T810" s="17" t="str">
        <f>VLOOKUP(B810,SAOM!B$2:K2209,10,0)</f>
        <v>Rua Principal S/Nº</v>
      </c>
      <c r="U810" s="42" t="str">
        <f>VLOOKUP(B810,SAOM!B$2:M1535,12,0)</f>
        <v>(31)35541121</v>
      </c>
      <c r="V810" s="87" t="str">
        <f>VLOOKUP(B810,SAOM!B$2:L1535,11,0)</f>
        <v>35414-000</v>
      </c>
      <c r="W810" s="18"/>
      <c r="X810" s="40" t="str">
        <f>VLOOKUP(B810,SAOM!B$2:N1535,13,0)</f>
        <v>00:20:0e:10:4a:e7</v>
      </c>
      <c r="Y810" s="17">
        <v>41135</v>
      </c>
      <c r="Z810" s="15" t="s">
        <v>6658</v>
      </c>
      <c r="AA810" s="19">
        <v>41135</v>
      </c>
      <c r="AB810" s="35"/>
      <c r="AC810" s="48"/>
      <c r="AD810" s="19" t="str">
        <f>VLOOKUP(B810,SAOM!B$2:Q1836,16,0)</f>
        <v>-</v>
      </c>
      <c r="AE810" s="19" t="s">
        <v>4675</v>
      </c>
      <c r="AF810" s="19"/>
      <c r="AG810" s="145"/>
      <c r="AH810" s="15"/>
    </row>
    <row r="811" spans="1:34" s="20" customFormat="1">
      <c r="A811" s="46">
        <v>4074</v>
      </c>
      <c r="B811" s="38">
        <v>4074</v>
      </c>
      <c r="C811" s="17">
        <v>41120</v>
      </c>
      <c r="D811" s="17">
        <f t="shared" ref="D811:D842" si="21">C811+45</f>
        <v>41165</v>
      </c>
      <c r="E811" s="17">
        <f>VLOOKUP(B811,SAOM!B$2:D3861,3,0)</f>
        <v>41165</v>
      </c>
      <c r="F811" s="17">
        <f t="shared" si="19"/>
        <v>41180</v>
      </c>
      <c r="G811" s="17" t="s">
        <v>501</v>
      </c>
      <c r="H811" s="14" t="s">
        <v>517</v>
      </c>
      <c r="I811" s="40" t="str">
        <f>VLOOKUP(B811,SAOM!B$2:E2806,4,0)</f>
        <v>Aceito</v>
      </c>
      <c r="J811" s="14" t="s">
        <v>499</v>
      </c>
      <c r="K811" s="14" t="s">
        <v>501</v>
      </c>
      <c r="L811" s="15" t="s">
        <v>170</v>
      </c>
      <c r="M811" s="15" t="str">
        <f>VLOOKUP(L811,Coordenadas!A$2:B2063,2,0)</f>
        <v xml:space="preserve"> 21°31'37.16"S</v>
      </c>
      <c r="N811" s="15" t="str">
        <f>VLOOKUP(L811,Coordenadas!A$2:C5806,3,0)</f>
        <v xml:space="preserve"> 42°38'26.07"O</v>
      </c>
      <c r="O811" s="40" t="str">
        <f>VLOOKUP(B811,SAOM!B$2:H1764,7,0)</f>
        <v>SES-LENA-4074</v>
      </c>
      <c r="P811" s="40">
        <v>4033</v>
      </c>
      <c r="Q811" s="17">
        <f>VLOOKUP(B811,SAOM!B$2:I1764,8,0)</f>
        <v>41152</v>
      </c>
      <c r="R811" s="17" t="e">
        <f>VLOOKUP(B811,AG_Lider!A$1:F2123,6,0)</f>
        <v>#N/A</v>
      </c>
      <c r="S811" s="42" t="str">
        <f>VLOOKUP(B811,SAOM!B$2:J1764,9,0)</f>
        <v>Natalia Ramos Araujo</v>
      </c>
      <c r="T811" s="17" t="str">
        <f>VLOOKUP(B811,SAOM!B$2:K2210,10,0)</f>
        <v>Rua Principal, s/n</v>
      </c>
      <c r="U811" s="42" t="str">
        <f>VLOOKUP(B811,SAOM!B$2:M1536,12,0)</f>
        <v>(32) 3447-3109</v>
      </c>
      <c r="V811" s="87" t="str">
        <f>VLOOKUP(B811,SAOM!B$2:L1536,11,0)</f>
        <v>36700-003</v>
      </c>
      <c r="W811" s="18"/>
      <c r="X811" s="40" t="str">
        <f>VLOOKUP(B811,SAOM!B$2:N1536,13,0)</f>
        <v>00:20:0E:10:4A:DE</v>
      </c>
      <c r="Y811" s="17">
        <v>41173</v>
      </c>
      <c r="Z811" s="15" t="s">
        <v>5948</v>
      </c>
      <c r="AA811" s="19">
        <v>41173</v>
      </c>
      <c r="AB811" s="35"/>
      <c r="AC811" s="48"/>
      <c r="AD811" s="19" t="str">
        <f>VLOOKUP(B811,SAOM!B$2:Q1837,16,0)</f>
        <v>-</v>
      </c>
      <c r="AE811" s="19" t="s">
        <v>4675</v>
      </c>
      <c r="AF811" s="19"/>
      <c r="AG811" s="145"/>
      <c r="AH811" s="15"/>
    </row>
    <row r="812" spans="1:34" s="20" customFormat="1">
      <c r="A812" s="46">
        <v>4073</v>
      </c>
      <c r="B812" s="38">
        <v>4073</v>
      </c>
      <c r="C812" s="17">
        <v>41120</v>
      </c>
      <c r="D812" s="17">
        <f t="shared" si="21"/>
        <v>41165</v>
      </c>
      <c r="E812" s="17">
        <f>VLOOKUP(B812,SAOM!B$2:D3862,3,0)</f>
        <v>41165</v>
      </c>
      <c r="F812" s="17">
        <f t="shared" si="19"/>
        <v>41180</v>
      </c>
      <c r="G812" s="17" t="s">
        <v>501</v>
      </c>
      <c r="H812" s="14" t="s">
        <v>752</v>
      </c>
      <c r="I812" s="40" t="str">
        <f>VLOOKUP(B812,SAOM!B$2:E2807,4,0)</f>
        <v>Aceito</v>
      </c>
      <c r="J812" s="14" t="s">
        <v>499</v>
      </c>
      <c r="K812" s="14" t="s">
        <v>499</v>
      </c>
      <c r="L812" s="15" t="s">
        <v>170</v>
      </c>
      <c r="M812" s="15" t="str">
        <f>VLOOKUP(L812,Coordenadas!A$2:B2064,2,0)</f>
        <v xml:space="preserve"> 21°31'37.16"S</v>
      </c>
      <c r="N812" s="15" t="str">
        <f>VLOOKUP(L812,Coordenadas!A$2:C5807,3,0)</f>
        <v xml:space="preserve"> 42°38'26.07"O</v>
      </c>
      <c r="O812" s="40" t="str">
        <f>VLOOKUP(B812,SAOM!B$2:H1765,7,0)</f>
        <v>SES-LENA-4073</v>
      </c>
      <c r="P812" s="40">
        <v>4033</v>
      </c>
      <c r="Q812" s="17">
        <f>VLOOKUP(B812,SAOM!B$2:I1765,8,0)</f>
        <v>41152</v>
      </c>
      <c r="R812" s="17" t="e">
        <f>VLOOKUP(B812,AG_Lider!A$1:F2124,6,0)</f>
        <v>#N/A</v>
      </c>
      <c r="S812" s="42" t="str">
        <f>VLOOKUP(B812,SAOM!B$2:J1765,9,0)</f>
        <v>Natalia Ramos Araujo</v>
      </c>
      <c r="T812" s="17" t="str">
        <f>VLOOKUP(B812,SAOM!B$2:K2211,10,0)</f>
        <v>Rua Principal, s/n</v>
      </c>
      <c r="U812" s="42" t="str">
        <f>VLOOKUP(B812,SAOM!B$2:M1537,12,0)</f>
        <v>(32) 3442-2004</v>
      </c>
      <c r="V812" s="87" t="str">
        <f>VLOOKUP(B812,SAOM!B$2:L1537,11,0)</f>
        <v>36700-002</v>
      </c>
      <c r="W812" s="18"/>
      <c r="X812" s="40" t="str">
        <f>VLOOKUP(B812,SAOM!B$2:N1537,13,0)</f>
        <v>00:20:0E:10:4B:11</v>
      </c>
      <c r="Y812" s="17"/>
      <c r="Z812" s="15"/>
      <c r="AA812" s="19"/>
      <c r="AB812" s="35"/>
      <c r="AC812" s="48"/>
      <c r="AD812" s="19" t="str">
        <f>VLOOKUP(B812,SAOM!B$2:Q1838,16,0)</f>
        <v>-</v>
      </c>
      <c r="AE812" s="19" t="s">
        <v>4675</v>
      </c>
      <c r="AF812" s="19"/>
      <c r="AG812" s="145"/>
      <c r="AH812" s="15"/>
    </row>
    <row r="813" spans="1:34" s="20" customFormat="1">
      <c r="A813" s="46">
        <v>4072</v>
      </c>
      <c r="B813" s="38">
        <v>4072</v>
      </c>
      <c r="C813" s="17">
        <v>41120</v>
      </c>
      <c r="D813" s="17">
        <f t="shared" si="21"/>
        <v>41165</v>
      </c>
      <c r="E813" s="17">
        <f>VLOOKUP(B813,SAOM!B$2:D3863,3,0)</f>
        <v>41165</v>
      </c>
      <c r="F813" s="17">
        <f t="shared" si="19"/>
        <v>41180</v>
      </c>
      <c r="G813" s="17" t="s">
        <v>501</v>
      </c>
      <c r="H813" s="14" t="s">
        <v>517</v>
      </c>
      <c r="I813" s="40" t="str">
        <f>VLOOKUP(B813,SAOM!B$2:E2808,4,0)</f>
        <v>Aceito</v>
      </c>
      <c r="J813" s="14" t="s">
        <v>499</v>
      </c>
      <c r="K813" s="14" t="s">
        <v>501</v>
      </c>
      <c r="L813" s="15" t="s">
        <v>170</v>
      </c>
      <c r="M813" s="15" t="str">
        <f>VLOOKUP(L813,Coordenadas!A$2:B2065,2,0)</f>
        <v xml:space="preserve"> 21°31'37.16"S</v>
      </c>
      <c r="N813" s="15" t="str">
        <f>VLOOKUP(L813,Coordenadas!A$2:C5808,3,0)</f>
        <v xml:space="preserve"> 42°38'26.07"O</v>
      </c>
      <c r="O813" s="40" t="str">
        <f>VLOOKUP(B813,SAOM!B$2:H1766,7,0)</f>
        <v>SES-LENA-4072</v>
      </c>
      <c r="P813" s="40">
        <v>4033</v>
      </c>
      <c r="Q813" s="17">
        <f>VLOOKUP(B813,SAOM!B$2:I1766,8,0)</f>
        <v>41152</v>
      </c>
      <c r="R813" s="17" t="e">
        <f>VLOOKUP(B813,AG_Lider!A$1:F2125,6,0)</f>
        <v>#N/A</v>
      </c>
      <c r="S813" s="42" t="str">
        <f>VLOOKUP(B813,SAOM!B$2:J1766,9,0)</f>
        <v>Natalia Ramos Araujo</v>
      </c>
      <c r="T813" s="17" t="str">
        <f>VLOOKUP(B813,SAOM!B$2:K2212,10,0)</f>
        <v>Rua Floriano Peixoto, s/n</v>
      </c>
      <c r="U813" s="42" t="str">
        <f>VLOOKUP(B813,SAOM!B$2:M1538,12,0)</f>
        <v>(32) 3447-1148</v>
      </c>
      <c r="V813" s="87" t="str">
        <f>VLOOKUP(B813,SAOM!B$2:L1538,11,0)</f>
        <v>36700-001</v>
      </c>
      <c r="W813" s="18"/>
      <c r="X813" s="40" t="str">
        <f>VLOOKUP(B813,SAOM!B$2:N1538,13,0)</f>
        <v>00:20:0e:10:4a:ba</v>
      </c>
      <c r="Y813" s="17">
        <v>41176</v>
      </c>
      <c r="Z813" s="15" t="s">
        <v>5976</v>
      </c>
      <c r="AA813" s="19">
        <v>41176</v>
      </c>
      <c r="AB813" s="35"/>
      <c r="AC813" s="48"/>
      <c r="AD813" s="19" t="str">
        <f>VLOOKUP(B813,SAOM!B$2:Q1839,16,0)</f>
        <v>-</v>
      </c>
      <c r="AE813" s="19" t="s">
        <v>4675</v>
      </c>
      <c r="AF813" s="19"/>
      <c r="AG813" s="145"/>
      <c r="AH813" s="15"/>
    </row>
    <row r="814" spans="1:34" s="20" customFormat="1">
      <c r="A814" s="46">
        <v>4071</v>
      </c>
      <c r="B814" s="38">
        <v>4071</v>
      </c>
      <c r="C814" s="17">
        <v>41120</v>
      </c>
      <c r="D814" s="17">
        <f t="shared" si="21"/>
        <v>41165</v>
      </c>
      <c r="E814" s="17">
        <f>VLOOKUP(B814,SAOM!B$2:D3864,3,0)</f>
        <v>41165</v>
      </c>
      <c r="F814" s="17">
        <f t="shared" si="19"/>
        <v>41180</v>
      </c>
      <c r="G814" s="17" t="s">
        <v>501</v>
      </c>
      <c r="H814" s="14" t="s">
        <v>517</v>
      </c>
      <c r="I814" s="40" t="str">
        <f>VLOOKUP(B814,SAOM!B$2:E2809,4,0)</f>
        <v>Aceito</v>
      </c>
      <c r="J814" s="14" t="s">
        <v>499</v>
      </c>
      <c r="K814" s="14" t="s">
        <v>501</v>
      </c>
      <c r="L814" s="15" t="s">
        <v>170</v>
      </c>
      <c r="M814" s="15" t="str">
        <f>VLOOKUP(L814,Coordenadas!A$2:B2066,2,0)</f>
        <v xml:space="preserve"> 21°31'37.16"S</v>
      </c>
      <c r="N814" s="15" t="str">
        <f>VLOOKUP(L814,Coordenadas!A$2:C5809,3,0)</f>
        <v xml:space="preserve"> 42°38'26.07"O</v>
      </c>
      <c r="O814" s="40" t="str">
        <f>VLOOKUP(B814,SAOM!B$2:H1767,7,0)</f>
        <v>SES-LENA-4071</v>
      </c>
      <c r="P814" s="40">
        <v>4033</v>
      </c>
      <c r="Q814" s="17">
        <f>VLOOKUP(B814,SAOM!B$2:I1767,8,0)</f>
        <v>41152</v>
      </c>
      <c r="R814" s="17" t="e">
        <f>VLOOKUP(B814,AG_Lider!A$1:F2126,6,0)</f>
        <v>#N/A</v>
      </c>
      <c r="S814" s="42" t="str">
        <f>VLOOKUP(B814,SAOM!B$2:J1767,9,0)</f>
        <v>Roberta Lopes Karlburger</v>
      </c>
      <c r="T814" s="17" t="str">
        <f>VLOOKUP(B814,SAOM!B$2:K2213,10,0)</f>
        <v>Rua Antonio do Couto Silva Filho, 60</v>
      </c>
      <c r="U814" s="42" t="str">
        <f>VLOOKUP(B814,SAOM!B$2:M1539,12,0)</f>
        <v>(32) 3694-4258</v>
      </c>
      <c r="V814" s="87" t="str">
        <f>VLOOKUP(B814,SAOM!B$2:L1539,11,0)</f>
        <v>36700-000</v>
      </c>
      <c r="W814" s="18"/>
      <c r="X814" s="40" t="str">
        <f>VLOOKUP(B814,SAOM!B$2:N1539,13,0)</f>
        <v>00:20:0E:10:4A:C3</v>
      </c>
      <c r="Y814" s="17">
        <v>41170</v>
      </c>
      <c r="Z814" s="15" t="s">
        <v>5948</v>
      </c>
      <c r="AA814" s="19">
        <v>41171</v>
      </c>
      <c r="AB814" s="35"/>
      <c r="AC814" s="48"/>
      <c r="AD814" s="19" t="str">
        <f>VLOOKUP(B814,SAOM!B$2:Q1840,16,0)</f>
        <v>-</v>
      </c>
      <c r="AE814" s="19" t="s">
        <v>4675</v>
      </c>
      <c r="AF814" s="19"/>
      <c r="AG814" s="145"/>
      <c r="AH814" s="15"/>
    </row>
    <row r="815" spans="1:34" s="20" customFormat="1">
      <c r="A815" s="46">
        <v>4070</v>
      </c>
      <c r="B815" s="38">
        <v>4070</v>
      </c>
      <c r="C815" s="17">
        <v>41120</v>
      </c>
      <c r="D815" s="17">
        <f t="shared" si="21"/>
        <v>41165</v>
      </c>
      <c r="E815" s="17">
        <f>VLOOKUP(B815,SAOM!B$2:D3865,3,0)</f>
        <v>41165</v>
      </c>
      <c r="F815" s="17">
        <f t="shared" si="19"/>
        <v>41180</v>
      </c>
      <c r="G815" s="17" t="s">
        <v>501</v>
      </c>
      <c r="H815" s="14" t="s">
        <v>517</v>
      </c>
      <c r="I815" s="40" t="str">
        <f>VLOOKUP(B815,SAOM!B$2:E2810,4,0)</f>
        <v>Aceito</v>
      </c>
      <c r="J815" s="14" t="s">
        <v>499</v>
      </c>
      <c r="K815" s="14" t="s">
        <v>501</v>
      </c>
      <c r="L815" s="15" t="s">
        <v>170</v>
      </c>
      <c r="M815" s="15" t="str">
        <f>VLOOKUP(L815,Coordenadas!A$2:B2067,2,0)</f>
        <v xml:space="preserve"> 21°31'37.16"S</v>
      </c>
      <c r="N815" s="15" t="str">
        <f>VLOOKUP(L815,Coordenadas!A$2:C5810,3,0)</f>
        <v xml:space="preserve"> 42°38'26.07"O</v>
      </c>
      <c r="O815" s="40" t="str">
        <f>VLOOKUP(B815,SAOM!B$2:H1768,7,0)</f>
        <v>SES-LENA-4070</v>
      </c>
      <c r="P815" s="40">
        <v>4033</v>
      </c>
      <c r="Q815" s="17">
        <f>VLOOKUP(B815,SAOM!B$2:I1768,8,0)</f>
        <v>41152</v>
      </c>
      <c r="R815" s="17" t="e">
        <f>VLOOKUP(B815,AG_Lider!A$1:F2127,6,0)</f>
        <v>#N/A</v>
      </c>
      <c r="S815" s="42" t="str">
        <f>VLOOKUP(B815,SAOM!B$2:J1768,9,0)</f>
        <v>Isis Prock Nani</v>
      </c>
      <c r="T815" s="17" t="str">
        <f>VLOOKUP(B815,SAOM!B$2:K2214,10,0)</f>
        <v>Rua São Pedro, 5</v>
      </c>
      <c r="U815" s="42" t="str">
        <f>VLOOKUP(B815,SAOM!B$2:M1540,12,0)</f>
        <v>(32) 3449-1412</v>
      </c>
      <c r="V815" s="87" t="str">
        <f>VLOOKUP(B815,SAOM!B$2:L1540,11,0)</f>
        <v>36700-000</v>
      </c>
      <c r="W815" s="18"/>
      <c r="X815" s="40" t="str">
        <f>VLOOKUP(B815,SAOM!B$2:N1540,13,0)</f>
        <v>00:20:0e:10:4a:c6</v>
      </c>
      <c r="Y815" s="17">
        <v>41171</v>
      </c>
      <c r="Z815" s="15" t="s">
        <v>5948</v>
      </c>
      <c r="AA815" s="19">
        <v>41172</v>
      </c>
      <c r="AB815" s="35"/>
      <c r="AC815" s="48"/>
      <c r="AD815" s="19" t="str">
        <f>VLOOKUP(B815,SAOM!B$2:Q1841,16,0)</f>
        <v>-</v>
      </c>
      <c r="AE815" s="19" t="s">
        <v>4675</v>
      </c>
      <c r="AF815" s="19"/>
      <c r="AG815" s="145"/>
      <c r="AH815" s="15"/>
    </row>
    <row r="816" spans="1:34" s="20" customFormat="1">
      <c r="A816" s="46">
        <v>4069</v>
      </c>
      <c r="B816" s="38">
        <v>4069</v>
      </c>
      <c r="C816" s="17">
        <v>41120</v>
      </c>
      <c r="D816" s="17">
        <f t="shared" si="21"/>
        <v>41165</v>
      </c>
      <c r="E816" s="17">
        <f>VLOOKUP(B816,SAOM!B$2:D3866,3,0)</f>
        <v>41165</v>
      </c>
      <c r="F816" s="17">
        <f t="shared" si="19"/>
        <v>41180</v>
      </c>
      <c r="G816" s="17" t="s">
        <v>501</v>
      </c>
      <c r="H816" s="14" t="s">
        <v>517</v>
      </c>
      <c r="I816" s="40" t="str">
        <f>VLOOKUP(B816,SAOM!B$2:E2811,4,0)</f>
        <v>Aceito</v>
      </c>
      <c r="J816" s="14" t="s">
        <v>499</v>
      </c>
      <c r="K816" s="14" t="s">
        <v>501</v>
      </c>
      <c r="L816" s="15" t="s">
        <v>170</v>
      </c>
      <c r="M816" s="15" t="str">
        <f>VLOOKUP(L816,Coordenadas!A$2:B2068,2,0)</f>
        <v xml:space="preserve"> 21°31'37.16"S</v>
      </c>
      <c r="N816" s="15" t="str">
        <f>VLOOKUP(L816,Coordenadas!A$2:C5811,3,0)</f>
        <v xml:space="preserve"> 42°38'26.07"O</v>
      </c>
      <c r="O816" s="40" t="str">
        <f>VLOOKUP(B816,SAOM!B$2:H1769,7,0)</f>
        <v>SES-LENA-4069</v>
      </c>
      <c r="P816" s="40">
        <v>4033</v>
      </c>
      <c r="Q816" s="17">
        <f>VLOOKUP(B816,SAOM!B$2:I1769,8,0)</f>
        <v>41152</v>
      </c>
      <c r="R816" s="17" t="e">
        <f>VLOOKUP(B816,AG_Lider!A$1:F2128,6,0)</f>
        <v>#N/A</v>
      </c>
      <c r="S816" s="42" t="str">
        <f>VLOOKUP(B816,SAOM!B$2:J1769,9,0)</f>
        <v>Emanulle Jubini Stofell</v>
      </c>
      <c r="T816" s="17" t="str">
        <f>VLOOKUP(B816,SAOM!B$2:K2215,10,0)</f>
        <v>Av Aurelio Pimentel, 20</v>
      </c>
      <c r="U816" s="42" t="str">
        <f>VLOOKUP(B816,SAOM!B$2:M1541,12,0)</f>
        <v>(32)3442-1112</v>
      </c>
      <c r="V816" s="87" t="str">
        <f>VLOOKUP(B816,SAOM!B$2:L1541,11,0)</f>
        <v>36700-000</v>
      </c>
      <c r="W816" s="18"/>
      <c r="X816" s="40" t="str">
        <f>VLOOKUP(B816,SAOM!B$2:N1541,13,0)</f>
        <v>00:20:0E:10:4C:2A</v>
      </c>
      <c r="Y816" s="17">
        <v>41177</v>
      </c>
      <c r="Z816" s="15" t="s">
        <v>5976</v>
      </c>
      <c r="AA816" s="19">
        <v>41177</v>
      </c>
      <c r="AB816" s="35"/>
      <c r="AC816" s="48"/>
      <c r="AD816" s="19" t="str">
        <f>VLOOKUP(B816,SAOM!B$2:Q1842,16,0)</f>
        <v>-</v>
      </c>
      <c r="AE816" s="19" t="s">
        <v>4675</v>
      </c>
      <c r="AF816" s="19"/>
      <c r="AG816" s="145"/>
      <c r="AH816" s="15"/>
    </row>
    <row r="817" spans="1:34" s="20" customFormat="1">
      <c r="A817" s="46">
        <v>4068</v>
      </c>
      <c r="B817" s="38">
        <v>4068</v>
      </c>
      <c r="C817" s="17">
        <v>41120</v>
      </c>
      <c r="D817" s="17">
        <f t="shared" si="21"/>
        <v>41165</v>
      </c>
      <c r="E817" s="17">
        <f>VLOOKUP(B817,SAOM!B$2:D3867,3,0)</f>
        <v>41177</v>
      </c>
      <c r="F817" s="17">
        <f t="shared" si="19"/>
        <v>41180</v>
      </c>
      <c r="G817" s="17" t="s">
        <v>501</v>
      </c>
      <c r="H817" s="14" t="s">
        <v>7236</v>
      </c>
      <c r="I817" s="40" t="str">
        <f>VLOOKUP(B817,SAOM!B$2:E2812,4,0)</f>
        <v>Paralisado</v>
      </c>
      <c r="J817" s="14" t="s">
        <v>499</v>
      </c>
      <c r="K817" s="14" t="s">
        <v>499</v>
      </c>
      <c r="L817" s="15" t="s">
        <v>170</v>
      </c>
      <c r="M817" s="15" t="str">
        <f>VLOOKUP(L817,Coordenadas!A$2:B2069,2,0)</f>
        <v xml:space="preserve"> 21°31'37.16"S</v>
      </c>
      <c r="N817" s="15" t="str">
        <f>VLOOKUP(L817,Coordenadas!A$2:C5812,3,0)</f>
        <v xml:space="preserve"> 42°38'26.07"O</v>
      </c>
      <c r="O817" s="40" t="str">
        <f>VLOOKUP(B817,SAOM!B$2:H1770,7,0)</f>
        <v>-</v>
      </c>
      <c r="P817" s="40">
        <v>4033</v>
      </c>
      <c r="Q817" s="17">
        <f>VLOOKUP(B817,SAOM!B$2:I1770,8,0)</f>
        <v>41152</v>
      </c>
      <c r="R817" s="17" t="e">
        <f>VLOOKUP(B817,AG_Lider!A$1:F2129,6,0)</f>
        <v>#N/A</v>
      </c>
      <c r="S817" s="42" t="str">
        <f>VLOOKUP(B817,SAOM!B$2:J1770,9,0)</f>
        <v>Amanda Melchiads Araujo</v>
      </c>
      <c r="T817" s="17" t="str">
        <f>VLOOKUP(B817,SAOM!B$2:K2216,10,0)</f>
        <v>Rua Três de Março, 32</v>
      </c>
      <c r="U817" s="42" t="str">
        <f>VLOOKUP(B817,SAOM!B$2:M1542,12,0)</f>
        <v>(32) 3441-9886</v>
      </c>
      <c r="V817" s="87" t="str">
        <f>VLOOKUP(B817,SAOM!B$2:L1542,11,0)</f>
        <v>36700-000</v>
      </c>
      <c r="W817" s="18"/>
      <c r="X817" s="40" t="str">
        <f>VLOOKUP(B817,SAOM!B$2:N1542,13,0)</f>
        <v>-</v>
      </c>
      <c r="Y817" s="17"/>
      <c r="Z817" s="15"/>
      <c r="AA817" s="19"/>
      <c r="AB817" s="35"/>
      <c r="AC817" s="48"/>
      <c r="AD817" s="19" t="str">
        <f>VLOOKUP(B817,SAOM!B$2:Q1843,16,0)</f>
        <v>25/09/2012 13:49:36 	Hernan Martins Alves 	Técnico informa que o endereço das Rua Três de Março, 32 na OS 4068 era um prédio alugado e o PSF mudou está localizada agora na rua Projetada s/n.  	Ativação Agendada</v>
      </c>
      <c r="AE817" s="19" t="s">
        <v>4675</v>
      </c>
      <c r="AF817" s="19"/>
      <c r="AG817" s="145"/>
      <c r="AH817" s="15"/>
    </row>
    <row r="818" spans="1:34" s="84" customFormat="1">
      <c r="A818" s="46">
        <v>4067</v>
      </c>
      <c r="B818" s="38">
        <v>4067</v>
      </c>
      <c r="C818" s="31">
        <v>41120</v>
      </c>
      <c r="D818" s="31">
        <f t="shared" si="21"/>
        <v>41165</v>
      </c>
      <c r="E818" s="31">
        <f>VLOOKUP(B818,SAOM!B$2:D3868,3,0)</f>
        <v>41165</v>
      </c>
      <c r="F818" s="31">
        <f t="shared" si="19"/>
        <v>41180</v>
      </c>
      <c r="G818" s="31" t="s">
        <v>501</v>
      </c>
      <c r="H818" s="73" t="s">
        <v>517</v>
      </c>
      <c r="I818" s="38" t="str">
        <f>VLOOKUP(B818,SAOM!B$2:E2813,4,0)</f>
        <v>Aceito</v>
      </c>
      <c r="J818" s="73" t="s">
        <v>499</v>
      </c>
      <c r="K818" s="73" t="s">
        <v>501</v>
      </c>
      <c r="L818" s="47" t="s">
        <v>170</v>
      </c>
      <c r="M818" s="15" t="str">
        <f>VLOOKUP(L818,Coordenadas!A$2:B2070,2,0)</f>
        <v xml:space="preserve"> 21°31'37.16"S</v>
      </c>
      <c r="N818" s="15" t="str">
        <f>VLOOKUP(L818,Coordenadas!A$2:C5813,3,0)</f>
        <v xml:space="preserve"> 42°38'26.07"O</v>
      </c>
      <c r="O818" s="38" t="str">
        <f>VLOOKUP(B818,SAOM!B$2:H1771,7,0)</f>
        <v>SES-LENA-4067</v>
      </c>
      <c r="P818" s="38">
        <v>4033</v>
      </c>
      <c r="Q818" s="31">
        <f>VLOOKUP(B818,SAOM!B$2:I1771,8,0)</f>
        <v>41152</v>
      </c>
      <c r="R818" s="31" t="e">
        <f>VLOOKUP(B818,AG_Lider!A$1:F2130,6,0)</f>
        <v>#N/A</v>
      </c>
      <c r="S818" s="80" t="str">
        <f>VLOOKUP(B818,SAOM!B$2:J1771,9,0)</f>
        <v>Pauline Cota Mauricio</v>
      </c>
      <c r="T818" s="31" t="str">
        <f>VLOOKUP(B818,SAOM!B$2:K2217,10,0)</f>
        <v>Rua Sebastião Ferreira Lacerda , 20</v>
      </c>
      <c r="U818" s="80" t="str">
        <f>VLOOKUP(B818,SAOM!B$2:M1543,12,0)</f>
        <v>(32) 3694-4296</v>
      </c>
      <c r="V818" s="209" t="str">
        <f>VLOOKUP(B818,SAOM!B$2:L1543,11,0)</f>
        <v>36700-000</v>
      </c>
      <c r="W818" s="81"/>
      <c r="X818" s="38" t="str">
        <f>VLOOKUP(B818,SAOM!B$2:N1543,13,0)</f>
        <v>00:20:0e:10:4a:e2</v>
      </c>
      <c r="Y818" s="31">
        <v>41176</v>
      </c>
      <c r="Z818" s="47" t="s">
        <v>6968</v>
      </c>
      <c r="AA818" s="82">
        <v>41176</v>
      </c>
      <c r="AB818" s="83"/>
      <c r="AC818" s="70"/>
      <c r="AD818" s="82" t="str">
        <f>VLOOKUP(B818,SAOM!B$2:Q1844,16,0)</f>
        <v>-</v>
      </c>
      <c r="AE818" s="82" t="s">
        <v>4675</v>
      </c>
      <c r="AF818" s="82"/>
      <c r="AG818" s="147"/>
      <c r="AH818" s="47"/>
    </row>
    <row r="819" spans="1:34" s="84" customFormat="1">
      <c r="A819" s="46">
        <v>4066</v>
      </c>
      <c r="B819" s="38">
        <v>4066</v>
      </c>
      <c r="C819" s="31">
        <v>41120</v>
      </c>
      <c r="D819" s="31">
        <f t="shared" si="21"/>
        <v>41165</v>
      </c>
      <c r="E819" s="31">
        <f>VLOOKUP(B819,SAOM!B$2:D3869,3,0)</f>
        <v>41165</v>
      </c>
      <c r="F819" s="31">
        <f t="shared" si="19"/>
        <v>41180</v>
      </c>
      <c r="G819" s="31" t="s">
        <v>501</v>
      </c>
      <c r="H819" s="73" t="s">
        <v>517</v>
      </c>
      <c r="I819" s="38" t="str">
        <f>VLOOKUP(B819,SAOM!B$2:E2814,4,0)</f>
        <v>Aceito</v>
      </c>
      <c r="J819" s="73" t="s">
        <v>499</v>
      </c>
      <c r="K819" s="73" t="s">
        <v>501</v>
      </c>
      <c r="L819" s="47" t="s">
        <v>170</v>
      </c>
      <c r="M819" s="15" t="str">
        <f>VLOOKUP(L819,Coordenadas!A$2:B2071,2,0)</f>
        <v xml:space="preserve"> 21°31'37.16"S</v>
      </c>
      <c r="N819" s="15" t="str">
        <f>VLOOKUP(L819,Coordenadas!A$2:C5814,3,0)</f>
        <v xml:space="preserve"> 42°38'26.07"O</v>
      </c>
      <c r="O819" s="38" t="str">
        <f>VLOOKUP(B819,SAOM!B$2:H1772,7,0)</f>
        <v>SES-LENA-4066</v>
      </c>
      <c r="P819" s="38">
        <v>4033</v>
      </c>
      <c r="Q819" s="31">
        <f>VLOOKUP(B819,SAOM!B$2:I1772,8,0)</f>
        <v>41169</v>
      </c>
      <c r="R819" s="31" t="e">
        <f>VLOOKUP(B819,AG_Lider!A$1:F2131,6,0)</f>
        <v>#N/A</v>
      </c>
      <c r="S819" s="80" t="str">
        <f>VLOOKUP(B819,SAOM!B$2:J1772,9,0)</f>
        <v>Michele Schiavon Doriguetto</v>
      </c>
      <c r="T819" s="31" t="str">
        <f>VLOOKUP(B819,SAOM!B$2:K2218,10,0)</f>
        <v>Rua Padre Jose Gomes Domingues, s/n</v>
      </c>
      <c r="U819" s="80" t="str">
        <f>VLOOKUP(B819,SAOM!B$2:M1544,12,0)</f>
        <v>(32) 3449-7457</v>
      </c>
      <c r="V819" s="209" t="str">
        <f>VLOOKUP(B819,SAOM!B$2:L1544,11,0)</f>
        <v>36700-000</v>
      </c>
      <c r="W819" s="81"/>
      <c r="X819" s="38" t="str">
        <f>VLOOKUP(B819,SAOM!B$2:N1544,13,0)</f>
        <v>00:20:0E:10:4A:88</v>
      </c>
      <c r="Y819" s="31">
        <v>41170</v>
      </c>
      <c r="Z819" s="15" t="s">
        <v>5948</v>
      </c>
      <c r="AA819" s="82">
        <v>41170</v>
      </c>
      <c r="AB819" s="83"/>
      <c r="AC819" s="70"/>
      <c r="AD819" s="82" t="str">
        <f>VLOOKUP(B819,SAOM!B$2:Q1845,16,0)</f>
        <v>-</v>
      </c>
      <c r="AE819" s="82" t="s">
        <v>4675</v>
      </c>
      <c r="AF819" s="82"/>
      <c r="AG819" s="147"/>
      <c r="AH819" s="47"/>
    </row>
    <row r="820" spans="1:34" s="20" customFormat="1">
      <c r="A820" s="46">
        <v>4065</v>
      </c>
      <c r="B820" s="38">
        <v>4065</v>
      </c>
      <c r="C820" s="17">
        <v>41120</v>
      </c>
      <c r="D820" s="17">
        <f t="shared" si="21"/>
        <v>41165</v>
      </c>
      <c r="E820" s="17">
        <f>VLOOKUP(B820,SAOM!B$2:D3870,3,0)</f>
        <v>41165</v>
      </c>
      <c r="F820" s="17">
        <f t="shared" si="19"/>
        <v>41180</v>
      </c>
      <c r="G820" s="17" t="s">
        <v>501</v>
      </c>
      <c r="H820" s="14" t="s">
        <v>517</v>
      </c>
      <c r="I820" s="40" t="str">
        <f>VLOOKUP(B820,SAOM!B$2:E2815,4,0)</f>
        <v>Aceito</v>
      </c>
      <c r="J820" s="14" t="s">
        <v>499</v>
      </c>
      <c r="K820" s="14" t="s">
        <v>501</v>
      </c>
      <c r="L820" s="15" t="s">
        <v>170</v>
      </c>
      <c r="M820" s="15" t="str">
        <f>VLOOKUP(L820,Coordenadas!A$2:B2072,2,0)</f>
        <v xml:space="preserve"> 21°31'37.16"S</v>
      </c>
      <c r="N820" s="15" t="str">
        <f>VLOOKUP(L820,Coordenadas!A$2:C5815,3,0)</f>
        <v xml:space="preserve"> 42°38'26.07"O</v>
      </c>
      <c r="O820" s="40" t="str">
        <f>VLOOKUP(B820,SAOM!B$2:H1773,7,0)</f>
        <v>SES-LENA-4065</v>
      </c>
      <c r="P820" s="40">
        <v>4033</v>
      </c>
      <c r="Q820" s="17">
        <f>VLOOKUP(B820,SAOM!B$2:I1773,8,0)</f>
        <v>41152</v>
      </c>
      <c r="R820" s="17" t="e">
        <f>VLOOKUP(B820,AG_Lider!A$1:F2132,6,0)</f>
        <v>#N/A</v>
      </c>
      <c r="S820" s="42" t="str">
        <f>VLOOKUP(B820,SAOM!B$2:J1773,9,0)</f>
        <v>Natalia Ramos Araujo</v>
      </c>
      <c r="T820" s="17" t="str">
        <f>VLOOKUP(B820,SAOM!B$2:K2219,10,0)</f>
        <v>Rua Professor Carlos Franco,81</v>
      </c>
      <c r="U820" s="42" t="str">
        <f>VLOOKUP(B820,SAOM!B$2:M1545,12,0)</f>
        <v>(32) 3447-5137</v>
      </c>
      <c r="V820" s="87" t="str">
        <f>VLOOKUP(B820,SAOM!B$2:L1545,11,0)</f>
        <v>36700-000</v>
      </c>
      <c r="W820" s="18"/>
      <c r="X820" s="40" t="str">
        <f>VLOOKUP(B820,SAOM!B$2:N1545,13,0)</f>
        <v>00:20:0e:10:4a:df</v>
      </c>
      <c r="Y820" s="17">
        <v>41176</v>
      </c>
      <c r="Z820" s="15" t="s">
        <v>6968</v>
      </c>
      <c r="AA820" s="19">
        <v>41177</v>
      </c>
      <c r="AB820" s="35"/>
      <c r="AC820" s="48"/>
      <c r="AD820" s="19" t="str">
        <f>VLOOKUP(B820,SAOM!B$2:Q1846,16,0)</f>
        <v>-</v>
      </c>
      <c r="AE820" s="19" t="s">
        <v>4675</v>
      </c>
      <c r="AF820" s="19"/>
      <c r="AG820" s="145"/>
      <c r="AH820" s="15"/>
    </row>
    <row r="821" spans="1:34" s="84" customFormat="1">
      <c r="A821" s="46">
        <v>4064</v>
      </c>
      <c r="B821" s="38">
        <v>4064</v>
      </c>
      <c r="C821" s="31">
        <v>41120</v>
      </c>
      <c r="D821" s="31">
        <f t="shared" si="21"/>
        <v>41165</v>
      </c>
      <c r="E821" s="31">
        <f>VLOOKUP(B821,SAOM!B$2:D3871,3,0)</f>
        <v>41165</v>
      </c>
      <c r="F821" s="31">
        <f t="shared" si="19"/>
        <v>41180</v>
      </c>
      <c r="G821" s="31" t="s">
        <v>501</v>
      </c>
      <c r="H821" s="73" t="s">
        <v>517</v>
      </c>
      <c r="I821" s="38" t="str">
        <f>VLOOKUP(B821,SAOM!B$2:E2816,4,0)</f>
        <v>Aceito</v>
      </c>
      <c r="J821" s="73" t="s">
        <v>499</v>
      </c>
      <c r="K821" s="73" t="s">
        <v>501</v>
      </c>
      <c r="L821" s="47" t="s">
        <v>170</v>
      </c>
      <c r="M821" s="15" t="str">
        <f>VLOOKUP(L821,Coordenadas!A$2:B2073,2,0)</f>
        <v xml:space="preserve"> 21°31'37.16"S</v>
      </c>
      <c r="N821" s="15" t="str">
        <f>VLOOKUP(L821,Coordenadas!A$2:C5816,3,0)</f>
        <v xml:space="preserve"> 42°38'26.07"O</v>
      </c>
      <c r="O821" s="38" t="str">
        <f>VLOOKUP(B821,SAOM!B$2:H1774,7,0)</f>
        <v>SES-LENA-4064</v>
      </c>
      <c r="P821" s="38">
        <v>4033</v>
      </c>
      <c r="Q821" s="31">
        <f>VLOOKUP(B821,SAOM!B$2:I1774,8,0)</f>
        <v>41169</v>
      </c>
      <c r="R821" s="31" t="e">
        <f>VLOOKUP(B821,AG_Lider!A$1:F2133,6,0)</f>
        <v>#N/A</v>
      </c>
      <c r="S821" s="80" t="str">
        <f>VLOOKUP(B821,SAOM!B$2:J1774,9,0)</f>
        <v>Paulinelli Amelio Fonseca Lopes</v>
      </c>
      <c r="T821" s="31" t="str">
        <f>VLOOKUP(B821,SAOM!B$2:K2220,10,0)</f>
        <v>Rua Dr Jaoquim Dutra, s/n</v>
      </c>
      <c r="U821" s="80" t="str">
        <f>VLOOKUP(B821,SAOM!B$2:M1546,12,0)</f>
        <v>(32) 3447-9164</v>
      </c>
      <c r="V821" s="209" t="str">
        <f>VLOOKUP(B821,SAOM!B$2:L1546,11,0)</f>
        <v>36700-000</v>
      </c>
      <c r="W821" s="81"/>
      <c r="X821" s="38" t="str">
        <f>VLOOKUP(B821,SAOM!B$2:N1546,13,0)</f>
        <v>00:20:0E:10:4A:D8</v>
      </c>
      <c r="Y821" s="31">
        <v>41172</v>
      </c>
      <c r="Z821" s="15" t="s">
        <v>5948</v>
      </c>
      <c r="AA821" s="82">
        <v>41172</v>
      </c>
      <c r="AB821" s="83"/>
      <c r="AC821" s="70"/>
      <c r="AD821" s="82" t="str">
        <f>VLOOKUP(B821,SAOM!B$2:Q1847,16,0)</f>
        <v>-</v>
      </c>
      <c r="AE821" s="82" t="s">
        <v>4675</v>
      </c>
      <c r="AF821" s="82"/>
      <c r="AG821" s="147"/>
      <c r="AH821" s="47"/>
    </row>
    <row r="822" spans="1:34" s="84" customFormat="1">
      <c r="A822" s="46">
        <v>4063</v>
      </c>
      <c r="B822" s="38">
        <v>4063</v>
      </c>
      <c r="C822" s="31">
        <v>41120</v>
      </c>
      <c r="D822" s="31">
        <f t="shared" si="21"/>
        <v>41165</v>
      </c>
      <c r="E822" s="31">
        <f>VLOOKUP(B822,SAOM!B$2:D3872,3,0)</f>
        <v>41165</v>
      </c>
      <c r="F822" s="31">
        <f t="shared" si="19"/>
        <v>41180</v>
      </c>
      <c r="G822" s="31" t="s">
        <v>501</v>
      </c>
      <c r="H822" s="73" t="s">
        <v>517</v>
      </c>
      <c r="I822" s="38" t="str">
        <f>VLOOKUP(B822,SAOM!B$2:E2817,4,0)</f>
        <v>Aceito</v>
      </c>
      <c r="J822" s="73" t="s">
        <v>499</v>
      </c>
      <c r="K822" s="73" t="s">
        <v>501</v>
      </c>
      <c r="L822" s="47" t="s">
        <v>170</v>
      </c>
      <c r="M822" s="15" t="str">
        <f>VLOOKUP(L822,Coordenadas!A$2:B2074,2,0)</f>
        <v xml:space="preserve"> 21°31'37.16"S</v>
      </c>
      <c r="N822" s="15" t="str">
        <f>VLOOKUP(L822,Coordenadas!A$2:C5817,3,0)</f>
        <v xml:space="preserve"> 42°38'26.07"O</v>
      </c>
      <c r="O822" s="38" t="str">
        <f>VLOOKUP(B822,SAOM!B$2:H1775,7,0)</f>
        <v>SES-LENA-4063</v>
      </c>
      <c r="P822" s="38">
        <v>4033</v>
      </c>
      <c r="Q822" s="31">
        <f>VLOOKUP(B822,SAOM!B$2:I1775,8,0)</f>
        <v>41152</v>
      </c>
      <c r="R822" s="31" t="e">
        <f>VLOOKUP(B822,AG_Lider!A$1:F2134,6,0)</f>
        <v>#N/A</v>
      </c>
      <c r="S822" s="80" t="str">
        <f>VLOOKUP(B822,SAOM!B$2:J1775,9,0)</f>
        <v>Paulinelli Amelio Fonseca Lopes</v>
      </c>
      <c r="T822" s="31" t="str">
        <f>VLOOKUP(B822,SAOM!B$2:K2221,10,0)</f>
        <v>Rua Justiniano Fonseca, 72</v>
      </c>
      <c r="U822" s="80" t="str">
        <f>VLOOKUP(B822,SAOM!B$2:M1547,12,0)</f>
        <v>(32) 3447-9164</v>
      </c>
      <c r="V822" s="209" t="str">
        <f>VLOOKUP(B822,SAOM!B$2:L1547,11,0)</f>
        <v>36700-000</v>
      </c>
      <c r="W822" s="81"/>
      <c r="X822" s="38" t="str">
        <f>VLOOKUP(B822,SAOM!B$2:N1547,13,0)</f>
        <v>00:20:0e:10:4a:e3</v>
      </c>
      <c r="Y822" s="31">
        <v>41171</v>
      </c>
      <c r="Z822" s="15" t="s">
        <v>5948</v>
      </c>
      <c r="AA822" s="82">
        <v>41172</v>
      </c>
      <c r="AB822" s="83"/>
      <c r="AC822" s="70"/>
      <c r="AD822" s="82" t="str">
        <f>VLOOKUP(B822,SAOM!B$2:Q1848,16,0)</f>
        <v>-</v>
      </c>
      <c r="AE822" s="82" t="s">
        <v>4675</v>
      </c>
      <c r="AF822" s="82"/>
      <c r="AG822" s="147"/>
      <c r="AH822" s="47"/>
    </row>
    <row r="823" spans="1:34" s="84" customFormat="1">
      <c r="A823" s="46">
        <v>4062</v>
      </c>
      <c r="B823" s="38">
        <v>4062</v>
      </c>
      <c r="C823" s="31">
        <v>41120</v>
      </c>
      <c r="D823" s="31">
        <f t="shared" si="21"/>
        <v>41165</v>
      </c>
      <c r="E823" s="31">
        <f>VLOOKUP(B823,SAOM!B$2:D3873,3,0)</f>
        <v>41165</v>
      </c>
      <c r="F823" s="31">
        <f t="shared" si="19"/>
        <v>41180</v>
      </c>
      <c r="G823" s="31" t="s">
        <v>501</v>
      </c>
      <c r="H823" s="73" t="s">
        <v>517</v>
      </c>
      <c r="I823" s="38" t="str">
        <f>VLOOKUP(B823,SAOM!B$2:E2818,4,0)</f>
        <v>Aceito</v>
      </c>
      <c r="J823" s="73" t="s">
        <v>499</v>
      </c>
      <c r="K823" s="73" t="s">
        <v>501</v>
      </c>
      <c r="L823" s="47" t="s">
        <v>170</v>
      </c>
      <c r="M823" s="15" t="str">
        <f>VLOOKUP(L823,Coordenadas!A$2:B2075,2,0)</f>
        <v xml:space="preserve"> 21°31'37.16"S</v>
      </c>
      <c r="N823" s="15" t="str">
        <f>VLOOKUP(L823,Coordenadas!A$2:C5818,3,0)</f>
        <v xml:space="preserve"> 42°38'26.07"O</v>
      </c>
      <c r="O823" s="38" t="str">
        <f>VLOOKUP(B823,SAOM!B$2:H1776,7,0)</f>
        <v>SES-LENA-4062</v>
      </c>
      <c r="P823" s="38">
        <v>4033</v>
      </c>
      <c r="Q823" s="31">
        <f>VLOOKUP(B823,SAOM!B$2:I1776,8,0)</f>
        <v>41169</v>
      </c>
      <c r="R823" s="31" t="e">
        <f>VLOOKUP(B823,AG_Lider!A$1:F2135,6,0)</f>
        <v>#N/A</v>
      </c>
      <c r="S823" s="80" t="str">
        <f>VLOOKUP(B823,SAOM!B$2:J1776,9,0)</f>
        <v>Elizete Pereira Campos</v>
      </c>
      <c r="T823" s="31" t="str">
        <f>VLOOKUP(B823,SAOM!B$2:K2222,10,0)</f>
        <v>Avenida do Expedicionario, 554</v>
      </c>
      <c r="U823" s="80" t="str">
        <f>VLOOKUP(B823,SAOM!B$2:M1548,12,0)</f>
        <v>(32) 3441-9464</v>
      </c>
      <c r="V823" s="209" t="str">
        <f>VLOOKUP(B823,SAOM!B$2:L1548,11,0)</f>
        <v>36700-000</v>
      </c>
      <c r="W823" s="81"/>
      <c r="X823" s="38" t="str">
        <f>VLOOKUP(B823,SAOM!B$2:N1548,13,0)</f>
        <v>00:20:0e:10:4a:62</v>
      </c>
      <c r="Y823" s="31">
        <v>41166</v>
      </c>
      <c r="Z823" s="15" t="s">
        <v>5948</v>
      </c>
      <c r="AA823" s="82">
        <v>41170</v>
      </c>
      <c r="AB823" s="83"/>
      <c r="AC823" s="70"/>
      <c r="AD823" s="82" t="str">
        <f>VLOOKUP(B823,SAOM!B$2:Q1849,16,0)</f>
        <v>-</v>
      </c>
      <c r="AE823" s="82" t="s">
        <v>4675</v>
      </c>
      <c r="AF823" s="82"/>
      <c r="AG823" s="147"/>
      <c r="AH823" s="47"/>
    </row>
    <row r="824" spans="1:34" s="84" customFormat="1">
      <c r="A824" s="46">
        <v>4061</v>
      </c>
      <c r="B824" s="38">
        <v>4061</v>
      </c>
      <c r="C824" s="31">
        <v>41120</v>
      </c>
      <c r="D824" s="31">
        <f t="shared" si="21"/>
        <v>41165</v>
      </c>
      <c r="E824" s="31">
        <f>VLOOKUP(B824,SAOM!B$2:D3874,3,0)</f>
        <v>41165</v>
      </c>
      <c r="F824" s="31">
        <f t="shared" si="19"/>
        <v>41180</v>
      </c>
      <c r="G824" s="31" t="s">
        <v>501</v>
      </c>
      <c r="H824" s="73" t="s">
        <v>517</v>
      </c>
      <c r="I824" s="38" t="str">
        <f>VLOOKUP(B824,SAOM!B$2:E2819,4,0)</f>
        <v>Aceito</v>
      </c>
      <c r="J824" s="73" t="s">
        <v>499</v>
      </c>
      <c r="K824" s="73" t="s">
        <v>501</v>
      </c>
      <c r="L824" s="47" t="s">
        <v>170</v>
      </c>
      <c r="M824" s="15" t="str">
        <f>VLOOKUP(L824,Coordenadas!A$2:B2076,2,0)</f>
        <v xml:space="preserve"> 21°31'37.16"S</v>
      </c>
      <c r="N824" s="15" t="str">
        <f>VLOOKUP(L824,Coordenadas!A$2:C5819,3,0)</f>
        <v xml:space="preserve"> 42°38'26.07"O</v>
      </c>
      <c r="O824" s="38" t="str">
        <f>VLOOKUP(B824,SAOM!B$2:H1777,7,0)</f>
        <v>SES-LENA-4061</v>
      </c>
      <c r="P824" s="38">
        <v>4033</v>
      </c>
      <c r="Q824" s="31">
        <f>VLOOKUP(B824,SAOM!B$2:I1777,8,0)</f>
        <v>41152</v>
      </c>
      <c r="R824" s="31" t="e">
        <f>VLOOKUP(B824,AG_Lider!A$1:F2136,6,0)</f>
        <v>#N/A</v>
      </c>
      <c r="S824" s="80" t="str">
        <f>VLOOKUP(B824,SAOM!B$2:J1777,9,0)</f>
        <v>Renata Vidal de Campos</v>
      </c>
      <c r="T824" s="31" t="str">
        <f>VLOOKUP(B824,SAOM!B$2:K2223,10,0)</f>
        <v>Rua Nilo Colono dos Santos, 144</v>
      </c>
      <c r="U824" s="80" t="str">
        <f>VLOOKUP(B824,SAOM!B$2:M1549,12,0)</f>
        <v>(32) 3449-1411</v>
      </c>
      <c r="V824" s="209" t="str">
        <f>VLOOKUP(B824,SAOM!B$2:L1549,11,0)</f>
        <v>36700-000</v>
      </c>
      <c r="W824" s="81"/>
      <c r="X824" s="38" t="str">
        <f>VLOOKUP(B824,SAOM!B$2:N1549,13,0)</f>
        <v>00:20:0e:10:4a:e9</v>
      </c>
      <c r="Y824" s="31">
        <v>41169</v>
      </c>
      <c r="Z824" s="15" t="s">
        <v>5948</v>
      </c>
      <c r="AA824" s="82">
        <v>41170</v>
      </c>
      <c r="AB824" s="83"/>
      <c r="AC824" s="70"/>
      <c r="AD824" s="82" t="str">
        <f>VLOOKUP(B824,SAOM!B$2:Q1850,16,0)</f>
        <v>-</v>
      </c>
      <c r="AE824" s="82" t="s">
        <v>4675</v>
      </c>
      <c r="AF824" s="82"/>
      <c r="AG824" s="147"/>
      <c r="AH824" s="47"/>
    </row>
    <row r="825" spans="1:34" s="84" customFormat="1">
      <c r="A825" s="46">
        <v>4060</v>
      </c>
      <c r="B825" s="38">
        <v>4060</v>
      </c>
      <c r="C825" s="31">
        <v>41120</v>
      </c>
      <c r="D825" s="31">
        <f t="shared" si="21"/>
        <v>41165</v>
      </c>
      <c r="E825" s="31">
        <f>VLOOKUP(B825,SAOM!B$2:D3875,3,0)</f>
        <v>41165</v>
      </c>
      <c r="F825" s="31">
        <f t="shared" si="19"/>
        <v>41180</v>
      </c>
      <c r="G825" s="31" t="s">
        <v>501</v>
      </c>
      <c r="H825" s="73" t="s">
        <v>517</v>
      </c>
      <c r="I825" s="38" t="str">
        <f>VLOOKUP(B825,SAOM!B$2:E2820,4,0)</f>
        <v>Aceito</v>
      </c>
      <c r="J825" s="73" t="s">
        <v>499</v>
      </c>
      <c r="K825" s="73" t="s">
        <v>501</v>
      </c>
      <c r="L825" s="47" t="s">
        <v>170</v>
      </c>
      <c r="M825" s="15" t="str">
        <f>VLOOKUP(L825,Coordenadas!A$2:B2077,2,0)</f>
        <v xml:space="preserve"> 21°31'37.16"S</v>
      </c>
      <c r="N825" s="15" t="str">
        <f>VLOOKUP(L825,Coordenadas!A$2:C5820,3,0)</f>
        <v xml:space="preserve"> 42°38'26.07"O</v>
      </c>
      <c r="O825" s="38" t="str">
        <f>VLOOKUP(B825,SAOM!B$2:H1778,7,0)</f>
        <v>SES-LENA-4060</v>
      </c>
      <c r="P825" s="38">
        <v>4033</v>
      </c>
      <c r="Q825" s="31">
        <f>VLOOKUP(B825,SAOM!B$2:I1778,8,0)</f>
        <v>41169</v>
      </c>
      <c r="R825" s="31" t="e">
        <f>VLOOKUP(B825,AG_Lider!A$1:F2137,6,0)</f>
        <v>#N/A</v>
      </c>
      <c r="S825" s="80" t="str">
        <f>VLOOKUP(B825,SAOM!B$2:J1778,9,0)</f>
        <v>Luana Vieira Toledo</v>
      </c>
      <c r="T825" s="31" t="str">
        <f>VLOOKUP(B825,SAOM!B$2:K2224,10,0)</f>
        <v>Rua Rafael Conrado, s/n</v>
      </c>
      <c r="U825" s="80" t="str">
        <f>VLOOKUP(B825,SAOM!B$2:M1550,12,0)</f>
        <v>(32)3694-4261</v>
      </c>
      <c r="V825" s="209" t="str">
        <f>VLOOKUP(B825,SAOM!B$2:L1550,11,0)</f>
        <v>36700-000</v>
      </c>
      <c r="W825" s="81"/>
      <c r="X825" s="38" t="str">
        <f>VLOOKUP(B825,SAOM!B$2:N1550,13,0)</f>
        <v>00:20:0e:10:4c:bb</v>
      </c>
      <c r="Y825" s="31">
        <v>41169</v>
      </c>
      <c r="Z825" s="15" t="s">
        <v>5948</v>
      </c>
      <c r="AA825" s="82">
        <v>41170</v>
      </c>
      <c r="AB825" s="83"/>
      <c r="AC825" s="70"/>
      <c r="AD825" s="82" t="str">
        <f>VLOOKUP(B825,SAOM!B$2:Q1851,16,0)</f>
        <v>-</v>
      </c>
      <c r="AE825" s="82" t="s">
        <v>4675</v>
      </c>
      <c r="AF825" s="82"/>
      <c r="AG825" s="147"/>
      <c r="AH825" s="47"/>
    </row>
    <row r="826" spans="1:34" s="84" customFormat="1">
      <c r="A826" s="46">
        <v>4059</v>
      </c>
      <c r="B826" s="38">
        <v>4059</v>
      </c>
      <c r="C826" s="31">
        <v>41120</v>
      </c>
      <c r="D826" s="31">
        <f t="shared" si="21"/>
        <v>41165</v>
      </c>
      <c r="E826" s="31">
        <f>VLOOKUP(B826,SAOM!B$2:D3876,3,0)</f>
        <v>41165</v>
      </c>
      <c r="F826" s="31">
        <f t="shared" si="19"/>
        <v>41180</v>
      </c>
      <c r="G826" s="31" t="s">
        <v>501</v>
      </c>
      <c r="H826" s="73" t="s">
        <v>517</v>
      </c>
      <c r="I826" s="38" t="str">
        <f>VLOOKUP(B826,SAOM!B$2:E2821,4,0)</f>
        <v>Aceito</v>
      </c>
      <c r="J826" s="73" t="s">
        <v>499</v>
      </c>
      <c r="K826" s="73" t="s">
        <v>501</v>
      </c>
      <c r="L826" s="47" t="s">
        <v>170</v>
      </c>
      <c r="M826" s="15" t="str">
        <f>VLOOKUP(L826,Coordenadas!A$2:B2078,2,0)</f>
        <v xml:space="preserve"> 21°31'37.16"S</v>
      </c>
      <c r="N826" s="15" t="str">
        <f>VLOOKUP(L826,Coordenadas!A$2:C5821,3,0)</f>
        <v xml:space="preserve"> 42°38'26.07"O</v>
      </c>
      <c r="O826" s="38" t="str">
        <f>VLOOKUP(B826,SAOM!B$2:H1779,7,0)</f>
        <v>SES-LENA-4059</v>
      </c>
      <c r="P826" s="38">
        <v>4033</v>
      </c>
      <c r="Q826" s="31">
        <f>VLOOKUP(B826,SAOM!B$2:I1779,8,0)</f>
        <v>41152</v>
      </c>
      <c r="R826" s="31" t="e">
        <f>VLOOKUP(B826,AG_Lider!A$1:F2138,6,0)</f>
        <v>#N/A</v>
      </c>
      <c r="S826" s="80" t="str">
        <f>VLOOKUP(B826,SAOM!B$2:J1779,9,0)</f>
        <v>Liliane Rodrigues Abreu Lopes</v>
      </c>
      <c r="T826" s="31" t="str">
        <f>VLOOKUP(B826,SAOM!B$2:K2225,10,0)</f>
        <v>Rua Antonio Fernandes Valentim, s/n</v>
      </c>
      <c r="U826" s="80" t="str">
        <f>VLOOKUP(B826,SAOM!B$2:M1551,12,0)</f>
        <v>(32) 3694-4270</v>
      </c>
      <c r="V826" s="209" t="str">
        <f>VLOOKUP(B826,SAOM!B$2:L1551,11,0)</f>
        <v>36700-000</v>
      </c>
      <c r="W826" s="81"/>
      <c r="X826" s="38" t="str">
        <f>VLOOKUP(B826,SAOM!B$2:N1551,13,0)</f>
        <v>00:20:0e:10:4c:39</v>
      </c>
      <c r="Y826" s="31">
        <v>41166</v>
      </c>
      <c r="Z826" s="15" t="s">
        <v>5948</v>
      </c>
      <c r="AA826" s="82">
        <v>41170</v>
      </c>
      <c r="AB826" s="83"/>
      <c r="AC826" s="70"/>
      <c r="AD826" s="82" t="str">
        <f>VLOOKUP(B826,SAOM!B$2:Q1852,16,0)</f>
        <v>-</v>
      </c>
      <c r="AE826" s="82" t="s">
        <v>4675</v>
      </c>
      <c r="AF826" s="82"/>
      <c r="AG826" s="147"/>
      <c r="AH826" s="47"/>
    </row>
    <row r="827" spans="1:34" s="84" customFormat="1">
      <c r="A827" s="46">
        <v>4058</v>
      </c>
      <c r="B827" s="38">
        <v>4058</v>
      </c>
      <c r="C827" s="31">
        <v>41120</v>
      </c>
      <c r="D827" s="31">
        <f t="shared" si="21"/>
        <v>41165</v>
      </c>
      <c r="E827" s="31">
        <f>VLOOKUP(B827,SAOM!B$2:D3877,3,0)</f>
        <v>41165</v>
      </c>
      <c r="F827" s="31">
        <f t="shared" si="19"/>
        <v>41180</v>
      </c>
      <c r="G827" s="31" t="s">
        <v>501</v>
      </c>
      <c r="H827" s="73" t="s">
        <v>517</v>
      </c>
      <c r="I827" s="38" t="str">
        <f>VLOOKUP(B827,SAOM!B$2:E2822,4,0)</f>
        <v>Aceito</v>
      </c>
      <c r="J827" s="73" t="s">
        <v>499</v>
      </c>
      <c r="K827" s="73" t="s">
        <v>499</v>
      </c>
      <c r="L827" s="47" t="s">
        <v>170</v>
      </c>
      <c r="M827" s="15" t="str">
        <f>VLOOKUP(L827,Coordenadas!A$2:B2079,2,0)</f>
        <v xml:space="preserve"> 21°31'37.16"S</v>
      </c>
      <c r="N827" s="15" t="str">
        <f>VLOOKUP(L827,Coordenadas!A$2:C5822,3,0)</f>
        <v xml:space="preserve"> 42°38'26.07"O</v>
      </c>
      <c r="O827" s="38" t="str">
        <f>VLOOKUP(B827,SAOM!B$2:H1780,7,0)</f>
        <v>SES-LENA-4058</v>
      </c>
      <c r="P827" s="38">
        <v>4033</v>
      </c>
      <c r="Q827" s="31">
        <f>VLOOKUP(B827,SAOM!B$2:I1780,8,0)</f>
        <v>41169</v>
      </c>
      <c r="R827" s="31" t="e">
        <f>VLOOKUP(B827,AG_Lider!A$1:F2139,6,0)</f>
        <v>#N/A</v>
      </c>
      <c r="S827" s="80" t="str">
        <f>VLOOKUP(B827,SAOM!B$2:J1780,9,0)</f>
        <v>Judith Barbosa Almeida Rosa</v>
      </c>
      <c r="T827" s="31" t="str">
        <f>VLOOKUP(B827,SAOM!B$2:K2226,10,0)</f>
        <v>Avenida dos Expedicionarios s/n</v>
      </c>
      <c r="U827" s="80" t="str">
        <f>VLOOKUP(B827,SAOM!B$2:M1552,12,0)</f>
        <v>(32)36944297</v>
      </c>
      <c r="V827" s="209" t="str">
        <f>VLOOKUP(B827,SAOM!B$2:L1552,11,0)</f>
        <v>36700-000</v>
      </c>
      <c r="W827" s="81"/>
      <c r="X827" s="38" t="str">
        <f>VLOOKUP(B827,SAOM!B$2:N1552,13,0)</f>
        <v>00:20:0E:10:4C:C4</v>
      </c>
      <c r="Y827" s="31">
        <v>41169</v>
      </c>
      <c r="Z827" s="15" t="s">
        <v>5948</v>
      </c>
      <c r="AA827" s="82">
        <v>41170</v>
      </c>
      <c r="AB827" s="83"/>
      <c r="AC827" s="70"/>
      <c r="AD827" s="82" t="str">
        <f>VLOOKUP(B827,SAOM!B$2:Q1853,16,0)</f>
        <v>-</v>
      </c>
      <c r="AE827" s="82" t="s">
        <v>4675</v>
      </c>
      <c r="AF827" s="82"/>
      <c r="AG827" s="147"/>
      <c r="AH827" s="47"/>
    </row>
    <row r="828" spans="1:34" s="84" customFormat="1">
      <c r="A828" s="46">
        <v>4057</v>
      </c>
      <c r="B828" s="38">
        <v>4057</v>
      </c>
      <c r="C828" s="31">
        <v>41120</v>
      </c>
      <c r="D828" s="31">
        <f t="shared" si="21"/>
        <v>41165</v>
      </c>
      <c r="E828" s="31">
        <f>VLOOKUP(B828,SAOM!B$2:D3878,3,0)</f>
        <v>41165</v>
      </c>
      <c r="F828" s="31">
        <f t="shared" si="19"/>
        <v>41180</v>
      </c>
      <c r="G828" s="31" t="s">
        <v>501</v>
      </c>
      <c r="H828" s="73" t="s">
        <v>517</v>
      </c>
      <c r="I828" s="38" t="str">
        <f>VLOOKUP(B828,SAOM!B$2:E2823,4,0)</f>
        <v>Aceito</v>
      </c>
      <c r="J828" s="73" t="s">
        <v>499</v>
      </c>
      <c r="K828" s="73" t="s">
        <v>501</v>
      </c>
      <c r="L828" s="47" t="s">
        <v>170</v>
      </c>
      <c r="M828" s="15" t="str">
        <f>VLOOKUP(L828,Coordenadas!A$2:B2080,2,0)</f>
        <v xml:space="preserve"> 21°31'37.16"S</v>
      </c>
      <c r="N828" s="15" t="str">
        <f>VLOOKUP(L828,Coordenadas!A$2:C5823,3,0)</f>
        <v xml:space="preserve"> 42°38'26.07"O</v>
      </c>
      <c r="O828" s="38" t="str">
        <f>VLOOKUP(B828,SAOM!B$2:H1781,7,0)</f>
        <v>SES-LENA-4057</v>
      </c>
      <c r="P828" s="38">
        <v>4033</v>
      </c>
      <c r="Q828" s="31">
        <f>VLOOKUP(B828,SAOM!B$2:I1781,8,0)</f>
        <v>41135</v>
      </c>
      <c r="R828" s="31" t="e">
        <f>VLOOKUP(B828,AG_Lider!A$1:F2140,6,0)</f>
        <v>#N/A</v>
      </c>
      <c r="S828" s="80" t="str">
        <f>VLOOKUP(B828,SAOM!B$2:J1781,9,0)</f>
        <v>Josete Amadeu Almeida</v>
      </c>
      <c r="T828" s="31" t="str">
        <f>VLOOKUP(B828,SAOM!B$2:K2227,10,0)</f>
        <v>Rua Benedito Valadares, 52</v>
      </c>
      <c r="U828" s="80" t="str">
        <f>VLOOKUP(B828,SAOM!B$2:M1553,12,0)</f>
        <v>(32)36944248</v>
      </c>
      <c r="V828" s="209" t="str">
        <f>VLOOKUP(B828,SAOM!B$2:L1553,11,0)</f>
        <v>36700-000</v>
      </c>
      <c r="W828" s="81"/>
      <c r="X828" s="38" t="str">
        <f>VLOOKUP(B828,SAOM!B$2:N1553,13,0)</f>
        <v>00:20:0e:10:4c:ba</v>
      </c>
      <c r="Y828" s="31">
        <v>41165</v>
      </c>
      <c r="Z828" s="47" t="s">
        <v>7030</v>
      </c>
      <c r="AA828" s="82">
        <v>41166</v>
      </c>
      <c r="AB828" s="83"/>
      <c r="AC828" s="70"/>
      <c r="AD828" s="82" t="str">
        <f>VLOOKUP(B828,SAOM!B$2:Q1854,16,0)</f>
        <v>-</v>
      </c>
      <c r="AE828" s="82" t="s">
        <v>4675</v>
      </c>
      <c r="AF828" s="82"/>
      <c r="AG828" s="147"/>
      <c r="AH828" s="47"/>
    </row>
    <row r="829" spans="1:34" s="84" customFormat="1">
      <c r="A829" s="46">
        <v>4056</v>
      </c>
      <c r="B829" s="38">
        <v>4056</v>
      </c>
      <c r="C829" s="31">
        <v>41120</v>
      </c>
      <c r="D829" s="31">
        <f t="shared" si="21"/>
        <v>41165</v>
      </c>
      <c r="E829" s="31">
        <f>VLOOKUP(B829,SAOM!B$2:D3879,3,0)</f>
        <v>41165</v>
      </c>
      <c r="F829" s="31">
        <f t="shared" si="19"/>
        <v>41180</v>
      </c>
      <c r="G829" s="31" t="s">
        <v>501</v>
      </c>
      <c r="H829" s="73" t="s">
        <v>517</v>
      </c>
      <c r="I829" s="38" t="str">
        <f>VLOOKUP(B829,SAOM!B$2:E2824,4,0)</f>
        <v>Aceito</v>
      </c>
      <c r="J829" s="73" t="s">
        <v>499</v>
      </c>
      <c r="K829" s="73" t="s">
        <v>501</v>
      </c>
      <c r="L829" s="47" t="s">
        <v>170</v>
      </c>
      <c r="M829" s="15" t="str">
        <f>VLOOKUP(L829,Coordenadas!A$2:B2081,2,0)</f>
        <v xml:space="preserve"> 21°31'37.16"S</v>
      </c>
      <c r="N829" s="15" t="str">
        <f>VLOOKUP(L829,Coordenadas!A$2:C5824,3,0)</f>
        <v xml:space="preserve"> 42°38'26.07"O</v>
      </c>
      <c r="O829" s="38" t="str">
        <f>VLOOKUP(B829,SAOM!B$2:H1782,7,0)</f>
        <v>SES-LENA-4056</v>
      </c>
      <c r="P829" s="38">
        <v>4033</v>
      </c>
      <c r="Q829" s="31">
        <f>VLOOKUP(B829,SAOM!B$2:I1782,8,0)</f>
        <v>41169</v>
      </c>
      <c r="R829" s="31" t="e">
        <f>VLOOKUP(B829,AG_Lider!A$1:F2141,6,0)</f>
        <v>#N/A</v>
      </c>
      <c r="S829" s="80" t="str">
        <f>VLOOKUP(B829,SAOM!B$2:J1782,9,0)</f>
        <v>Wilma Carla Portela</v>
      </c>
      <c r="T829" s="31" t="str">
        <f>VLOOKUP(B829,SAOM!B$2:K2228,10,0)</f>
        <v>Avenida Getulio Vargas, 61</v>
      </c>
      <c r="U829" s="80" t="str">
        <f>VLOOKUP(B829,SAOM!B$2:M1554,12,0)</f>
        <v>(32)34492400</v>
      </c>
      <c r="V829" s="209" t="str">
        <f>VLOOKUP(B829,SAOM!B$2:L1554,11,0)</f>
        <v>36700-000</v>
      </c>
      <c r="W829" s="81"/>
      <c r="X829" s="38" t="str">
        <f>VLOOKUP(B829,SAOM!B$2:N1554,13,0)</f>
        <v>00:20:0e:10:4b:18</v>
      </c>
      <c r="Y829" s="31">
        <v>41179</v>
      </c>
      <c r="Z829" s="47" t="s">
        <v>6968</v>
      </c>
      <c r="AA829" s="82">
        <v>41179</v>
      </c>
      <c r="AB829" s="83"/>
      <c r="AC829" s="70"/>
      <c r="AD829" s="82" t="str">
        <f>VLOOKUP(B829,SAOM!B$2:Q1855,16,0)</f>
        <v>-</v>
      </c>
      <c r="AE829" s="82" t="s">
        <v>4675</v>
      </c>
      <c r="AF829" s="82"/>
      <c r="AG829" s="147"/>
      <c r="AH829" s="47"/>
    </row>
    <row r="830" spans="1:34" s="20" customFormat="1">
      <c r="A830" s="46">
        <v>4142</v>
      </c>
      <c r="B830" s="38">
        <v>4142</v>
      </c>
      <c r="C830" s="17">
        <v>41128</v>
      </c>
      <c r="D830" s="17">
        <f t="shared" si="21"/>
        <v>41173</v>
      </c>
      <c r="E830" s="17">
        <f>VLOOKUP(B830,SAOM!B$2:D3880,3,0)</f>
        <v>41173</v>
      </c>
      <c r="F830" s="17">
        <f t="shared" si="19"/>
        <v>41188</v>
      </c>
      <c r="G830" s="17" t="s">
        <v>501</v>
      </c>
      <c r="H830" s="14" t="s">
        <v>517</v>
      </c>
      <c r="I830" s="40" t="str">
        <f>VLOOKUP(B830,SAOM!B$2:E2825,4,0)</f>
        <v>Aceito</v>
      </c>
      <c r="J830" s="14" t="s">
        <v>499</v>
      </c>
      <c r="K830" s="14" t="s">
        <v>501</v>
      </c>
      <c r="L830" s="15" t="s">
        <v>1958</v>
      </c>
      <c r="M830" s="15" t="str">
        <f>VLOOKUP(L830,Coordenadas!A$2:B2082,2,0)</f>
        <v xml:space="preserve"> 22° 7'3.17"S</v>
      </c>
      <c r="N830" s="15" t="str">
        <f>VLOOKUP(L830,Coordenadas!A$2:C5825,3,0)</f>
        <v xml:space="preserve"> 45° 3'6.12"O</v>
      </c>
      <c r="O830" s="40" t="str">
        <f>VLOOKUP(B830,SAOM!B$2:H1783,7,0)</f>
        <v>SES-SACO-4142</v>
      </c>
      <c r="P830" s="40">
        <v>4033</v>
      </c>
      <c r="Q830" s="17">
        <f>VLOOKUP(B830,SAOM!B$2:I1783,8,0)</f>
        <v>41141</v>
      </c>
      <c r="R830" s="17" t="e">
        <f>VLOOKUP(B830,AG_Lider!A$1:F2142,6,0)</f>
        <v>#N/A</v>
      </c>
      <c r="S830" s="42" t="str">
        <f>VLOOKUP(B830,SAOM!B$2:J1783,9,0)</f>
        <v>Fernando Coelho</v>
      </c>
      <c r="T830" s="17" t="str">
        <f>VLOOKUP(B830,SAOM!B$2:K2229,10,0)</f>
        <v xml:space="preserve"> RUA HENRIQUE CAFASSO 32 - NOSSA SRA. DE LOURDES</v>
      </c>
      <c r="U830" s="42" t="str">
        <f>VLOOKUP(B830,SAOM!B$2:M1555,12,0)</f>
        <v>35 3331-8721</v>
      </c>
      <c r="V830" s="87" t="str">
        <f>VLOOKUP(B830,SAOM!B$2:L1555,11,0)</f>
        <v>37470-000</v>
      </c>
      <c r="W830" s="18"/>
      <c r="X830" s="40" t="str">
        <f>VLOOKUP(B830,SAOM!B$2:N1555,13,0)</f>
        <v>00:20:0e:10:4c:27</v>
      </c>
      <c r="Y830" s="17">
        <v>41141</v>
      </c>
      <c r="Z830" s="15" t="s">
        <v>6968</v>
      </c>
      <c r="AA830" s="19">
        <v>41141</v>
      </c>
      <c r="AB830" s="35"/>
      <c r="AC830" s="48"/>
      <c r="AD830" s="19" t="str">
        <f>VLOOKUP(B830,SAOM!B$2:Q1856,16,0)</f>
        <v>-</v>
      </c>
      <c r="AE830" s="19" t="s">
        <v>4675</v>
      </c>
      <c r="AF830" s="19"/>
      <c r="AG830" s="145"/>
      <c r="AH830" s="15"/>
    </row>
    <row r="831" spans="1:34" s="20" customFormat="1">
      <c r="A831" s="46">
        <v>4139</v>
      </c>
      <c r="B831" s="38">
        <v>4139</v>
      </c>
      <c r="C831" s="17">
        <v>41128</v>
      </c>
      <c r="D831" s="17">
        <f t="shared" si="21"/>
        <v>41173</v>
      </c>
      <c r="E831" s="17">
        <f>VLOOKUP(B831,SAOM!B$2:D3881,3,0)</f>
        <v>41173</v>
      </c>
      <c r="F831" s="17">
        <f t="shared" si="19"/>
        <v>41188</v>
      </c>
      <c r="G831" s="17" t="s">
        <v>501</v>
      </c>
      <c r="H831" s="14" t="s">
        <v>517</v>
      </c>
      <c r="I831" s="40" t="str">
        <f>VLOOKUP(B831,SAOM!B$2:E2826,4,0)</f>
        <v>Aceito</v>
      </c>
      <c r="J831" s="14" t="s">
        <v>499</v>
      </c>
      <c r="K831" s="14" t="s">
        <v>501</v>
      </c>
      <c r="L831" s="15" t="s">
        <v>1958</v>
      </c>
      <c r="M831" s="15" t="str">
        <f>VLOOKUP(L831,Coordenadas!A$2:B2083,2,0)</f>
        <v xml:space="preserve"> 22° 7'3.17"S</v>
      </c>
      <c r="N831" s="15" t="str">
        <f>VLOOKUP(L831,Coordenadas!A$2:C5826,3,0)</f>
        <v xml:space="preserve"> 45° 3'6.12"O</v>
      </c>
      <c r="O831" s="40" t="str">
        <f>VLOOKUP(B831,SAOM!B$2:H1784,7,0)</f>
        <v>SES-SACO-4139</v>
      </c>
      <c r="P831" s="40">
        <v>4033</v>
      </c>
      <c r="Q831" s="17">
        <f>VLOOKUP(B831,SAOM!B$2:I1784,8,0)</f>
        <v>41137</v>
      </c>
      <c r="R831" s="17" t="e">
        <f>VLOOKUP(B831,AG_Lider!A$1:F2143,6,0)</f>
        <v>#N/A</v>
      </c>
      <c r="S831" s="42" t="str">
        <f>VLOOKUP(B831,SAOM!B$2:J1784,9,0)</f>
        <v>Fernando Coelho</v>
      </c>
      <c r="T831" s="17" t="str">
        <f>VLOOKUP(B831,SAOM!B$2:K2230,10,0)</f>
        <v>RUA JOSÉ BERNARDO 38 -  	CARIOCA</v>
      </c>
      <c r="U831" s="42" t="str">
        <f>VLOOKUP(B831,SAOM!B$2:M1556,12,0)</f>
        <v>35 3331-2126</v>
      </c>
      <c r="V831" s="87" t="str">
        <f>VLOOKUP(B831,SAOM!B$2:L1556,11,0)</f>
        <v>37470-000</v>
      </c>
      <c r="W831" s="18"/>
      <c r="X831" s="40" t="str">
        <f>VLOOKUP(B831,SAOM!B$2:N1556,13,0)</f>
        <v>00:20:0e:10:4f:a9</v>
      </c>
      <c r="Y831" s="17">
        <v>41137</v>
      </c>
      <c r="Z831" s="15" t="s">
        <v>5948</v>
      </c>
      <c r="AA831" s="19">
        <v>41137</v>
      </c>
      <c r="AB831" s="35"/>
      <c r="AC831" s="48"/>
      <c r="AD831" s="19" t="str">
        <f>VLOOKUP(B831,SAOM!B$2:Q1857,16,0)</f>
        <v>-</v>
      </c>
      <c r="AE831" s="19" t="s">
        <v>4675</v>
      </c>
      <c r="AF831" s="19"/>
      <c r="AG831" s="145"/>
      <c r="AH831" s="15"/>
    </row>
    <row r="832" spans="1:34" s="20" customFormat="1">
      <c r="A832" s="46">
        <v>4144</v>
      </c>
      <c r="B832" s="38">
        <v>4144</v>
      </c>
      <c r="C832" s="17">
        <v>41128</v>
      </c>
      <c r="D832" s="17">
        <f t="shared" si="21"/>
        <v>41173</v>
      </c>
      <c r="E832" s="17">
        <f>VLOOKUP(B832,SAOM!B$2:D3882,3,0)</f>
        <v>41173</v>
      </c>
      <c r="F832" s="17">
        <f t="shared" si="19"/>
        <v>41188</v>
      </c>
      <c r="G832" s="17" t="s">
        <v>501</v>
      </c>
      <c r="H832" s="14" t="s">
        <v>517</v>
      </c>
      <c r="I832" s="40" t="str">
        <f>VLOOKUP(B832,SAOM!B$2:E2827,4,0)</f>
        <v>Aceito</v>
      </c>
      <c r="J832" s="14" t="s">
        <v>499</v>
      </c>
      <c r="K832" s="14" t="s">
        <v>501</v>
      </c>
      <c r="L832" s="15" t="s">
        <v>1958</v>
      </c>
      <c r="M832" s="15" t="str">
        <f>VLOOKUP(L832,Coordenadas!A$2:B2084,2,0)</f>
        <v xml:space="preserve"> 22° 7'3.17"S</v>
      </c>
      <c r="N832" s="15" t="str">
        <f>VLOOKUP(L832,Coordenadas!A$2:C5827,3,0)</f>
        <v xml:space="preserve"> 45° 3'6.12"O</v>
      </c>
      <c r="O832" s="40" t="str">
        <f>VLOOKUP(B832,SAOM!B$2:H1785,7,0)</f>
        <v>SES-SACO-4144</v>
      </c>
      <c r="P832" s="40">
        <v>4033</v>
      </c>
      <c r="Q832" s="17">
        <f>VLOOKUP(B832,SAOM!B$2:I1785,8,0)</f>
        <v>41137</v>
      </c>
      <c r="R832" s="17" t="e">
        <f>VLOOKUP(B832,AG_Lider!A$1:F2144,6,0)</f>
        <v>#N/A</v>
      </c>
      <c r="S832" s="42" t="str">
        <f>VLOOKUP(B832,SAOM!B$2:J1785,9,0)</f>
        <v xml:space="preserve"> Fernando Coelho</v>
      </c>
      <c r="T832" s="17" t="str">
        <f>VLOOKUP(B832,SAOM!B$2:K2231,10,0)</f>
        <v xml:space="preserve"> 	RUA DR. ANTÔNIO CARLOS 646</v>
      </c>
      <c r="U832" s="42" t="str">
        <f>VLOOKUP(B832,SAOM!B$2:M1557,12,0)</f>
        <v xml:space="preserve"> 35 3331-6750</v>
      </c>
      <c r="V832" s="87" t="str">
        <f>VLOOKUP(B832,SAOM!B$2:L1557,11,0)</f>
        <v>37470-000</v>
      </c>
      <c r="W832" s="18"/>
      <c r="X832" s="40" t="str">
        <f>VLOOKUP(B832,SAOM!B$2:N1557,13,0)</f>
        <v>00:20:0E:10:4C:1D</v>
      </c>
      <c r="Y832" s="17">
        <v>41137</v>
      </c>
      <c r="Z832" s="15" t="s">
        <v>6966</v>
      </c>
      <c r="AA832" s="19">
        <v>41137</v>
      </c>
      <c r="AB832" s="35"/>
      <c r="AC832" s="48"/>
      <c r="AD832" s="19" t="str">
        <f>VLOOKUP(B832,SAOM!B$2:Q1858,16,0)</f>
        <v>-</v>
      </c>
      <c r="AE832" s="19" t="s">
        <v>4675</v>
      </c>
      <c r="AF832" s="19"/>
      <c r="AG832" s="145"/>
      <c r="AH832" s="15"/>
    </row>
    <row r="833" spans="1:34" s="84" customFormat="1">
      <c r="A833" s="46">
        <v>4145</v>
      </c>
      <c r="B833" s="38">
        <v>4145</v>
      </c>
      <c r="C833" s="31">
        <v>41128</v>
      </c>
      <c r="D833" s="31">
        <f t="shared" si="21"/>
        <v>41173</v>
      </c>
      <c r="E833" s="31">
        <f>VLOOKUP(B833,SAOM!B$2:D3883,3,0)</f>
        <v>41173</v>
      </c>
      <c r="F833" s="31">
        <f t="shared" si="19"/>
        <v>41188</v>
      </c>
      <c r="G833" s="31">
        <v>41141</v>
      </c>
      <c r="H833" s="73" t="s">
        <v>764</v>
      </c>
      <c r="I833" s="38" t="str">
        <f>VLOOKUP(B833,SAOM!B$2:E2828,4,0)</f>
        <v>Paralisado</v>
      </c>
      <c r="J833" s="73" t="s">
        <v>499</v>
      </c>
      <c r="K833" s="73" t="s">
        <v>506</v>
      </c>
      <c r="L833" s="47" t="s">
        <v>1958</v>
      </c>
      <c r="M833" s="15" t="str">
        <f>VLOOKUP(L833,Coordenadas!A$2:B2085,2,0)</f>
        <v xml:space="preserve"> 22° 7'3.17"S</v>
      </c>
      <c r="N833" s="15" t="str">
        <f>VLOOKUP(L833,Coordenadas!A$2:C5828,3,0)</f>
        <v xml:space="preserve"> 45° 3'6.12"O</v>
      </c>
      <c r="O833" s="38" t="str">
        <f>VLOOKUP(B833,SAOM!B$2:H1786,7,0)</f>
        <v>-</v>
      </c>
      <c r="P833" s="38">
        <v>4033</v>
      </c>
      <c r="Q833" s="31" t="str">
        <f>VLOOKUP(B833,SAOM!B$2:I1786,8,0)</f>
        <v>-</v>
      </c>
      <c r="R833" s="31" t="e">
        <f>VLOOKUP(B833,AG_Lider!A$1:F2145,6,0)</f>
        <v>#N/A</v>
      </c>
      <c r="S833" s="80" t="str">
        <f>VLOOKUP(B833,SAOM!B$2:J1786,9,0)</f>
        <v xml:space="preserve"> Fernando Coelho</v>
      </c>
      <c r="T833" s="31" t="str">
        <f>VLOOKUP(B833,SAOM!B$2:K2232,10,0)</f>
        <v xml:space="preserve"> 	AV. DR. GETÚLIO VARGAS 1707 -  	VILA CARNEIRO</v>
      </c>
      <c r="U833" s="42" t="str">
        <f>VLOOKUP(B833,SAOM!B$2:M1558,12,0)</f>
        <v xml:space="preserve"> 3331-4410</v>
      </c>
      <c r="V833" s="87" t="str">
        <f>VLOOKUP(B833,SAOM!B$2:L1558,11,0)</f>
        <v>37470-000</v>
      </c>
      <c r="W833" s="81"/>
      <c r="X833" s="40" t="str">
        <f>VLOOKUP(B833,SAOM!B$2:N1558,13,0)</f>
        <v>-</v>
      </c>
      <c r="Y833" s="31"/>
      <c r="Z833" s="47"/>
      <c r="AA833" s="82"/>
      <c r="AB833" s="35"/>
      <c r="AC833" s="70" t="s">
        <v>6973</v>
      </c>
      <c r="AD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E833" s="82" t="s">
        <v>4675</v>
      </c>
      <c r="AF833" s="82"/>
      <c r="AG833" s="147"/>
      <c r="AH833" s="47"/>
    </row>
    <row r="834" spans="1:34" s="20" customFormat="1">
      <c r="A834" s="46">
        <v>4146</v>
      </c>
      <c r="B834" s="38">
        <v>4146</v>
      </c>
      <c r="C834" s="17">
        <v>41128</v>
      </c>
      <c r="D834" s="17">
        <f t="shared" si="21"/>
        <v>41173</v>
      </c>
      <c r="E834" s="17">
        <f>VLOOKUP(B834,SAOM!B$2:D3884,3,0)</f>
        <v>41173</v>
      </c>
      <c r="F834" s="17">
        <f t="shared" si="19"/>
        <v>41188</v>
      </c>
      <c r="G834" s="17" t="s">
        <v>501</v>
      </c>
      <c r="H834" s="14" t="s">
        <v>517</v>
      </c>
      <c r="I834" s="40" t="str">
        <f>VLOOKUP(B834,SAOM!B$2:E2829,4,0)</f>
        <v>Aceito</v>
      </c>
      <c r="J834" s="14" t="s">
        <v>499</v>
      </c>
      <c r="K834" s="14" t="s">
        <v>501</v>
      </c>
      <c r="L834" s="15" t="s">
        <v>1958</v>
      </c>
      <c r="M834" s="15" t="str">
        <f>VLOOKUP(L834,Coordenadas!A$2:B2086,2,0)</f>
        <v xml:space="preserve"> 22° 7'3.17"S</v>
      </c>
      <c r="N834" s="15" t="str">
        <f>VLOOKUP(L834,Coordenadas!A$2:C5829,3,0)</f>
        <v xml:space="preserve"> 45° 3'6.12"O</v>
      </c>
      <c r="O834" s="40" t="str">
        <f>VLOOKUP(B834,SAOM!B$2:H1787,7,0)</f>
        <v>SES-SACO-4146</v>
      </c>
      <c r="P834" s="40">
        <v>4033</v>
      </c>
      <c r="Q834" s="17">
        <f>VLOOKUP(B834,SAOM!B$2:I1787,8,0)</f>
        <v>41138</v>
      </c>
      <c r="R834" s="17" t="e">
        <f>VLOOKUP(B834,AG_Lider!A$1:F2146,6,0)</f>
        <v>#N/A</v>
      </c>
      <c r="S834" s="42" t="str">
        <f>VLOOKUP(B834,SAOM!B$2:J1787,9,0)</f>
        <v xml:space="preserve"> Fernando Coelho</v>
      </c>
      <c r="T834" s="17" t="str">
        <f>VLOOKUP(B834,SAOM!B$2:K2233,10,0)</f>
        <v xml:space="preserve"> RUA JOAQUIM RAMOS 20</v>
      </c>
      <c r="U834" s="42" t="str">
        <f>VLOOKUP(B834,SAOM!B$2:M1559,12,0)</f>
        <v xml:space="preserve"> 35 3332-1663</v>
      </c>
      <c r="V834" s="87" t="str">
        <f>VLOOKUP(B834,SAOM!B$2:L1559,11,0)</f>
        <v>37470-000</v>
      </c>
      <c r="W834" s="18"/>
      <c r="X834" s="40" t="str">
        <f>VLOOKUP(B834,SAOM!B$2:N1559,13,0)</f>
        <v>00:20:0e:10:4a:f4</v>
      </c>
      <c r="Y834" s="17">
        <v>41138</v>
      </c>
      <c r="Z834" s="15" t="s">
        <v>5948</v>
      </c>
      <c r="AA834" s="19">
        <v>41138</v>
      </c>
      <c r="AB834" s="35"/>
      <c r="AC834" s="48"/>
      <c r="AD834" s="19" t="str">
        <f>VLOOKUP(B834,SAOM!B$2:Q1860,16,0)</f>
        <v>-</v>
      </c>
      <c r="AE834" s="19" t="s">
        <v>4675</v>
      </c>
      <c r="AF834" s="19"/>
      <c r="AG834" s="145"/>
      <c r="AH834" s="15"/>
    </row>
    <row r="835" spans="1:34" s="20" customFormat="1">
      <c r="A835" s="46">
        <v>4148</v>
      </c>
      <c r="B835" s="38">
        <v>4148</v>
      </c>
      <c r="C835" s="17">
        <v>41129</v>
      </c>
      <c r="D835" s="17">
        <f t="shared" si="21"/>
        <v>41174</v>
      </c>
      <c r="E835" s="17">
        <f>VLOOKUP(B835,SAOM!B$2:D3885,3,0)</f>
        <v>41174</v>
      </c>
      <c r="F835" s="17">
        <f t="shared" si="19"/>
        <v>41189</v>
      </c>
      <c r="G835" s="17" t="s">
        <v>501</v>
      </c>
      <c r="H835" s="14" t="s">
        <v>517</v>
      </c>
      <c r="I835" s="40" t="str">
        <f>VLOOKUP(B835,SAOM!B$2:E2830,4,0)</f>
        <v>Aceito</v>
      </c>
      <c r="J835" s="14" t="s">
        <v>499</v>
      </c>
      <c r="K835" s="14" t="s">
        <v>501</v>
      </c>
      <c r="L835" s="15" t="s">
        <v>1958</v>
      </c>
      <c r="M835" s="15" t="str">
        <f>VLOOKUP(L835,Coordenadas!A$2:B2087,2,0)</f>
        <v xml:space="preserve"> 22° 7'3.17"S</v>
      </c>
      <c r="N835" s="15" t="str">
        <f>VLOOKUP(L835,Coordenadas!A$2:C5830,3,0)</f>
        <v xml:space="preserve"> 45° 3'6.12"O</v>
      </c>
      <c r="O835" s="40" t="str">
        <f>VLOOKUP(B835,SAOM!B$2:H1788,7,0)</f>
        <v>SES-SACO-4148</v>
      </c>
      <c r="P835" s="40">
        <v>4033</v>
      </c>
      <c r="Q835" s="17">
        <f>VLOOKUP(B835,SAOM!B$2:I1788,8,0)</f>
        <v>41136</v>
      </c>
      <c r="R835" s="17" t="e">
        <f>VLOOKUP(B835,AG_Lider!A$1:F2147,6,0)</f>
        <v>#N/A</v>
      </c>
      <c r="S835" s="42" t="str">
        <f>VLOOKUP(B835,SAOM!B$2:J1788,9,0)</f>
        <v xml:space="preserve"> Fernando Coelho</v>
      </c>
      <c r="T835" s="17" t="str">
        <f>VLOOKUP(B835,SAOM!B$2:K2234,10,0)</f>
        <v xml:space="preserve"> 	AV. DR. GETÚLIO VARGAS 2310</v>
      </c>
      <c r="U835" s="42" t="str">
        <f>VLOOKUP(B835,SAOM!B$2:M1560,12,0)</f>
        <v xml:space="preserve"> 35 3331-4555</v>
      </c>
      <c r="V835" s="87" t="str">
        <f>VLOOKUP(B835,SAOM!B$2:L1560,11,0)</f>
        <v>37470-00</v>
      </c>
      <c r="W835" s="18"/>
      <c r="X835" s="40" t="str">
        <f>VLOOKUP(B835,SAOM!B$2:N1560,13,0)</f>
        <v>00:20:0e:10:4d:0e</v>
      </c>
      <c r="Y835" s="17">
        <v>41136</v>
      </c>
      <c r="Z835" s="15" t="s">
        <v>5948</v>
      </c>
      <c r="AA835" s="19">
        <v>41137</v>
      </c>
      <c r="AB835" s="35"/>
      <c r="AC835" s="48"/>
      <c r="AD835" s="19" t="str">
        <f>VLOOKUP(B835,SAOM!B$2:Q1861,16,0)</f>
        <v>-</v>
      </c>
      <c r="AE835" s="19" t="s">
        <v>4675</v>
      </c>
      <c r="AF835" s="19"/>
      <c r="AG835" s="145"/>
      <c r="AH835" s="15"/>
    </row>
    <row r="836" spans="1:34" s="20" customFormat="1">
      <c r="A836" s="46">
        <v>4149</v>
      </c>
      <c r="B836" s="38">
        <v>4149</v>
      </c>
      <c r="C836" s="17">
        <v>41129</v>
      </c>
      <c r="D836" s="17">
        <f t="shared" si="21"/>
        <v>41174</v>
      </c>
      <c r="E836" s="17">
        <f>VLOOKUP(B836,SAOM!B$2:D3886,3,0)</f>
        <v>41174</v>
      </c>
      <c r="F836" s="17">
        <f t="shared" si="19"/>
        <v>41189</v>
      </c>
      <c r="G836" s="17" t="s">
        <v>501</v>
      </c>
      <c r="H836" s="14" t="s">
        <v>517</v>
      </c>
      <c r="I836" s="40" t="str">
        <f>VLOOKUP(B836,SAOM!B$2:E2831,4,0)</f>
        <v>Aceito</v>
      </c>
      <c r="J836" s="14" t="s">
        <v>499</v>
      </c>
      <c r="K836" s="14" t="s">
        <v>501</v>
      </c>
      <c r="L836" s="15" t="s">
        <v>1958</v>
      </c>
      <c r="M836" s="15" t="str">
        <f>VLOOKUP(L836,Coordenadas!A$2:B2088,2,0)</f>
        <v xml:space="preserve"> 22° 7'3.17"S</v>
      </c>
      <c r="N836" s="15" t="str">
        <f>VLOOKUP(L836,Coordenadas!A$2:C5831,3,0)</f>
        <v xml:space="preserve"> 45° 3'6.12"O</v>
      </c>
      <c r="O836" s="40" t="str">
        <f>VLOOKUP(B836,SAOM!B$2:H1789,7,0)</f>
        <v>SES-SACO-4149</v>
      </c>
      <c r="P836" s="40">
        <v>4033</v>
      </c>
      <c r="Q836" s="17">
        <f>VLOOKUP(B836,SAOM!B$2:I1789,8,0)</f>
        <v>41141</v>
      </c>
      <c r="R836" s="17" t="e">
        <f>VLOOKUP(B836,AG_Lider!A$1:F2148,6,0)</f>
        <v>#N/A</v>
      </c>
      <c r="S836" s="42" t="str">
        <f>VLOOKUP(B836,SAOM!B$2:J1789,9,0)</f>
        <v xml:space="preserve"> Gleice Libânio</v>
      </c>
      <c r="T836" s="17" t="str">
        <f>VLOOKUP(B836,SAOM!B$2:K2235,10,0)</f>
        <v xml:space="preserve"> 	RUA IDA MASCARENHAS LAGE 310 </v>
      </c>
      <c r="U836" s="42" t="str">
        <f>VLOOKUP(B836,SAOM!B$2:M1561,12,0)</f>
        <v xml:space="preserve"> 3339-2060</v>
      </c>
      <c r="V836" s="87" t="str">
        <f>VLOOKUP(B836,SAOM!B$2:L1561,11,0)</f>
        <v>37470-000</v>
      </c>
      <c r="W836" s="18"/>
      <c r="X836" s="40" t="str">
        <f>VLOOKUP(B836,SAOM!B$2:N1561,13,0)</f>
        <v>00:20:0e:10:4f:4e</v>
      </c>
      <c r="Y836" s="17">
        <v>41142</v>
      </c>
      <c r="Z836" s="15" t="s">
        <v>5948</v>
      </c>
      <c r="AA836" s="19">
        <v>41142</v>
      </c>
      <c r="AB836" s="35"/>
      <c r="AC836" s="48"/>
      <c r="AD836" s="19" t="str">
        <f>VLOOKUP(B836,SAOM!B$2:Q1862,16,0)</f>
        <v>-</v>
      </c>
      <c r="AE836" s="19" t="s">
        <v>4675</v>
      </c>
      <c r="AF836" s="19"/>
      <c r="AG836" s="145"/>
      <c r="AH836" s="15"/>
    </row>
    <row r="837" spans="1:34" s="20" customFormat="1">
      <c r="A837" s="46">
        <v>4147</v>
      </c>
      <c r="B837" s="38">
        <v>4147</v>
      </c>
      <c r="C837" s="17">
        <v>41129</v>
      </c>
      <c r="D837" s="17">
        <f t="shared" si="21"/>
        <v>41174</v>
      </c>
      <c r="E837" s="17">
        <f>VLOOKUP(B837,SAOM!B$2:D3887,3,0)</f>
        <v>41174</v>
      </c>
      <c r="F837" s="17">
        <f t="shared" ref="F837:F900" si="22">D837+15</f>
        <v>41189</v>
      </c>
      <c r="G837" s="17" t="s">
        <v>501</v>
      </c>
      <c r="H837" s="14" t="s">
        <v>517</v>
      </c>
      <c r="I837" s="40" t="str">
        <f>VLOOKUP(B837,SAOM!B$2:E2832,4,0)</f>
        <v>Aceito</v>
      </c>
      <c r="J837" s="14" t="s">
        <v>499</v>
      </c>
      <c r="K837" s="14" t="s">
        <v>501</v>
      </c>
      <c r="L837" s="15" t="s">
        <v>1958</v>
      </c>
      <c r="M837" s="15" t="str">
        <f>VLOOKUP(L837,Coordenadas!A$2:B2089,2,0)</f>
        <v xml:space="preserve"> 22° 7'3.17"S</v>
      </c>
      <c r="N837" s="15" t="str">
        <f>VLOOKUP(L837,Coordenadas!A$2:C5832,3,0)</f>
        <v xml:space="preserve"> 45° 3'6.12"O</v>
      </c>
      <c r="O837" s="40" t="str">
        <f>VLOOKUP(B837,SAOM!B$2:H1790,7,0)</f>
        <v>SES-SACO-4147</v>
      </c>
      <c r="P837" s="40">
        <v>4033</v>
      </c>
      <c r="Q837" s="17">
        <f>VLOOKUP(B837,SAOM!B$2:I1790,8,0)</f>
        <v>41141</v>
      </c>
      <c r="R837" s="17" t="e">
        <f>VLOOKUP(B837,AG_Lider!A$1:F2149,6,0)</f>
        <v>#N/A</v>
      </c>
      <c r="S837" s="42" t="str">
        <f>VLOOKUP(B837,SAOM!B$2:J1790,9,0)</f>
        <v xml:space="preserve"> Fernando Coelho</v>
      </c>
      <c r="T837" s="17" t="str">
        <f>VLOOKUP(B837,SAOM!B$2:K2236,10,0)</f>
        <v xml:space="preserve"> 	RUA JOSÉ SIMEÃO DUTRA 1910</v>
      </c>
      <c r="U837" s="42" t="str">
        <f>VLOOKUP(B837,SAOM!B$2:M1562,12,0)</f>
        <v xml:space="preserve"> 3332-8133</v>
      </c>
      <c r="V837" s="87" t="str">
        <f>VLOOKUP(B837,SAOM!B$2:L1562,11,0)</f>
        <v>37470-000</v>
      </c>
      <c r="W837" s="18"/>
      <c r="X837" s="40" t="str">
        <f>VLOOKUP(B837,SAOM!B$2:N1562,13,0)</f>
        <v>00:20:0e:10:4f:58</v>
      </c>
      <c r="Y837" s="17">
        <v>41141</v>
      </c>
      <c r="Z837" s="15" t="s">
        <v>6968</v>
      </c>
      <c r="AA837" s="19">
        <v>41141</v>
      </c>
      <c r="AB837" s="35"/>
      <c r="AC837" s="48"/>
      <c r="AD837" s="19" t="str">
        <f>VLOOKUP(B837,SAOM!B$2:Q1863,16,0)</f>
        <v>-</v>
      </c>
      <c r="AE837" s="19" t="s">
        <v>4675</v>
      </c>
      <c r="AF837" s="19"/>
      <c r="AG837" s="145"/>
      <c r="AH837" s="15"/>
    </row>
    <row r="838" spans="1:34" s="20" customFormat="1">
      <c r="A838" s="46">
        <v>4143</v>
      </c>
      <c r="B838" s="38">
        <v>4143</v>
      </c>
      <c r="C838" s="17">
        <v>41129</v>
      </c>
      <c r="D838" s="17">
        <f t="shared" si="21"/>
        <v>41174</v>
      </c>
      <c r="E838" s="17">
        <f>VLOOKUP(B838,SAOM!B$2:D3888,3,0)</f>
        <v>41174</v>
      </c>
      <c r="F838" s="17">
        <f t="shared" si="22"/>
        <v>41189</v>
      </c>
      <c r="G838" s="17" t="s">
        <v>501</v>
      </c>
      <c r="H838" s="14" t="s">
        <v>517</v>
      </c>
      <c r="I838" s="40" t="str">
        <f>VLOOKUP(B838,SAOM!B$2:E2833,4,0)</f>
        <v>Aceito</v>
      </c>
      <c r="J838" s="14" t="s">
        <v>499</v>
      </c>
      <c r="K838" s="14" t="s">
        <v>501</v>
      </c>
      <c r="L838" s="15" t="s">
        <v>1958</v>
      </c>
      <c r="M838" s="15" t="str">
        <f>VLOOKUP(L838,Coordenadas!A$2:B2090,2,0)</f>
        <v xml:space="preserve"> 22° 7'3.17"S</v>
      </c>
      <c r="N838" s="15" t="str">
        <f>VLOOKUP(L838,Coordenadas!A$2:C5833,3,0)</f>
        <v xml:space="preserve"> 45° 3'6.12"O</v>
      </c>
      <c r="O838" s="40" t="str">
        <f>VLOOKUP(B838,SAOM!B$2:H1791,7,0)</f>
        <v>SES-SACO-4143</v>
      </c>
      <c r="P838" s="40">
        <v>4033</v>
      </c>
      <c r="Q838" s="17">
        <f>VLOOKUP(B838,SAOM!B$2:I1791,8,0)</f>
        <v>41138</v>
      </c>
      <c r="R838" s="17" t="e">
        <f>VLOOKUP(B838,AG_Lider!A$1:F2150,6,0)</f>
        <v>#N/A</v>
      </c>
      <c r="S838" s="42" t="str">
        <f>VLOOKUP(B838,SAOM!B$2:J1791,9,0)</f>
        <v xml:space="preserve"> Fernando Coelho</v>
      </c>
      <c r="T838" s="17" t="str">
        <f>VLOOKUP(B838,SAOM!B$2:K2237,10,0)</f>
        <v>RUA ROSALBO BORTONI 436</v>
      </c>
      <c r="U838" s="42" t="str">
        <f>VLOOKUP(B838,SAOM!B$2:M1563,12,0)</f>
        <v xml:space="preserve"> 3332-6733</v>
      </c>
      <c r="V838" s="87" t="str">
        <f>VLOOKUP(B838,SAOM!B$2:L1563,11,0)</f>
        <v>37470-000</v>
      </c>
      <c r="W838" s="18"/>
      <c r="X838" s="40" t="str">
        <f>VLOOKUP(B838,SAOM!B$2:N1563,13,0)</f>
        <v>00:20:0E:10:4F:3B</v>
      </c>
      <c r="Y838" s="17">
        <v>41138</v>
      </c>
      <c r="Z838" s="15" t="s">
        <v>6968</v>
      </c>
      <c r="AA838" s="19">
        <v>41138</v>
      </c>
      <c r="AB838" s="35"/>
      <c r="AC838" s="48"/>
      <c r="AD838" s="19" t="str">
        <f>VLOOKUP(B838,SAOM!B$2:Q1864,16,0)</f>
        <v>-</v>
      </c>
      <c r="AE838" s="19" t="s">
        <v>4675</v>
      </c>
      <c r="AF838" s="19"/>
      <c r="AG838" s="145"/>
      <c r="AH838" s="15"/>
    </row>
    <row r="839" spans="1:34" s="20" customFormat="1">
      <c r="A839" s="46">
        <v>4141</v>
      </c>
      <c r="B839" s="38">
        <v>4141</v>
      </c>
      <c r="C839" s="17">
        <v>41129</v>
      </c>
      <c r="D839" s="17">
        <f t="shared" si="21"/>
        <v>41174</v>
      </c>
      <c r="E839" s="17">
        <f>VLOOKUP(B839,SAOM!B$2:D3889,3,0)</f>
        <v>41174</v>
      </c>
      <c r="F839" s="17">
        <f t="shared" si="22"/>
        <v>41189</v>
      </c>
      <c r="G839" s="17" t="s">
        <v>501</v>
      </c>
      <c r="H839" s="14" t="s">
        <v>517</v>
      </c>
      <c r="I839" s="40" t="str">
        <f>VLOOKUP(B839,SAOM!B$2:E2834,4,0)</f>
        <v>Aceito</v>
      </c>
      <c r="J839" s="14" t="s">
        <v>499</v>
      </c>
      <c r="K839" s="14" t="s">
        <v>501</v>
      </c>
      <c r="L839" s="15" t="s">
        <v>1958</v>
      </c>
      <c r="M839" s="15" t="str">
        <f>VLOOKUP(L839,Coordenadas!A$2:B2091,2,0)</f>
        <v xml:space="preserve"> 22° 7'3.17"S</v>
      </c>
      <c r="N839" s="15" t="str">
        <f>VLOOKUP(L839,Coordenadas!A$2:C5834,3,0)</f>
        <v xml:space="preserve"> 45° 3'6.12"O</v>
      </c>
      <c r="O839" s="40" t="str">
        <f>VLOOKUP(B839,SAOM!B$2:H1792,7,0)</f>
        <v>SES-SACO-4141</v>
      </c>
      <c r="P839" s="40">
        <v>4033</v>
      </c>
      <c r="Q839" s="17">
        <f>VLOOKUP(B839,SAOM!B$2:I1792,8,0)</f>
        <v>41141</v>
      </c>
      <c r="R839" s="17" t="e">
        <f>VLOOKUP(B839,AG_Lider!A$1:F2151,6,0)</f>
        <v>#N/A</v>
      </c>
      <c r="S839" s="42" t="str">
        <f>VLOOKUP(B839,SAOM!B$2:J1792,9,0)</f>
        <v xml:space="preserve"> Fernando Coelho</v>
      </c>
      <c r="T839" s="17" t="str">
        <f>VLOOKUP(B839,SAOM!B$2:K2238,10,0)</f>
        <v xml:space="preserve"> 	AL. VEREADOR VICENTE EMILIANO 255 -  	FEDERAL</v>
      </c>
      <c r="U839" s="42" t="str">
        <f>VLOOKUP(B839,SAOM!B$2:M1564,12,0)</f>
        <v xml:space="preserve"> 35 3331-4799</v>
      </c>
      <c r="V839" s="87" t="str">
        <f>VLOOKUP(B839,SAOM!B$2:L1564,11,0)</f>
        <v>37470-000</v>
      </c>
      <c r="W839" s="18"/>
      <c r="X839" s="40" t="str">
        <f>VLOOKUP(B839,SAOM!B$2:N1564,13,0)</f>
        <v>00:20:0e:10:4a:5b</v>
      </c>
      <c r="Y839" s="17">
        <v>41141</v>
      </c>
      <c r="Z839" s="15" t="s">
        <v>6968</v>
      </c>
      <c r="AA839" s="19">
        <v>41141</v>
      </c>
      <c r="AB839" s="35"/>
      <c r="AC839" s="48"/>
      <c r="AD839" s="19" t="str">
        <f>VLOOKUP(B839,SAOM!B$2:Q1865,16,0)</f>
        <v>-</v>
      </c>
      <c r="AE839" s="19" t="s">
        <v>4675</v>
      </c>
      <c r="AF839" s="19"/>
      <c r="AG839" s="145"/>
      <c r="AH839" s="15"/>
    </row>
    <row r="840" spans="1:34" s="20" customFormat="1">
      <c r="A840" s="46">
        <v>4091</v>
      </c>
      <c r="B840" s="38">
        <v>4091</v>
      </c>
      <c r="C840" s="17">
        <v>41129</v>
      </c>
      <c r="D840" s="17">
        <f t="shared" si="21"/>
        <v>41174</v>
      </c>
      <c r="E840" s="17">
        <f>VLOOKUP(B840,SAOM!B$2:D3890,3,0)</f>
        <v>41174</v>
      </c>
      <c r="F840" s="17">
        <f t="shared" si="22"/>
        <v>41189</v>
      </c>
      <c r="G840" s="17" t="s">
        <v>501</v>
      </c>
      <c r="H840" s="14" t="s">
        <v>752</v>
      </c>
      <c r="I840" s="40" t="str">
        <f>VLOOKUP(B840,SAOM!B$2:E2835,4,0)</f>
        <v>Agendado</v>
      </c>
      <c r="J840" s="14" t="s">
        <v>499</v>
      </c>
      <c r="K840" s="14" t="s">
        <v>499</v>
      </c>
      <c r="L840" s="15" t="s">
        <v>1178</v>
      </c>
      <c r="M840" s="15" t="str">
        <f>VLOOKUP(L840,Coordenadas!A$2:B2092,2,0)</f>
        <v xml:space="preserve"> 21°20'47.72"S</v>
      </c>
      <c r="N840" s="15" t="str">
        <f>VLOOKUP(L840,Coordenadas!A$2:C5835,3,0)</f>
        <v xml:space="preserve"> 43° 3'1.63"O</v>
      </c>
      <c r="O840" s="40" t="str">
        <f>VLOOKUP(B840,SAOM!B$2:H1793,7,0)</f>
        <v>-</v>
      </c>
      <c r="P840" s="40">
        <v>4033</v>
      </c>
      <c r="Q840" s="17">
        <f>VLOOKUP(B840,SAOM!B$2:I1793,8,0)</f>
        <v>41152</v>
      </c>
      <c r="R840" s="17" t="e">
        <f>VLOOKUP(B840,AG_Lider!A$1:F2152,6,0)</f>
        <v>#N/A</v>
      </c>
      <c r="S840" s="42" t="str">
        <f>VLOOKUP(B840,SAOM!B$2:J1793,9,0)</f>
        <v xml:space="preserve"> Joseane Braga</v>
      </c>
      <c r="T840" s="17" t="str">
        <f>VLOOKUP(B840,SAOM!B$2:K2239,10,0)</f>
        <v xml:space="preserve"> Rua Luiz de Abreu Moreira s/n</v>
      </c>
      <c r="U840" s="42" t="str">
        <f>VLOOKUP(B840,SAOM!B$2:M1565,12,0)</f>
        <v xml:space="preserve"> 	(32)35751421</v>
      </c>
      <c r="V840" s="87" t="str">
        <f>VLOOKUP(B840,SAOM!B$2:L1565,11,0)</f>
        <v>36160-000</v>
      </c>
      <c r="W840" s="18"/>
      <c r="X840" s="40" t="str">
        <f>VLOOKUP(B840,SAOM!B$2:N1565,13,0)</f>
        <v>-</v>
      </c>
      <c r="Y840" s="17"/>
      <c r="Z840" s="15"/>
      <c r="AA840" s="19"/>
      <c r="AB840" s="35"/>
      <c r="AC840" s="48"/>
      <c r="AD840" s="19" t="str">
        <f>VLOOKUP(B840,SAOM!B$2:Q1866,16,0)</f>
        <v>-</v>
      </c>
      <c r="AE840" s="19" t="s">
        <v>4675</v>
      </c>
      <c r="AF840" s="19"/>
      <c r="AG840" s="145"/>
      <c r="AH840" s="15"/>
    </row>
    <row r="841" spans="1:34" s="20" customFormat="1">
      <c r="A841" s="46">
        <v>4090</v>
      </c>
      <c r="B841" s="38">
        <v>4090</v>
      </c>
      <c r="C841" s="17">
        <v>41129</v>
      </c>
      <c r="D841" s="17">
        <f t="shared" si="21"/>
        <v>41174</v>
      </c>
      <c r="E841" s="17">
        <f>VLOOKUP(B841,SAOM!B$2:D3891,3,0)</f>
        <v>41174</v>
      </c>
      <c r="F841" s="17">
        <f t="shared" si="22"/>
        <v>41189</v>
      </c>
      <c r="G841" s="17" t="s">
        <v>501</v>
      </c>
      <c r="H841" s="14" t="s">
        <v>517</v>
      </c>
      <c r="I841" s="40" t="str">
        <f>VLOOKUP(B841,SAOM!B$2:E2836,4,0)</f>
        <v>Aceito</v>
      </c>
      <c r="J841" s="14" t="s">
        <v>499</v>
      </c>
      <c r="K841" s="14" t="s">
        <v>501</v>
      </c>
      <c r="L841" s="15" t="s">
        <v>1178</v>
      </c>
      <c r="M841" s="15" t="str">
        <f>VLOOKUP(L841,Coordenadas!A$2:B2093,2,0)</f>
        <v xml:space="preserve"> 21°20'47.72"S</v>
      </c>
      <c r="N841" s="15" t="str">
        <f>VLOOKUP(L841,Coordenadas!A$2:C5836,3,0)</f>
        <v xml:space="preserve"> 43° 3'1.63"O</v>
      </c>
      <c r="O841" s="40" t="str">
        <f>VLOOKUP(B841,SAOM!B$2:H1794,7,0)</f>
        <v>SES-GUNI-4090</v>
      </c>
      <c r="P841" s="40">
        <v>4033</v>
      </c>
      <c r="Q841" s="17">
        <f>VLOOKUP(B841,SAOM!B$2:I1794,8,0)</f>
        <v>41152</v>
      </c>
      <c r="R841" s="17" t="e">
        <f>VLOOKUP(B841,AG_Lider!A$1:F2153,6,0)</f>
        <v>#N/A</v>
      </c>
      <c r="S841" s="42" t="str">
        <f>VLOOKUP(B841,SAOM!B$2:J1794,9,0)</f>
        <v xml:space="preserve"> Eduardo Dias</v>
      </c>
      <c r="T841" s="17" t="str">
        <f>VLOOKUP(B841,SAOM!B$2:K2240,10,0)</f>
        <v>Rua Dr. José Augusto, 99 -   Centro</v>
      </c>
      <c r="U841" s="42" t="str">
        <f>VLOOKUP(B841,SAOM!B$2:M1566,12,0)</f>
        <v xml:space="preserve"> (32)35751625</v>
      </c>
      <c r="V841" s="87" t="str">
        <f>VLOOKUP(B841,SAOM!B$2:L1566,11,0)</f>
        <v>36160-000</v>
      </c>
      <c r="W841" s="18"/>
      <c r="X841" s="40" t="str">
        <f>VLOOKUP(B841,SAOM!B$2:N1566,13,0)</f>
        <v>00:20:0e:10:4f:38</v>
      </c>
      <c r="Y841" s="17">
        <v>41144</v>
      </c>
      <c r="Z841" s="15" t="s">
        <v>6335</v>
      </c>
      <c r="AA841" s="19">
        <v>41151</v>
      </c>
      <c r="AB841" s="35"/>
      <c r="AC841" s="48"/>
      <c r="AD841" s="19" t="str">
        <f>VLOOKUP(B841,SAOM!B$2:Q1867,16,0)</f>
        <v>-</v>
      </c>
      <c r="AE841" s="19" t="s">
        <v>4675</v>
      </c>
      <c r="AF841" s="19"/>
      <c r="AG841" s="145"/>
      <c r="AH841" s="15"/>
    </row>
    <row r="842" spans="1:34" s="20" customFormat="1">
      <c r="A842" s="46">
        <v>4088</v>
      </c>
      <c r="B842" s="38">
        <v>4088</v>
      </c>
      <c r="C842" s="17">
        <v>41129</v>
      </c>
      <c r="D842" s="17">
        <f t="shared" si="21"/>
        <v>41174</v>
      </c>
      <c r="E842" s="17">
        <f>VLOOKUP(B842,SAOM!B$2:D3892,3,0)</f>
        <v>41174</v>
      </c>
      <c r="F842" s="17">
        <f t="shared" si="22"/>
        <v>41189</v>
      </c>
      <c r="G842" s="17" t="s">
        <v>501</v>
      </c>
      <c r="H842" s="14" t="s">
        <v>752</v>
      </c>
      <c r="I842" s="40" t="str">
        <f>VLOOKUP(B842,SAOM!B$2:E2837,4,0)</f>
        <v>Agendado</v>
      </c>
      <c r="J842" s="14" t="s">
        <v>499</v>
      </c>
      <c r="K842" s="14" t="s">
        <v>499</v>
      </c>
      <c r="L842" s="15" t="s">
        <v>2658</v>
      </c>
      <c r="M842" s="15" t="str">
        <f>VLOOKUP(L842,Coordenadas!A$2:B2094,2,0)</f>
        <v xml:space="preserve"> 19°12'28.39"S</v>
      </c>
      <c r="N842" s="15" t="str">
        <f>VLOOKUP(L842,Coordenadas!A$2:C5837,3,0)</f>
        <v xml:space="preserve"> 42° 3'6.43"O</v>
      </c>
      <c r="O842" s="40" t="str">
        <f>VLOOKUP(B842,SAOM!B$2:H1795,7,0)</f>
        <v>-</v>
      </c>
      <c r="P842" s="40">
        <v>4033</v>
      </c>
      <c r="Q842" s="17">
        <f>VLOOKUP(B842,SAOM!B$2:I1795,8,0)</f>
        <v>41141</v>
      </c>
      <c r="R842" s="17" t="e">
        <f>VLOOKUP(B842,AG_Lider!A$1:F2154,6,0)</f>
        <v>#N/A</v>
      </c>
      <c r="S842" s="42" t="str">
        <f>VLOOKUP(B842,SAOM!B$2:J1795,9,0)</f>
        <v xml:space="preserve"> 	Edileila Ferreira da Costa/Amanda Damasceno</v>
      </c>
      <c r="T842" s="17" t="str">
        <f>VLOOKUP(B842,SAOM!B$2:K2241,10,0)</f>
        <v xml:space="preserve"> 	Rua Joaquim Manoel Ribeiro, n 129</v>
      </c>
      <c r="U842" s="42" t="str">
        <f>VLOOKUP(B842,SAOM!B$2:M1567,12,0)</f>
        <v xml:space="preserve"> 33 3234-1185</v>
      </c>
      <c r="V842" s="87" t="str">
        <f>VLOOKUP(B842,SAOM!B$2:L1567,11,0)</f>
        <v>35130-000</v>
      </c>
      <c r="W842" s="18"/>
      <c r="X842" s="40" t="str">
        <f>VLOOKUP(B842,SAOM!B$2:N1567,13,0)</f>
        <v>-</v>
      </c>
      <c r="Y842" s="17"/>
      <c r="Z842" s="15"/>
      <c r="AA842" s="19"/>
      <c r="AB842" s="35"/>
      <c r="AC842" s="48"/>
      <c r="AD842" s="19" t="str">
        <f>VLOOKUP(B842,SAOM!B$2:Q1868,16,0)</f>
        <v>-</v>
      </c>
      <c r="AE842" s="19" t="s">
        <v>4675</v>
      </c>
      <c r="AF842" s="19"/>
      <c r="AG842" s="145"/>
      <c r="AH842" s="15"/>
    </row>
    <row r="843" spans="1:34" s="20" customFormat="1">
      <c r="A843" s="46">
        <v>4089</v>
      </c>
      <c r="B843" s="38">
        <v>4089</v>
      </c>
      <c r="C843" s="17">
        <v>41129</v>
      </c>
      <c r="D843" s="17">
        <f t="shared" ref="D843:D870" si="23">C843+45</f>
        <v>41174</v>
      </c>
      <c r="E843" s="17">
        <f>VLOOKUP(B843,SAOM!B$2:D3893,3,0)</f>
        <v>41174</v>
      </c>
      <c r="F843" s="17">
        <f t="shared" si="22"/>
        <v>41189</v>
      </c>
      <c r="G843" s="17" t="s">
        <v>501</v>
      </c>
      <c r="H843" s="14" t="s">
        <v>752</v>
      </c>
      <c r="I843" s="40" t="str">
        <f>VLOOKUP(B843,SAOM!B$2:E2838,4,0)</f>
        <v>A agendar</v>
      </c>
      <c r="J843" s="14" t="s">
        <v>499</v>
      </c>
      <c r="K843" s="14" t="s">
        <v>499</v>
      </c>
      <c r="L843" s="15" t="s">
        <v>2658</v>
      </c>
      <c r="M843" s="15" t="str">
        <f>VLOOKUP(L843,Coordenadas!A$2:B2095,2,0)</f>
        <v xml:space="preserve"> 19°12'28.39"S</v>
      </c>
      <c r="N843" s="15" t="str">
        <f>VLOOKUP(L843,Coordenadas!A$2:C5838,3,0)</f>
        <v xml:space="preserve"> 42° 3'6.43"O</v>
      </c>
      <c r="O843" s="40" t="str">
        <f>VLOOKUP(B843,SAOM!B$2:H1796,7,0)</f>
        <v>-</v>
      </c>
      <c r="P843" s="40">
        <v>4033</v>
      </c>
      <c r="Q843" s="17" t="str">
        <f>VLOOKUP(B843,SAOM!B$2:I1796,8,0)</f>
        <v>-</v>
      </c>
      <c r="R843" s="17" t="e">
        <f>VLOOKUP(B843,AG_Lider!A$1:F2155,6,0)</f>
        <v>#N/A</v>
      </c>
      <c r="S843" s="42" t="str">
        <f>VLOOKUP(B843,SAOM!B$2:J1796,9,0)</f>
        <v xml:space="preserve"> 	Edileila Ferreira da Costa/Dailê Sinara</v>
      </c>
      <c r="T843" s="17" t="str">
        <f>VLOOKUP(B843,SAOM!B$2:K2242,10,0)</f>
        <v xml:space="preserve"> 	Rua Adeodato Tiburcio Jonas, S/N</v>
      </c>
      <c r="U843" s="42" t="str">
        <f>VLOOKUP(B843,SAOM!B$2:M1568,12,0)</f>
        <v xml:space="preserve"> 33 3234-1444</v>
      </c>
      <c r="V843" s="87" t="str">
        <f>VLOOKUP(B843,SAOM!B$2:L1568,11,0)</f>
        <v>35130-000</v>
      </c>
      <c r="W843" s="18"/>
      <c r="X843" s="40" t="str">
        <f>VLOOKUP(B843,SAOM!B$2:N1568,13,0)</f>
        <v>-</v>
      </c>
      <c r="Y843" s="17"/>
      <c r="Z843" s="15"/>
      <c r="AA843" s="19"/>
      <c r="AB843" s="35"/>
      <c r="AC843" s="48"/>
      <c r="AD843" s="19" t="str">
        <f>VLOOKUP(B843,SAOM!B$2:Q1869,16,0)</f>
        <v>-</v>
      </c>
      <c r="AE843" s="19" t="s">
        <v>4675</v>
      </c>
      <c r="AF843" s="19"/>
      <c r="AG843" s="145"/>
      <c r="AH843" s="15"/>
    </row>
    <row r="844" spans="1:34" s="84" customFormat="1">
      <c r="A844" s="46">
        <v>4087</v>
      </c>
      <c r="B844" s="38">
        <v>4087</v>
      </c>
      <c r="C844" s="31">
        <v>41129</v>
      </c>
      <c r="D844" s="31">
        <f t="shared" si="23"/>
        <v>41174</v>
      </c>
      <c r="E844" s="31">
        <f>VLOOKUP(B844,SAOM!B$2:D3894,3,0)</f>
        <v>41174</v>
      </c>
      <c r="F844" s="31">
        <f t="shared" si="22"/>
        <v>41189</v>
      </c>
      <c r="G844" s="31" t="s">
        <v>501</v>
      </c>
      <c r="H844" s="73" t="s">
        <v>517</v>
      </c>
      <c r="I844" s="38" t="str">
        <f>VLOOKUP(B844,SAOM!B$2:E2839,4,0)</f>
        <v>Aceito</v>
      </c>
      <c r="J844" s="73" t="s">
        <v>499</v>
      </c>
      <c r="K844" s="73" t="s">
        <v>501</v>
      </c>
      <c r="L844" s="47" t="s">
        <v>2658</v>
      </c>
      <c r="M844" s="15" t="str">
        <f>VLOOKUP(L844,Coordenadas!A$2:B2096,2,0)</f>
        <v xml:space="preserve"> 19°12'28.39"S</v>
      </c>
      <c r="N844" s="15" t="str">
        <f>VLOOKUP(L844,Coordenadas!A$2:C5839,3,0)</f>
        <v xml:space="preserve"> 42° 3'6.43"O</v>
      </c>
      <c r="O844" s="38" t="str">
        <f>VLOOKUP(B844,SAOM!B$2:H1797,7,0)</f>
        <v>SES-ENAS-4087</v>
      </c>
      <c r="P844" s="38">
        <v>4033</v>
      </c>
      <c r="Q844" s="31">
        <f>VLOOKUP(B844,SAOM!B$2:I1797,8,0)</f>
        <v>41141</v>
      </c>
      <c r="R844" s="31" t="e">
        <f>VLOOKUP(B844,AG_Lider!A$1:F2156,6,0)</f>
        <v>#N/A</v>
      </c>
      <c r="S844" s="80" t="str">
        <f>VLOOKUP(B844,SAOM!B$2:J1797,9,0)</f>
        <v>Edileila Ferreira da Costa/Fabricio Guimarães</v>
      </c>
      <c r="T844" s="31" t="str">
        <f>VLOOKUP(B844,SAOM!B$2:K2243,10,0)</f>
        <v xml:space="preserve"> 	R Divino Paulino de Oliveira, n 225-  	JOSÉ ERNESTO</v>
      </c>
      <c r="U844" s="80" t="str">
        <f>VLOOKUP(B844,SAOM!B$2:M1569,12,0)</f>
        <v xml:space="preserve"> 33 3234-1393</v>
      </c>
      <c r="V844" s="209" t="str">
        <f>VLOOKUP(B844,SAOM!B$2:L1569,11,0)</f>
        <v>35130-000</v>
      </c>
      <c r="W844" s="81"/>
      <c r="X844" s="38" t="str">
        <f>VLOOKUP(B844,SAOM!B$2:N1569,13,0)</f>
        <v>00:20:0e:10:4a:5e</v>
      </c>
      <c r="Y844" s="31">
        <v>41157</v>
      </c>
      <c r="Z844" s="47" t="s">
        <v>7705</v>
      </c>
      <c r="AA844" s="82">
        <v>41157</v>
      </c>
      <c r="AB844" s="83"/>
      <c r="AC844" s="70" t="s">
        <v>7708</v>
      </c>
      <c r="AD844" s="82" t="str">
        <f>VLOOKUP(B844,SAOM!B$2:Q1870,16,0)</f>
        <v>-</v>
      </c>
      <c r="AE844" s="82" t="s">
        <v>4675</v>
      </c>
      <c r="AF844" s="82"/>
      <c r="AG844" s="147"/>
      <c r="AH844" s="47"/>
    </row>
    <row r="845" spans="1:34" s="20" customFormat="1">
      <c r="A845" s="46">
        <v>4086</v>
      </c>
      <c r="B845" s="38">
        <v>4086</v>
      </c>
      <c r="C845" s="17">
        <v>41129</v>
      </c>
      <c r="D845" s="17">
        <f t="shared" si="23"/>
        <v>41174</v>
      </c>
      <c r="E845" s="17">
        <f>VLOOKUP(B845,SAOM!B$2:D3895,3,0)</f>
        <v>41174</v>
      </c>
      <c r="F845" s="17">
        <f t="shared" si="22"/>
        <v>41189</v>
      </c>
      <c r="G845" s="17" t="s">
        <v>501</v>
      </c>
      <c r="H845" s="14" t="s">
        <v>517</v>
      </c>
      <c r="I845" s="40" t="str">
        <f>VLOOKUP(B845,SAOM!B$2:E2840,4,0)</f>
        <v>Aceito</v>
      </c>
      <c r="J845" s="14" t="s">
        <v>499</v>
      </c>
      <c r="K845" s="14" t="s">
        <v>499</v>
      </c>
      <c r="L845" s="15" t="s">
        <v>1008</v>
      </c>
      <c r="M845" s="15" t="str">
        <f>VLOOKUP(L845,Coordenadas!A$2:B2097,2,0)</f>
        <v xml:space="preserve"> 20°17'19.29"S</v>
      </c>
      <c r="N845" s="15" t="str">
        <f>VLOOKUP(L845,Coordenadas!A$2:C5840,3,0)</f>
        <v xml:space="preserve"> 45°54'7.32"O</v>
      </c>
      <c r="O845" s="40" t="str">
        <f>VLOOKUP(B845,SAOM!B$2:H1798,7,0)</f>
        <v>SES-DOIS-4086</v>
      </c>
      <c r="P845" s="40">
        <v>4033</v>
      </c>
      <c r="Q845" s="17">
        <f>VLOOKUP(B845,SAOM!B$2:I1798,8,0)</f>
        <v>41152</v>
      </c>
      <c r="R845" s="17" t="e">
        <f>VLOOKUP(B845,AG_Lider!A$1:F2157,6,0)</f>
        <v>#N/A</v>
      </c>
      <c r="S845" s="42" t="str">
        <f>VLOOKUP(B845,SAOM!B$2:J1798,9,0)</f>
        <v xml:space="preserve"> Rosangela A. Terra e Guerra</v>
      </c>
      <c r="T845" s="17" t="str">
        <f>VLOOKUP(B845,SAOM!B$2:K2244,10,0)</f>
        <v>Rua Higino Pinto Vidal S/N.º - Centro</v>
      </c>
      <c r="U845" s="42" t="str">
        <f>VLOOKUP(B845,SAOM!B$2:M1570,12,0)</f>
        <v xml:space="preserve"> 37 3355 1258</v>
      </c>
      <c r="V845" s="87" t="str">
        <f>VLOOKUP(B845,SAOM!B$2:L1570,11,0)</f>
        <v>37926-000</v>
      </c>
      <c r="W845" s="18"/>
      <c r="X845" s="40" t="str">
        <f>VLOOKUP(B845,SAOM!B$2:N1570,13,0)</f>
        <v>00:20:0E:10:4C:A1</v>
      </c>
      <c r="Y845" s="17">
        <v>41140</v>
      </c>
      <c r="Z845" s="15" t="s">
        <v>6320</v>
      </c>
      <c r="AA845" s="19">
        <v>41171</v>
      </c>
      <c r="AB845" s="35"/>
      <c r="AC845" s="48"/>
      <c r="AD845" s="19" t="str">
        <f>VLOOKUP(B845,SAOM!B$2:Q1871,16,0)</f>
        <v>-</v>
      </c>
      <c r="AE845" s="19" t="s">
        <v>4675</v>
      </c>
      <c r="AF845" s="19"/>
      <c r="AG845" s="145"/>
      <c r="AH845" s="15"/>
    </row>
    <row r="846" spans="1:34" s="20" customFormat="1">
      <c r="A846" s="46">
        <v>4085</v>
      </c>
      <c r="B846" s="38">
        <v>4085</v>
      </c>
      <c r="C846" s="17">
        <v>41129</v>
      </c>
      <c r="D846" s="17">
        <f t="shared" si="23"/>
        <v>41174</v>
      </c>
      <c r="E846" s="17">
        <f>VLOOKUP(B846,SAOM!B$2:D3896,3,0)</f>
        <v>41174</v>
      </c>
      <c r="F846" s="17">
        <f t="shared" si="22"/>
        <v>41189</v>
      </c>
      <c r="G846" s="17" t="s">
        <v>501</v>
      </c>
      <c r="H846" s="14" t="s">
        <v>517</v>
      </c>
      <c r="I846" s="40" t="str">
        <f>VLOOKUP(B846,SAOM!B$2:E2841,4,0)</f>
        <v>Aceito</v>
      </c>
      <c r="J846" s="14" t="s">
        <v>499</v>
      </c>
      <c r="K846" s="14" t="s">
        <v>499</v>
      </c>
      <c r="L846" s="15" t="s">
        <v>1008</v>
      </c>
      <c r="M846" s="15" t="str">
        <f>VLOOKUP(L846,Coordenadas!A$2:B2098,2,0)</f>
        <v xml:space="preserve"> 20°17'19.29"S</v>
      </c>
      <c r="N846" s="15" t="str">
        <f>VLOOKUP(L846,Coordenadas!A$2:C5841,3,0)</f>
        <v xml:space="preserve"> 45°54'7.32"O</v>
      </c>
      <c r="O846" s="40" t="str">
        <f>VLOOKUP(B846,SAOM!B$2:H1799,7,0)</f>
        <v>SES-DOIS-4085</v>
      </c>
      <c r="P846" s="40">
        <v>4033</v>
      </c>
      <c r="Q846" s="17">
        <f>VLOOKUP(B846,SAOM!B$2:I1799,8,0)</f>
        <v>41152</v>
      </c>
      <c r="R846" s="17" t="e">
        <f>VLOOKUP(B846,AG_Lider!A$1:F2158,6,0)</f>
        <v>#N/A</v>
      </c>
      <c r="S846" s="42" t="str">
        <f>VLOOKUP(B846,SAOM!B$2:J1799,9,0)</f>
        <v>Danilo Lima e Castro</v>
      </c>
      <c r="T846" s="17" t="str">
        <f>VLOOKUP(B846,SAOM!B$2:K2245,10,0)</f>
        <v xml:space="preserve"> Rua dois n.º 45 - Centro</v>
      </c>
      <c r="U846" s="42" t="str">
        <f>VLOOKUP(B846,SAOM!B$2:M1571,12,0)</f>
        <v xml:space="preserve"> 37 3355 1250</v>
      </c>
      <c r="V846" s="87" t="str">
        <f>VLOOKUP(B846,SAOM!B$2:L1571,11,0)</f>
        <v>37926-000</v>
      </c>
      <c r="W846" s="18"/>
      <c r="X846" s="40" t="str">
        <f>VLOOKUP(B846,SAOM!B$2:N1571,13,0)</f>
        <v>00:20:0e:10:4c:a7</v>
      </c>
      <c r="Y846" s="17">
        <v>41139</v>
      </c>
      <c r="Z846" s="15" t="s">
        <v>6320</v>
      </c>
      <c r="AA846" s="19">
        <v>41170</v>
      </c>
      <c r="AB846" s="35"/>
      <c r="AC846" s="48"/>
      <c r="AD846" s="19" t="str">
        <f>VLOOKUP(B846,SAOM!B$2:Q1872,16,0)</f>
        <v>-</v>
      </c>
      <c r="AE846" s="19" t="s">
        <v>4675</v>
      </c>
      <c r="AF846" s="19"/>
      <c r="AG846" s="145"/>
      <c r="AH846" s="15"/>
    </row>
    <row r="847" spans="1:34" s="20" customFormat="1">
      <c r="A847" s="46">
        <v>4084</v>
      </c>
      <c r="B847" s="38">
        <v>4084</v>
      </c>
      <c r="C847" s="17">
        <v>41129</v>
      </c>
      <c r="D847" s="17">
        <f t="shared" si="23"/>
        <v>41174</v>
      </c>
      <c r="E847" s="17">
        <f>VLOOKUP(B847,SAOM!B$2:D3897,3,0)</f>
        <v>41174</v>
      </c>
      <c r="F847" s="17">
        <f t="shared" si="22"/>
        <v>41189</v>
      </c>
      <c r="G847" s="17" t="s">
        <v>501</v>
      </c>
      <c r="H847" s="14" t="s">
        <v>517</v>
      </c>
      <c r="I847" s="40" t="str">
        <f>VLOOKUP(B847,SAOM!B$2:E2842,4,0)</f>
        <v>Aceito</v>
      </c>
      <c r="J847" s="14" t="s">
        <v>499</v>
      </c>
      <c r="K847" s="14" t="s">
        <v>501</v>
      </c>
      <c r="L847" s="15" t="s">
        <v>2499</v>
      </c>
      <c r="M847" s="15" t="str">
        <f>VLOOKUP(L847,Coordenadas!A$2:B2099,2,0)</f>
        <v xml:space="preserve"> 20°23'36.91"S</v>
      </c>
      <c r="N847" s="15" t="str">
        <f>VLOOKUP(L847,Coordenadas!A$2:C5842,3,0)</f>
        <v xml:space="preserve"> 47°15'35.41"O</v>
      </c>
      <c r="O847" s="40" t="str">
        <f>VLOOKUP(B847,SAOM!B$2:H1800,7,0)</f>
        <v>SES-CLAL-4084</v>
      </c>
      <c r="P847" s="40">
        <v>4033</v>
      </c>
      <c r="Q847" s="17">
        <f>VLOOKUP(B847,SAOM!B$2:I1800,8,0)</f>
        <v>41178</v>
      </c>
      <c r="R847" s="17" t="e">
        <f>VLOOKUP(B847,AG_Lider!A$1:F2159,6,0)</f>
        <v>#N/A</v>
      </c>
      <c r="S847" s="42" t="str">
        <f>VLOOKUP(B847,SAOM!B$2:J1800,9,0)</f>
        <v xml:space="preserve"> VALBER VIDAL CINTRA</v>
      </c>
      <c r="T847" s="17" t="str">
        <f>VLOOKUP(B847,SAOM!B$2:K2246,10,0)</f>
        <v xml:space="preserve"> 	FAZENDA PORTEIRA DA PEDRA, S/N -  	PORTEIRA DA PEDRA</v>
      </c>
      <c r="U847" s="42" t="str">
        <f>VLOOKUP(B847,SAOM!B$2:M1572,12,0)</f>
        <v xml:space="preserve"> 34 33535311</v>
      </c>
      <c r="V847" s="87" t="str">
        <f>VLOOKUP(B847,SAOM!B$2:L1572,11,0)</f>
        <v>37997-000</v>
      </c>
      <c r="W847" s="18"/>
      <c r="X847" s="40" t="str">
        <f>VLOOKUP(B847,SAOM!B$2:N1572,13,0)</f>
        <v>00:20:0E:10:52:37</v>
      </c>
      <c r="Y847" s="17">
        <v>41165</v>
      </c>
      <c r="Z847" s="15" t="s">
        <v>8001</v>
      </c>
      <c r="AA847" s="19">
        <v>41166</v>
      </c>
      <c r="AB847" s="35"/>
      <c r="AC847" s="48"/>
      <c r="AD847" s="19" t="str">
        <f>VLOOKUP(B847,SAOM!B$2:Q1873,16,0)</f>
        <v>-</v>
      </c>
      <c r="AE847" s="19" t="s">
        <v>4675</v>
      </c>
      <c r="AF847" s="19"/>
      <c r="AG847" s="145"/>
      <c r="AH847" s="15"/>
    </row>
    <row r="848" spans="1:34" s="20" customFormat="1">
      <c r="A848" s="46">
        <v>4082</v>
      </c>
      <c r="B848" s="38">
        <v>4082</v>
      </c>
      <c r="C848" s="17">
        <v>41129</v>
      </c>
      <c r="D848" s="17">
        <f t="shared" si="23"/>
        <v>41174</v>
      </c>
      <c r="E848" s="17">
        <f>VLOOKUP(B848,SAOM!B$2:D3898,3,0)</f>
        <v>41174</v>
      </c>
      <c r="F848" s="17">
        <f t="shared" si="22"/>
        <v>41189</v>
      </c>
      <c r="G848" s="17" t="s">
        <v>501</v>
      </c>
      <c r="H848" s="14" t="s">
        <v>517</v>
      </c>
      <c r="I848" s="40" t="str">
        <f>VLOOKUP(B848,SAOM!B$2:E2843,4,0)</f>
        <v>Aceito</v>
      </c>
      <c r="J848" s="14" t="s">
        <v>499</v>
      </c>
      <c r="K848" s="14" t="s">
        <v>501</v>
      </c>
      <c r="L848" s="15" t="s">
        <v>2499</v>
      </c>
      <c r="M848" s="15" t="str">
        <f>VLOOKUP(L848,Coordenadas!A$2:B2100,2,0)</f>
        <v xml:space="preserve"> 20°23'36.91"S</v>
      </c>
      <c r="N848" s="15" t="str">
        <f>VLOOKUP(L848,Coordenadas!A$2:C5843,3,0)</f>
        <v xml:space="preserve"> 47°15'35.41"O</v>
      </c>
      <c r="O848" s="40" t="str">
        <f>VLOOKUP(B848,SAOM!B$2:H1801,7,0)</f>
        <v>SES-CLAL-4082</v>
      </c>
      <c r="P848" s="40">
        <v>4033</v>
      </c>
      <c r="Q848" s="17">
        <f>VLOOKUP(B848,SAOM!B$2:I1801,8,0)</f>
        <v>41165</v>
      </c>
      <c r="R848" s="17" t="e">
        <f>VLOOKUP(B848,AG_Lider!A$1:F2160,6,0)</f>
        <v>#N/A</v>
      </c>
      <c r="S848" s="42" t="str">
        <f>VLOOKUP(B848,SAOM!B$2:J1801,9,0)</f>
        <v xml:space="preserve"> VALBER VIDAL CINTRA</v>
      </c>
      <c r="T848" s="17" t="str">
        <f>VLOOKUP(B848,SAOM!B$2:K2247,10,0)</f>
        <v xml:space="preserve"> 	RUA JOAQUIM PLACIDO BARBOSA,303 - Centro</v>
      </c>
      <c r="U848" s="42">
        <f>VLOOKUP(B848,SAOM!B$2:M1573,12,0)</f>
        <v>3433535311</v>
      </c>
      <c r="V848" s="87" t="str">
        <f>VLOOKUP(B848,SAOM!B$2:L1573,11,0)</f>
        <v>37997-000</v>
      </c>
      <c r="W848" s="18"/>
      <c r="X848" s="40" t="str">
        <f>VLOOKUP(B848,SAOM!B$2:N1573,13,0)</f>
        <v>00:20:0E:10:4C:B9</v>
      </c>
      <c r="Y848" s="17">
        <v>41165</v>
      </c>
      <c r="Z848" s="15" t="s">
        <v>8001</v>
      </c>
      <c r="AA848" s="19">
        <v>41166</v>
      </c>
      <c r="AB848" s="35"/>
      <c r="AC848" s="48"/>
      <c r="AD848" s="19" t="str">
        <f>VLOOKUP(B848,SAOM!B$2:Q1874,16,0)</f>
        <v>-</v>
      </c>
      <c r="AE848" s="19" t="s">
        <v>4675</v>
      </c>
      <c r="AF848" s="19"/>
      <c r="AG848" s="145"/>
      <c r="AH848" s="15"/>
    </row>
    <row r="849" spans="1:34" s="20" customFormat="1">
      <c r="A849" s="46">
        <v>4083</v>
      </c>
      <c r="B849" s="38">
        <v>4083</v>
      </c>
      <c r="C849" s="17">
        <v>41129</v>
      </c>
      <c r="D849" s="17">
        <f t="shared" si="23"/>
        <v>41174</v>
      </c>
      <c r="E849" s="17">
        <f>VLOOKUP(B849,SAOM!B$2:D3899,3,0)</f>
        <v>41174</v>
      </c>
      <c r="F849" s="17">
        <f t="shared" si="22"/>
        <v>41189</v>
      </c>
      <c r="G849" s="17" t="s">
        <v>501</v>
      </c>
      <c r="H849" s="14" t="s">
        <v>517</v>
      </c>
      <c r="I849" s="40" t="str">
        <f>VLOOKUP(B849,SAOM!B$2:E2844,4,0)</f>
        <v>Aceito</v>
      </c>
      <c r="J849" s="14" t="s">
        <v>499</v>
      </c>
      <c r="K849" s="14" t="s">
        <v>501</v>
      </c>
      <c r="L849" s="15" t="s">
        <v>2499</v>
      </c>
      <c r="M849" s="15" t="str">
        <f>VLOOKUP(L849,Coordenadas!A$2:B2101,2,0)</f>
        <v xml:space="preserve"> 20°23'36.91"S</v>
      </c>
      <c r="N849" s="15" t="str">
        <f>VLOOKUP(L849,Coordenadas!A$2:C5844,3,0)</f>
        <v xml:space="preserve"> 47°15'35.41"O</v>
      </c>
      <c r="O849" s="40" t="str">
        <f>VLOOKUP(B849,SAOM!B$2:H1802,7,0)</f>
        <v>SES-CLAL-4083</v>
      </c>
      <c r="P849" s="40">
        <v>4033</v>
      </c>
      <c r="Q849" s="17">
        <f>VLOOKUP(B849,SAOM!B$2:I1802,8,0)</f>
        <v>41165</v>
      </c>
      <c r="R849" s="17" t="e">
        <f>VLOOKUP(B849,AG_Lider!A$1:F2161,6,0)</f>
        <v>#N/A</v>
      </c>
      <c r="S849" s="42" t="str">
        <f>VLOOKUP(B849,SAOM!B$2:J1802,9,0)</f>
        <v xml:space="preserve"> VALBER VIDAL CINTRA</v>
      </c>
      <c r="T849" s="17" t="str">
        <f>VLOOKUP(B849,SAOM!B$2:K2248,10,0)</f>
        <v xml:space="preserve"> 	RUA DOZE DE DEZEMBRO, S/N - crentro</v>
      </c>
      <c r="U849" s="42" t="str">
        <f>VLOOKUP(B849,SAOM!B$2:M1574,12,0)</f>
        <v xml:space="preserve"> 34 33535311</v>
      </c>
      <c r="V849" s="87" t="str">
        <f>VLOOKUP(B849,SAOM!B$2:L1574,11,0)</f>
        <v>37997-000</v>
      </c>
      <c r="W849" s="18"/>
      <c r="X849" s="40" t="str">
        <f>VLOOKUP(B849,SAOM!B$2:N1574,13,0)</f>
        <v>00:20:0e:10:4c:6c</v>
      </c>
      <c r="Y849" s="17">
        <v>41165</v>
      </c>
      <c r="Z849" s="15" t="s">
        <v>7970</v>
      </c>
      <c r="AA849" s="19">
        <v>41165</v>
      </c>
      <c r="AB849" s="35"/>
      <c r="AC849" s="48"/>
      <c r="AD849" s="19" t="str">
        <f>VLOOKUP(B849,SAOM!B$2:Q1875,16,0)</f>
        <v>-</v>
      </c>
      <c r="AE849" s="19" t="s">
        <v>4675</v>
      </c>
      <c r="AF849" s="19"/>
      <c r="AG849" s="145"/>
      <c r="AH849" s="15"/>
    </row>
    <row r="850" spans="1:34" s="20" customFormat="1">
      <c r="A850" s="46">
        <v>4081</v>
      </c>
      <c r="B850" s="38">
        <v>4081</v>
      </c>
      <c r="C850" s="17">
        <v>41129</v>
      </c>
      <c r="D850" s="17">
        <f t="shared" si="23"/>
        <v>41174</v>
      </c>
      <c r="E850" s="17">
        <f>VLOOKUP(B850,SAOM!B$2:D3900,3,0)</f>
        <v>41174</v>
      </c>
      <c r="F850" s="17">
        <f t="shared" si="22"/>
        <v>41189</v>
      </c>
      <c r="G850" s="17" t="s">
        <v>501</v>
      </c>
      <c r="H850" s="14" t="s">
        <v>1509</v>
      </c>
      <c r="I850" s="40" t="str">
        <f>VLOOKUP(B850,SAOM!B$2:E2845,4,0)</f>
        <v>Agendado</v>
      </c>
      <c r="J850" s="14" t="s">
        <v>501</v>
      </c>
      <c r="K850" s="14" t="s">
        <v>501</v>
      </c>
      <c r="L850" s="15" t="s">
        <v>6610</v>
      </c>
      <c r="M850" s="15" t="str">
        <f>VLOOKUP(L850,Coordenadas!A$2:B2102,2,0)</f>
        <v xml:space="preserve"> 22° 2'46.77"S</v>
      </c>
      <c r="N850" s="15" t="str">
        <f>VLOOKUP(L850,Coordenadas!A$2:C5845,3,0)</f>
        <v xml:space="preserve"> 45°41'23.51"O</v>
      </c>
      <c r="O850" s="40" t="str">
        <f>VLOOKUP(B850,SAOM!B$2:H1803,7,0)</f>
        <v>-</v>
      </c>
      <c r="P850" s="40">
        <v>4033</v>
      </c>
      <c r="Q850" s="17">
        <f>VLOOKUP(B850,SAOM!B$2:I1803,8,0)</f>
        <v>41152</v>
      </c>
      <c r="R850" s="17" t="e">
        <f>VLOOKUP(B850,AG_Lider!A$1:F2162,6,0)</f>
        <v>#N/A</v>
      </c>
      <c r="S850" s="42" t="str">
        <f>VLOOKUP(B850,SAOM!B$2:J1803,9,0)</f>
        <v xml:space="preserve"> Érika Likiane Fernandes</v>
      </c>
      <c r="T850" s="17" t="str">
        <f>VLOOKUP(B850,SAOM!B$2:K2249,10,0)</f>
        <v xml:space="preserve"> Avenida Saturnino de Faria, 686</v>
      </c>
      <c r="U850" s="42" t="str">
        <f>VLOOKUP(B850,SAOM!B$2:M1575,12,0)</f>
        <v xml:space="preserve"> (35) 34521211</v>
      </c>
      <c r="V850" s="87" t="str">
        <f>VLOOKUP(B850,SAOM!B$2:L1575,11,0)</f>
        <v>37556-000</v>
      </c>
      <c r="W850" s="18"/>
      <c r="X850" s="40" t="str">
        <f>VLOOKUP(B850,SAOM!B$2:N1575,13,0)</f>
        <v>-</v>
      </c>
      <c r="Y850" s="17"/>
      <c r="Z850" s="15"/>
      <c r="AA850" s="19"/>
      <c r="AB850" s="35"/>
      <c r="AC850" s="48"/>
      <c r="AD850" s="19" t="str">
        <f>VLOOKUP(B850,SAOM!B$2:Q1876,16,0)</f>
        <v>-</v>
      </c>
      <c r="AE850" s="19" t="s">
        <v>4675</v>
      </c>
      <c r="AF850" s="19"/>
      <c r="AG850" s="145"/>
      <c r="AH850" s="15"/>
    </row>
    <row r="851" spans="1:34" s="20" customFormat="1">
      <c r="A851" s="46">
        <v>4080</v>
      </c>
      <c r="B851" s="38">
        <v>4080</v>
      </c>
      <c r="C851" s="17">
        <v>41129</v>
      </c>
      <c r="D851" s="17">
        <f t="shared" si="23"/>
        <v>41174</v>
      </c>
      <c r="E851" s="17">
        <f>VLOOKUP(B851,SAOM!B$2:D3901,3,0)</f>
        <v>41174</v>
      </c>
      <c r="F851" s="17">
        <f t="shared" si="22"/>
        <v>41189</v>
      </c>
      <c r="G851" s="17" t="s">
        <v>501</v>
      </c>
      <c r="H851" s="14" t="s">
        <v>752</v>
      </c>
      <c r="I851" s="40" t="str">
        <f>VLOOKUP(B851,SAOM!B$2:E2846,4,0)</f>
        <v>Agendado</v>
      </c>
      <c r="J851" s="14" t="s">
        <v>499</v>
      </c>
      <c r="K851" s="14" t="s">
        <v>499</v>
      </c>
      <c r="L851" s="15" t="s">
        <v>6610</v>
      </c>
      <c r="M851" s="15" t="str">
        <f>VLOOKUP(L851,Coordenadas!A$2:B2103,2,0)</f>
        <v xml:space="preserve"> 22° 2'46.77"S</v>
      </c>
      <c r="N851" s="15" t="str">
        <f>VLOOKUP(L851,Coordenadas!A$2:C5846,3,0)</f>
        <v xml:space="preserve"> 45°41'23.51"O</v>
      </c>
      <c r="O851" s="40" t="str">
        <f>VLOOKUP(B851,SAOM!B$2:H1804,7,0)</f>
        <v>-</v>
      </c>
      <c r="P851" s="40">
        <v>4033</v>
      </c>
      <c r="Q851" s="17">
        <f>VLOOKUP(B851,SAOM!B$2:I1804,8,0)</f>
        <v>41152</v>
      </c>
      <c r="R851" s="17" t="e">
        <f>VLOOKUP(B851,AG_Lider!A$1:F2163,6,0)</f>
        <v>#N/A</v>
      </c>
      <c r="S851" s="42" t="str">
        <f>VLOOKUP(B851,SAOM!B$2:J1804,9,0)</f>
        <v xml:space="preserve"> Tatiana Siqueira Julidori</v>
      </c>
      <c r="T851" s="17" t="str">
        <f>VLOOKUP(B851,SAOM!B$2:K2250,10,0)</f>
        <v>O 	Rua Monsenhor Nelson Leite Lemes, 25 -  	Novo Horizonte</v>
      </c>
      <c r="U851" s="42" t="str">
        <f>VLOOKUP(B851,SAOM!B$2:M1576,12,0)</f>
        <v xml:space="preserve"> (35) 34521332</v>
      </c>
      <c r="V851" s="87" t="str">
        <f>VLOOKUP(B851,SAOM!B$2:L1576,11,0)</f>
        <v>37556-000</v>
      </c>
      <c r="W851" s="18"/>
      <c r="X851" s="40" t="str">
        <f>VLOOKUP(B851,SAOM!B$2:N1576,13,0)</f>
        <v>-</v>
      </c>
      <c r="Y851" s="17"/>
      <c r="Z851" s="15"/>
      <c r="AA851" s="19"/>
      <c r="AB851" s="35"/>
      <c r="AC851" s="48"/>
      <c r="AD851" s="19" t="str">
        <f>VLOOKUP(B851,SAOM!B$2:Q1877,16,0)</f>
        <v>-</v>
      </c>
      <c r="AE851" s="19" t="s">
        <v>4675</v>
      </c>
      <c r="AF851" s="19"/>
      <c r="AG851" s="145"/>
      <c r="AH851" s="15"/>
    </row>
    <row r="852" spans="1:34" s="20" customFormat="1">
      <c r="A852" s="46">
        <v>4079</v>
      </c>
      <c r="B852" s="38">
        <v>4079</v>
      </c>
      <c r="C852" s="17">
        <v>41129</v>
      </c>
      <c r="D852" s="17">
        <f t="shared" si="23"/>
        <v>41174</v>
      </c>
      <c r="E852" s="17">
        <f>VLOOKUP(B852,SAOM!B$2:D3902,3,0)</f>
        <v>41174</v>
      </c>
      <c r="F852" s="17">
        <f t="shared" si="22"/>
        <v>41189</v>
      </c>
      <c r="G852" s="17" t="s">
        <v>501</v>
      </c>
      <c r="H852" s="14" t="s">
        <v>488</v>
      </c>
      <c r="I852" s="40" t="str">
        <f>VLOOKUP(B852,SAOM!B$2:E2847,4,0)</f>
        <v>Agendado</v>
      </c>
      <c r="J852" s="14" t="s">
        <v>499</v>
      </c>
      <c r="K852" s="14" t="s">
        <v>501</v>
      </c>
      <c r="L852" s="15" t="s">
        <v>6618</v>
      </c>
      <c r="M852" s="15" t="str">
        <f>VLOOKUP(L852,Coordenadas!A$2:B2104,2,0)</f>
        <v xml:space="preserve"> 19°41'50.98"S</v>
      </c>
      <c r="N852" s="15" t="str">
        <f>VLOOKUP(L852,Coordenadas!A$2:C5847,3,0)</f>
        <v xml:space="preserve"> 46°10'8.55"O</v>
      </c>
      <c r="O852" s="40" t="str">
        <f>VLOOKUP(B852,SAOM!B$2:H1805,7,0)</f>
        <v>SES-CAOS-4079</v>
      </c>
      <c r="P852" s="40">
        <v>4033</v>
      </c>
      <c r="Q852" s="17">
        <f>VLOOKUP(B852,SAOM!B$2:I1805,8,0)</f>
        <v>41150</v>
      </c>
      <c r="R852" s="17" t="e">
        <f>VLOOKUP(B852,AG_Lider!A$1:F2164,6,0)</f>
        <v>#N/A</v>
      </c>
      <c r="S852" s="42" t="str">
        <f>VLOOKUP(B852,SAOM!B$2:J1805,9,0)</f>
        <v xml:space="preserve"> Rita de Cassia Teixeira</v>
      </c>
      <c r="T852" s="17" t="str">
        <f>VLOOKUP(B852,SAOM!B$2:K2251,10,0)</f>
        <v xml:space="preserve"> 	Rua Cornelia Alves Bicalho, 731m -  	Santa Terezinha</v>
      </c>
      <c r="U852" s="42" t="str">
        <f>VLOOKUP(B852,SAOM!B$2:M1577,12,0)</f>
        <v xml:space="preserve"> 037-34269192</v>
      </c>
      <c r="V852" s="87" t="str">
        <f>VLOOKUP(B852,SAOM!B$2:L1577,11,0)</f>
        <v>38970-000</v>
      </c>
      <c r="W852" s="18"/>
      <c r="X852" s="40" t="str">
        <f>VLOOKUP(B852,SAOM!B$2:N1577,13,0)</f>
        <v>00:20:0E:10:4A:AA</v>
      </c>
      <c r="Y852" s="17">
        <v>41138</v>
      </c>
      <c r="Z852" s="15" t="s">
        <v>7220</v>
      </c>
      <c r="AA852" s="19"/>
      <c r="AB852" s="35"/>
      <c r="AC852" s="48"/>
      <c r="AD852" s="19" t="str">
        <f>VLOOKUP(B852,SAOM!B$2:Q1878,16,0)</f>
        <v>-</v>
      </c>
      <c r="AE852" s="19" t="s">
        <v>4675</v>
      </c>
      <c r="AF852" s="19"/>
      <c r="AG852" s="145"/>
      <c r="AH852" s="15"/>
    </row>
    <row r="853" spans="1:34" s="20" customFormat="1">
      <c r="A853" s="46">
        <v>4106</v>
      </c>
      <c r="B853" s="38">
        <v>4106</v>
      </c>
      <c r="C853" s="17">
        <v>41129</v>
      </c>
      <c r="D853" s="17">
        <f t="shared" si="23"/>
        <v>41174</v>
      </c>
      <c r="E853" s="17">
        <f>VLOOKUP(B853,SAOM!B$2:D3903,3,0)</f>
        <v>41174</v>
      </c>
      <c r="F853" s="17">
        <f t="shared" si="22"/>
        <v>41189</v>
      </c>
      <c r="G853" s="17" t="s">
        <v>501</v>
      </c>
      <c r="H853" s="14" t="s">
        <v>752</v>
      </c>
      <c r="I853" s="40" t="str">
        <f>VLOOKUP(B853,SAOM!B$2:E2848,4,0)</f>
        <v>Agendado</v>
      </c>
      <c r="J853" s="14" t="s">
        <v>499</v>
      </c>
      <c r="K853" s="14" t="s">
        <v>499</v>
      </c>
      <c r="L853" s="15" t="s">
        <v>5387</v>
      </c>
      <c r="M853" s="15" t="str">
        <f>VLOOKUP(L853,Coordenadas!A$2:B2105,2,0)</f>
        <v xml:space="preserve"> 18°46'3.85"S</v>
      </c>
      <c r="N853" s="15" t="str">
        <f>VLOOKUP(L853,Coordenadas!A$2:C5848,3,0)</f>
        <v xml:space="preserve"> 40°58'30.81"O</v>
      </c>
      <c r="O853" s="40" t="str">
        <f>VLOOKUP(B853,SAOM!B$2:H1806,7,0)</f>
        <v>-</v>
      </c>
      <c r="P853" s="40">
        <v>4033</v>
      </c>
      <c r="Q853" s="17">
        <f>VLOOKUP(B853,SAOM!B$2:I1806,8,0)</f>
        <v>41169</v>
      </c>
      <c r="R853" s="17" t="e">
        <f>VLOOKUP(B853,AG_Lider!A$1:F2165,6,0)</f>
        <v>#N/A</v>
      </c>
      <c r="S853" s="42" t="str">
        <f>VLOOKUP(B853,SAOM!B$2:J1806,9,0)</f>
        <v xml:space="preserve"> Janice/Geovana</v>
      </c>
      <c r="T853" s="17" t="str">
        <f>VLOOKUP(B853,SAOM!B$2:K2252,10,0)</f>
        <v xml:space="preserve"> R. Juranir Silva, S/N -  Bela Vista</v>
      </c>
      <c r="U853" s="42" t="str">
        <f>VLOOKUP(B853,SAOM!B$2:M1578,12,0)</f>
        <v xml:space="preserve"> (33)3241-1184</v>
      </c>
      <c r="V853" s="87" t="str">
        <f>VLOOKUP(B853,SAOM!B$2:L1578,11,0)</f>
        <v>35290-000</v>
      </c>
      <c r="W853" s="18"/>
      <c r="X853" s="40" t="str">
        <f>VLOOKUP(B853,SAOM!B$2:N1578,13,0)</f>
        <v>-</v>
      </c>
      <c r="Y853" s="17"/>
      <c r="Z853" s="15"/>
      <c r="AA853" s="19"/>
      <c r="AB853" s="35"/>
      <c r="AC853" s="48"/>
      <c r="AD853" s="19" t="str">
        <f>VLOOKUP(B853,SAOM!B$2:Q1879,16,0)</f>
        <v>-</v>
      </c>
      <c r="AE853" s="19" t="s">
        <v>4675</v>
      </c>
      <c r="AF853" s="19"/>
      <c r="AG853" s="145"/>
      <c r="AH853" s="15"/>
    </row>
    <row r="854" spans="1:34" s="20" customFormat="1">
      <c r="A854" s="46">
        <v>4105</v>
      </c>
      <c r="B854" s="38">
        <v>4105</v>
      </c>
      <c r="C854" s="17">
        <v>41129</v>
      </c>
      <c r="D854" s="17">
        <f t="shared" si="23"/>
        <v>41174</v>
      </c>
      <c r="E854" s="17">
        <f>VLOOKUP(B854,SAOM!B$2:D3904,3,0)</f>
        <v>41174</v>
      </c>
      <c r="F854" s="17">
        <f t="shared" si="22"/>
        <v>41189</v>
      </c>
      <c r="G854" s="17" t="s">
        <v>501</v>
      </c>
      <c r="H854" s="14" t="s">
        <v>517</v>
      </c>
      <c r="I854" s="40" t="str">
        <f>VLOOKUP(B854,SAOM!B$2:E2849,4,0)</f>
        <v>Aceito</v>
      </c>
      <c r="J854" s="14" t="s">
        <v>499</v>
      </c>
      <c r="K854" s="14" t="s">
        <v>501</v>
      </c>
      <c r="L854" s="15" t="s">
        <v>4049</v>
      </c>
      <c r="M854" s="15" t="str">
        <f>VLOOKUP(L854,Coordenadas!A$2:B2106,2,0)</f>
        <v xml:space="preserve"> 18° 2'40.30"S</v>
      </c>
      <c r="N854" s="15" t="str">
        <f>VLOOKUP(L854,Coordenadas!A$2:C5849,3,0)</f>
        <v xml:space="preserve"> 41°39'40.50"O</v>
      </c>
      <c r="O854" s="40" t="str">
        <f>VLOOKUP(B854,SAOM!B$2:H1807,7,0)</f>
        <v>SES-ITRI-4105</v>
      </c>
      <c r="P854" s="40">
        <v>4033</v>
      </c>
      <c r="Q854" s="17">
        <f>VLOOKUP(B854,SAOM!B$2:I1807,8,0)</f>
        <v>41135</v>
      </c>
      <c r="R854" s="17" t="e">
        <f>VLOOKUP(B854,AG_Lider!A$1:F2166,6,0)</f>
        <v>#N/A</v>
      </c>
      <c r="S854" s="42" t="str">
        <f>VLOOKUP(B854,SAOM!B$2:J1807,9,0)</f>
        <v xml:space="preserve"> Thiago Amaral</v>
      </c>
      <c r="T854" s="17" t="str">
        <f>VLOOKUP(B854,SAOM!B$2:K2253,10,0)</f>
        <v xml:space="preserve"> R: Brasília,90 - Centro</v>
      </c>
      <c r="U854" s="42" t="str">
        <f>VLOOKUP(B854,SAOM!B$2:M1579,12,0)</f>
        <v xml:space="preserve"> 33 - 3511 -1799</v>
      </c>
      <c r="V854" s="87" t="str">
        <f>VLOOKUP(B854,SAOM!B$2:L1579,11,0)</f>
        <v>39830-00</v>
      </c>
      <c r="W854" s="18"/>
      <c r="X854" s="40" t="str">
        <f>VLOOKUP(B854,SAOM!B$2:N1579,13,0)</f>
        <v>00:20:0e:10:52:d7</v>
      </c>
      <c r="Y854" s="17">
        <v>41136</v>
      </c>
      <c r="Z854" s="15" t="s">
        <v>6221</v>
      </c>
      <c r="AA854" s="19">
        <v>41137</v>
      </c>
      <c r="AB854" s="35"/>
      <c r="AC854" s="48"/>
      <c r="AD854" s="19" t="str">
        <f>VLOOKUP(B854,SAOM!B$2:Q1880,16,0)</f>
        <v>-</v>
      </c>
      <c r="AE854" s="19" t="s">
        <v>4675</v>
      </c>
      <c r="AF854" s="19"/>
      <c r="AG854" s="145"/>
      <c r="AH854" s="15"/>
    </row>
    <row r="855" spans="1:34" s="84" customFormat="1">
      <c r="A855" s="46">
        <v>4104</v>
      </c>
      <c r="B855" s="38">
        <v>4104</v>
      </c>
      <c r="C855" s="31">
        <v>41129</v>
      </c>
      <c r="D855" s="31">
        <f t="shared" si="23"/>
        <v>41174</v>
      </c>
      <c r="E855" s="31">
        <f>VLOOKUP(B855,SAOM!B$2:D3905,3,0)</f>
        <v>41191</v>
      </c>
      <c r="F855" s="31">
        <f t="shared" si="22"/>
        <v>41189</v>
      </c>
      <c r="G855" s="31" t="s">
        <v>501</v>
      </c>
      <c r="H855" s="73" t="s">
        <v>517</v>
      </c>
      <c r="I855" s="38" t="str">
        <f>VLOOKUP(B855,SAOM!B$2:E2850,4,0)</f>
        <v>Aceito</v>
      </c>
      <c r="J855" s="73" t="s">
        <v>499</v>
      </c>
      <c r="K855" s="73" t="s">
        <v>501</v>
      </c>
      <c r="L855" s="47" t="s">
        <v>4049</v>
      </c>
      <c r="M855" s="15" t="str">
        <f>VLOOKUP(L855,Coordenadas!A$2:B2107,2,0)</f>
        <v xml:space="preserve"> 18° 2'40.30"S</v>
      </c>
      <c r="N855" s="15" t="str">
        <f>VLOOKUP(L855,Coordenadas!A$2:C5850,3,0)</f>
        <v xml:space="preserve"> 41°39'40.50"O</v>
      </c>
      <c r="O855" s="38" t="str">
        <f>VLOOKUP(B855,SAOM!B$2:H1808,7,0)</f>
        <v>SES-ITRI-4104</v>
      </c>
      <c r="P855" s="38">
        <v>4033</v>
      </c>
      <c r="Q855" s="31">
        <f>VLOOKUP(B855,SAOM!B$2:I1808,8,0)</f>
        <v>41136</v>
      </c>
      <c r="R855" s="31" t="e">
        <f>VLOOKUP(B855,AG_Lider!A$1:F2167,6,0)</f>
        <v>#N/A</v>
      </c>
      <c r="S855" s="80" t="str">
        <f>VLOOKUP(B855,SAOM!B$2:J1808,9,0)</f>
        <v>Thiago Amaral</v>
      </c>
      <c r="T855" s="31" t="str">
        <f>VLOOKUP(B855,SAOM!B$2:K2254,10,0)</f>
        <v xml:space="preserve"> Distrito de Frei Serafim -  	Zona Rural </v>
      </c>
      <c r="U855" s="80" t="str">
        <f>VLOOKUP(B855,SAOM!B$2:M1580,12,0)</f>
        <v>33- 9938-4420</v>
      </c>
      <c r="V855" s="209" t="str">
        <f>VLOOKUP(B855,SAOM!B$2:L1580,11,0)</f>
        <v>39830-00</v>
      </c>
      <c r="W855" s="81"/>
      <c r="X855" s="38" t="str">
        <f>VLOOKUP(B855,SAOM!B$2:N1580,13,0)</f>
        <v>00:20:0e:10:4a:ff</v>
      </c>
      <c r="Y855" s="31">
        <v>41158</v>
      </c>
      <c r="Z855" s="47" t="s">
        <v>7705</v>
      </c>
      <c r="AA855" s="82">
        <v>41166</v>
      </c>
      <c r="AB855" s="83"/>
      <c r="AC855" s="82" t="s">
        <v>7968</v>
      </c>
      <c r="AD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E855" s="82" t="s">
        <v>4675</v>
      </c>
      <c r="AF855" s="82"/>
      <c r="AG855" s="147"/>
      <c r="AH855" s="47"/>
    </row>
    <row r="856" spans="1:34" s="20" customFormat="1">
      <c r="A856" s="46">
        <v>4103</v>
      </c>
      <c r="B856" s="38">
        <v>4103</v>
      </c>
      <c r="C856" s="17">
        <v>41129</v>
      </c>
      <c r="D856" s="17">
        <f t="shared" si="23"/>
        <v>41174</v>
      </c>
      <c r="E856" s="17">
        <f>VLOOKUP(B856,SAOM!B$2:D3906,3,0)</f>
        <v>41174</v>
      </c>
      <c r="F856" s="17">
        <f t="shared" si="22"/>
        <v>41189</v>
      </c>
      <c r="G856" s="17" t="s">
        <v>501</v>
      </c>
      <c r="H856" s="14" t="s">
        <v>752</v>
      </c>
      <c r="I856" s="40" t="str">
        <f>VLOOKUP(B856,SAOM!B$2:E2851,4,0)</f>
        <v>A agendar</v>
      </c>
      <c r="J856" s="14" t="s">
        <v>499</v>
      </c>
      <c r="K856" s="14" t="s">
        <v>499</v>
      </c>
      <c r="L856" s="15" t="s">
        <v>4049</v>
      </c>
      <c r="M856" s="15" t="str">
        <f>VLOOKUP(L856,Coordenadas!A$2:B2108,2,0)</f>
        <v xml:space="preserve"> 18° 2'40.30"S</v>
      </c>
      <c r="N856" s="15" t="str">
        <f>VLOOKUP(L856,Coordenadas!A$2:C5851,3,0)</f>
        <v xml:space="preserve"> 41°39'40.50"O</v>
      </c>
      <c r="O856" s="40" t="str">
        <f>VLOOKUP(B856,SAOM!B$2:H1809,7,0)</f>
        <v>-</v>
      </c>
      <c r="P856" s="40">
        <v>4033</v>
      </c>
      <c r="Q856" s="17" t="str">
        <f>VLOOKUP(B856,SAOM!B$2:I1809,8,0)</f>
        <v>-</v>
      </c>
      <c r="R856" s="17" t="e">
        <f>VLOOKUP(B856,AG_Lider!A$1:F2168,6,0)</f>
        <v>#N/A</v>
      </c>
      <c r="S856" s="42" t="str">
        <f>VLOOKUP(B856,SAOM!B$2:J1809,9,0)</f>
        <v xml:space="preserve"> Thiago Amaral</v>
      </c>
      <c r="T856" s="17" t="str">
        <f>VLOOKUP(B856,SAOM!B$2:K2255,10,0)</f>
        <v xml:space="preserve">Cafelândia  -  	Zona Rural </v>
      </c>
      <c r="U856" s="42" t="str">
        <f>VLOOKUP(B856,SAOM!B$2:M1581,12,0)</f>
        <v>33- 3511-1033</v>
      </c>
      <c r="V856" s="87" t="str">
        <f>VLOOKUP(B856,SAOM!B$2:L1581,11,0)</f>
        <v>39830-00</v>
      </c>
      <c r="W856" s="18"/>
      <c r="X856" s="40" t="str">
        <f>VLOOKUP(B856,SAOM!B$2:N1581,13,0)</f>
        <v>-</v>
      </c>
      <c r="Y856" s="17"/>
      <c r="Z856" s="15"/>
      <c r="AA856" s="19"/>
      <c r="AB856" s="35"/>
      <c r="AC856" s="48"/>
      <c r="AD856" s="19" t="str">
        <f>VLOOKUP(B856,SAOM!B$2:Q1882,16,0)</f>
        <v>-</v>
      </c>
      <c r="AE856" s="19" t="s">
        <v>4675</v>
      </c>
      <c r="AF856" s="19"/>
      <c r="AG856" s="145"/>
      <c r="AH856" s="15"/>
    </row>
    <row r="857" spans="1:34" s="84" customFormat="1">
      <c r="A857" s="46">
        <v>4102</v>
      </c>
      <c r="B857" s="38">
        <v>4102</v>
      </c>
      <c r="C857" s="31">
        <v>41129</v>
      </c>
      <c r="D857" s="31">
        <f t="shared" si="23"/>
        <v>41174</v>
      </c>
      <c r="E857" s="31">
        <f>VLOOKUP(B857,SAOM!B$2:D3907,3,0)</f>
        <v>41174</v>
      </c>
      <c r="F857" s="31">
        <f t="shared" si="22"/>
        <v>41189</v>
      </c>
      <c r="G857" s="31">
        <v>41134</v>
      </c>
      <c r="H857" s="73" t="s">
        <v>764</v>
      </c>
      <c r="I857" s="38" t="str">
        <f>VLOOKUP(B857,SAOM!B$2:E2852,4,0)</f>
        <v>Paralisado</v>
      </c>
      <c r="J857" s="73" t="s">
        <v>499</v>
      </c>
      <c r="K857" s="73" t="s">
        <v>499</v>
      </c>
      <c r="L857" s="47" t="s">
        <v>4049</v>
      </c>
      <c r="M857" s="15" t="str">
        <f>VLOOKUP(L857,Coordenadas!A$2:B2109,2,0)</f>
        <v xml:space="preserve"> 18° 2'40.30"S</v>
      </c>
      <c r="N857" s="15" t="str">
        <f>VLOOKUP(L857,Coordenadas!A$2:C5852,3,0)</f>
        <v xml:space="preserve"> 41°39'40.50"O</v>
      </c>
      <c r="O857" s="38" t="str">
        <f>VLOOKUP(B857,SAOM!B$2:H1810,7,0)</f>
        <v>-</v>
      </c>
      <c r="P857" s="38">
        <v>4033</v>
      </c>
      <c r="Q857" s="31" t="str">
        <f>VLOOKUP(B857,SAOM!B$2:I1810,8,0)</f>
        <v>-</v>
      </c>
      <c r="R857" s="31" t="e">
        <f>VLOOKUP(B857,AG_Lider!A$1:F2169,6,0)</f>
        <v>#N/A</v>
      </c>
      <c r="S857" s="80" t="str">
        <f>VLOOKUP(B857,SAOM!B$2:J1810,9,0)</f>
        <v>Emª Maria Luiza</v>
      </c>
      <c r="T857" s="31" t="str">
        <f>VLOOKUP(B857,SAOM!B$2:K2256,10,0)</f>
        <v xml:space="preserve"> R : Serafim Souza e Silva - Coqueiros</v>
      </c>
      <c r="U857" s="42" t="str">
        <f>VLOOKUP(B857,SAOM!B$2:M1582,12,0)</f>
        <v xml:space="preserve"> 033- 8416-9892</v>
      </c>
      <c r="V857" s="87" t="str">
        <f>VLOOKUP(B857,SAOM!B$2:L1582,11,0)</f>
        <v>39830-000</v>
      </c>
      <c r="W857" s="81"/>
      <c r="X857" s="40" t="str">
        <f>VLOOKUP(B857,SAOM!B$2:N1582,13,0)</f>
        <v>-</v>
      </c>
      <c r="Y857" s="31"/>
      <c r="Z857" s="47"/>
      <c r="AA857" s="82"/>
      <c r="AB857" s="35"/>
      <c r="AC857" s="70" t="s">
        <v>6663</v>
      </c>
      <c r="AD857" s="82" t="str">
        <f>VLOOKUP(B857,SAOM!B$2:Q1883,16,0)</f>
        <v xml:space="preserve">13/8 - Local está em construção, com previsão de término para Outubro.
</v>
      </c>
      <c r="AE857" s="82" t="s">
        <v>4675</v>
      </c>
      <c r="AF857" s="82"/>
      <c r="AG857" s="147"/>
      <c r="AH857" s="47"/>
    </row>
    <row r="858" spans="1:34" s="20" customFormat="1">
      <c r="A858" s="46">
        <v>4100</v>
      </c>
      <c r="B858" s="38">
        <v>4100</v>
      </c>
      <c r="C858" s="17">
        <v>41129</v>
      </c>
      <c r="D858" s="17">
        <f t="shared" si="23"/>
        <v>41174</v>
      </c>
      <c r="E858" s="17">
        <f>VLOOKUP(B858,SAOM!B$2:D3908,3,0)</f>
        <v>41129</v>
      </c>
      <c r="F858" s="17">
        <f t="shared" si="22"/>
        <v>41189</v>
      </c>
      <c r="G858" s="17" t="s">
        <v>501</v>
      </c>
      <c r="H858" s="14" t="s">
        <v>752</v>
      </c>
      <c r="I858" s="40" t="str">
        <f>VLOOKUP(B858,SAOM!B$2:E2853,4,0)</f>
        <v>Agendado</v>
      </c>
      <c r="J858" s="14" t="s">
        <v>499</v>
      </c>
      <c r="K858" s="14" t="s">
        <v>499</v>
      </c>
      <c r="L858" s="15" t="s">
        <v>6638</v>
      </c>
      <c r="M858" s="15" t="str">
        <f>VLOOKUP(L858,Coordenadas!A$2:B2110,2,0)</f>
        <v xml:space="preserve"> 20°33'27.17"S</v>
      </c>
      <c r="N858" s="15" t="str">
        <f>VLOOKUP(L858,Coordenadas!A$2:C5853,3,0)</f>
        <v xml:space="preserve"> 43° 0'21.19"O</v>
      </c>
      <c r="O858" s="40" t="str">
        <f>VLOOKUP(B858,SAOM!B$2:H1811,7,0)</f>
        <v>-</v>
      </c>
      <c r="P858" s="40">
        <v>4033</v>
      </c>
      <c r="Q858" s="17">
        <f>VLOOKUP(B858,SAOM!B$2:I1811,8,0)</f>
        <v>41176</v>
      </c>
      <c r="R858" s="17" t="e">
        <f>VLOOKUP(B858,AG_Lider!A$1:F2170,6,0)</f>
        <v>#N/A</v>
      </c>
      <c r="S858" s="42" t="str">
        <f>VLOOKUP(B858,SAOM!B$2:J1811,9,0)</f>
        <v>Vicentina Maria Cmpos Moreira</v>
      </c>
      <c r="T858" s="17" t="str">
        <f>VLOOKUP(B858,SAOM!B$2:K2257,10,0)</f>
        <v>Zona Rural Café - BAIRRO Café</v>
      </c>
      <c r="U858" s="42">
        <f>VLOOKUP(B858,SAOM!B$2:M1583,12,0)</f>
        <v>38935181</v>
      </c>
      <c r="V858" s="87" t="str">
        <f>VLOOKUP(B858,SAOM!B$2:L1583,11,0)</f>
        <v>35436-000</v>
      </c>
      <c r="W858" s="18"/>
      <c r="X858" s="40" t="str">
        <f>VLOOKUP(B858,SAOM!B$2:N1583,13,0)</f>
        <v>-</v>
      </c>
      <c r="Y858" s="17"/>
      <c r="Z858" s="15"/>
      <c r="AA858" s="19"/>
      <c r="AB858" s="35"/>
      <c r="AC858" s="48"/>
      <c r="AD858" s="19" t="str">
        <f>VLOOKUP(B858,SAOM!B$2:Q1884,16,0)</f>
        <v>-</v>
      </c>
      <c r="AE858" s="19" t="s">
        <v>4675</v>
      </c>
      <c r="AF858" s="19"/>
      <c r="AG858" s="145"/>
      <c r="AH858" s="15"/>
    </row>
    <row r="859" spans="1:34" s="20" customFormat="1">
      <c r="A859" s="46">
        <v>4099</v>
      </c>
      <c r="B859" s="38">
        <v>4099</v>
      </c>
      <c r="C859" s="17">
        <v>41129</v>
      </c>
      <c r="D859" s="17">
        <f t="shared" si="23"/>
        <v>41174</v>
      </c>
      <c r="E859" s="17">
        <f>VLOOKUP(B859,SAOM!B$2:D3909,3,0)</f>
        <v>41174</v>
      </c>
      <c r="F859" s="17">
        <f t="shared" si="22"/>
        <v>41189</v>
      </c>
      <c r="G859" s="17" t="s">
        <v>501</v>
      </c>
      <c r="H859" s="14" t="s">
        <v>752</v>
      </c>
      <c r="I859" s="40" t="str">
        <f>VLOOKUP(B859,SAOM!B$2:E2854,4,0)</f>
        <v>Agendado</v>
      </c>
      <c r="J859" s="14" t="s">
        <v>499</v>
      </c>
      <c r="K859" s="14" t="s">
        <v>499</v>
      </c>
      <c r="L859" s="15" t="s">
        <v>6638</v>
      </c>
      <c r="M859" s="15" t="str">
        <f>VLOOKUP(L859,Coordenadas!A$2:B2111,2,0)</f>
        <v xml:space="preserve"> 20°33'27.17"S</v>
      </c>
      <c r="N859" s="15" t="str">
        <f>VLOOKUP(L859,Coordenadas!A$2:C5854,3,0)</f>
        <v xml:space="preserve"> 43° 0'21.19"O</v>
      </c>
      <c r="O859" s="40" t="str">
        <f>VLOOKUP(B859,SAOM!B$2:H1812,7,0)</f>
        <v>-</v>
      </c>
      <c r="P859" s="40">
        <v>4033</v>
      </c>
      <c r="Q859" s="17">
        <f>VLOOKUP(B859,SAOM!B$2:I1812,8,0)</f>
        <v>41169</v>
      </c>
      <c r="R859" s="17" t="e">
        <f>VLOOKUP(B859,AG_Lider!A$1:F2171,6,0)</f>
        <v>#N/A</v>
      </c>
      <c r="S859" s="42" t="str">
        <f>VLOOKUP(B859,SAOM!B$2:J1812,9,0)</f>
        <v xml:space="preserve"> Vicentina Maria Campos Moreira</v>
      </c>
      <c r="T859" s="17" t="str">
        <f>VLOOKUP(B859,SAOM!B$2:K2258,10,0)</f>
        <v xml:space="preserve"> Zona Rural São Joaquim -  São Joaquim</v>
      </c>
      <c r="U859" s="42">
        <f>VLOOKUP(B859,SAOM!B$2:M1584,12,0)</f>
        <v>38935181</v>
      </c>
      <c r="V859" s="87" t="str">
        <f>VLOOKUP(B859,SAOM!B$2:L1584,11,0)</f>
        <v>35436-000</v>
      </c>
      <c r="W859" s="18"/>
      <c r="X859" s="40" t="str">
        <f>VLOOKUP(B859,SAOM!B$2:N1584,13,0)</f>
        <v>-</v>
      </c>
      <c r="Y859" s="17"/>
      <c r="Z859" s="15"/>
      <c r="AA859" s="19"/>
      <c r="AB859" s="35"/>
      <c r="AC859" s="48"/>
      <c r="AD859" s="19" t="str">
        <f>VLOOKUP(B859,SAOM!B$2:Q1885,16,0)</f>
        <v>-</v>
      </c>
      <c r="AE859" s="19" t="s">
        <v>4675</v>
      </c>
      <c r="AF859" s="19"/>
      <c r="AG859" s="145"/>
      <c r="AH859" s="15"/>
    </row>
    <row r="860" spans="1:34" s="20" customFormat="1">
      <c r="A860" s="46">
        <v>4101</v>
      </c>
      <c r="B860" s="38">
        <v>4101</v>
      </c>
      <c r="C860" s="17">
        <v>41129</v>
      </c>
      <c r="D860" s="17">
        <f t="shared" si="23"/>
        <v>41174</v>
      </c>
      <c r="E860" s="17">
        <f>VLOOKUP(B860,SAOM!B$2:D3910,3,0)</f>
        <v>41129</v>
      </c>
      <c r="F860" s="17">
        <f t="shared" si="22"/>
        <v>41189</v>
      </c>
      <c r="G860" s="17" t="s">
        <v>501</v>
      </c>
      <c r="H860" s="14" t="s">
        <v>752</v>
      </c>
      <c r="I860" s="40" t="str">
        <f>VLOOKUP(B860,SAOM!B$2:E2855,4,0)</f>
        <v>Agendado</v>
      </c>
      <c r="J860" s="14" t="s">
        <v>499</v>
      </c>
      <c r="K860" s="14" t="s">
        <v>499</v>
      </c>
      <c r="L860" s="15" t="s">
        <v>6638</v>
      </c>
      <c r="M860" s="15" t="str">
        <f>VLOOKUP(L860,Coordenadas!A$2:B2112,2,0)</f>
        <v xml:space="preserve"> 20°33'27.17"S</v>
      </c>
      <c r="N860" s="15" t="str">
        <f>VLOOKUP(L860,Coordenadas!A$2:C5855,3,0)</f>
        <v xml:space="preserve"> 43° 0'21.19"O</v>
      </c>
      <c r="O860" s="40" t="str">
        <f>VLOOKUP(B860,SAOM!B$2:H1813,7,0)</f>
        <v>-</v>
      </c>
      <c r="P860" s="40">
        <v>4033</v>
      </c>
      <c r="Q860" s="17">
        <f>VLOOKUP(B860,SAOM!B$2:I1813,8,0)</f>
        <v>41178</v>
      </c>
      <c r="R860" s="17" t="e">
        <f>VLOOKUP(B860,AG_Lider!A$1:F2172,6,0)</f>
        <v>#N/A</v>
      </c>
      <c r="S860" s="42" t="str">
        <f>VLOOKUP(B860,SAOM!B$2:J1813,9,0)</f>
        <v xml:space="preserve"> Vicentina Maria Campos Moreira</v>
      </c>
      <c r="T860" s="17" t="str">
        <f>VLOOKUP(B860,SAOM!B$2:K2259,10,0)</f>
        <v xml:space="preserve"> Rua Coração de Maria 307 -  Centro</v>
      </c>
      <c r="U860" s="42">
        <f>VLOOKUP(B860,SAOM!B$2:M1585,12,0)</f>
        <v>38935181</v>
      </c>
      <c r="V860" s="87" t="str">
        <f>VLOOKUP(B860,SAOM!B$2:L1585,11,0)</f>
        <v>35436-000</v>
      </c>
      <c r="W860" s="18"/>
      <c r="X860" s="40" t="str">
        <f>VLOOKUP(B860,SAOM!B$2:N1585,13,0)</f>
        <v>-</v>
      </c>
      <c r="Y860" s="17"/>
      <c r="Z860" s="15"/>
      <c r="AA860" s="19"/>
      <c r="AB860" s="35"/>
      <c r="AC860" s="48"/>
      <c r="AD860" s="19" t="str">
        <f>VLOOKUP(B860,SAOM!B$2:Q1886,16,0)</f>
        <v>-</v>
      </c>
      <c r="AE860" s="19" t="s">
        <v>4675</v>
      </c>
      <c r="AF860" s="19"/>
      <c r="AG860" s="145"/>
      <c r="AH860" s="15"/>
    </row>
    <row r="861" spans="1:34" s="20" customFormat="1">
      <c r="A861" s="46">
        <v>4129</v>
      </c>
      <c r="B861" s="38">
        <v>4129</v>
      </c>
      <c r="C861" s="17">
        <v>41129</v>
      </c>
      <c r="D861" s="17">
        <f t="shared" si="23"/>
        <v>41174</v>
      </c>
      <c r="E861" s="17">
        <f>VLOOKUP(B861,SAOM!B$2:D3911,3,0)</f>
        <v>41174</v>
      </c>
      <c r="F861" s="17">
        <f t="shared" si="22"/>
        <v>41189</v>
      </c>
      <c r="G861" s="17" t="s">
        <v>501</v>
      </c>
      <c r="H861" s="14" t="s">
        <v>752</v>
      </c>
      <c r="I861" s="40" t="str">
        <f>VLOOKUP(B861,SAOM!B$2:E2856,4,0)</f>
        <v>Agendado</v>
      </c>
      <c r="J861" s="14" t="s">
        <v>499</v>
      </c>
      <c r="K861" s="14" t="s">
        <v>499</v>
      </c>
      <c r="L861" s="15" t="s">
        <v>5383</v>
      </c>
      <c r="M861" s="15" t="str">
        <f>VLOOKUP(L861,Coordenadas!A$2:B2113,2,0)</f>
        <v xml:space="preserve"> 19°41'28.40"S</v>
      </c>
      <c r="N861" s="15" t="str">
        <f>VLOOKUP(L861,Coordenadas!A$2:C5856,3,0)</f>
        <v xml:space="preserve"> 44°53'47.32"O</v>
      </c>
      <c r="O861" s="40" t="str">
        <f>VLOOKUP(B861,SAOM!B$2:H1814,7,0)</f>
        <v>-</v>
      </c>
      <c r="P861" s="40">
        <v>4033</v>
      </c>
      <c r="Q861" s="17">
        <f>VLOOKUP(B861,SAOM!B$2:I1814,8,0)</f>
        <v>41141</v>
      </c>
      <c r="R861" s="17" t="e">
        <f>VLOOKUP(B861,AG_Lider!A$1:F2173,6,0)</f>
        <v>#N/A</v>
      </c>
      <c r="S861" s="42" t="str">
        <f>VLOOKUP(B861,SAOM!B$2:J1814,9,0)</f>
        <v>Joscely</v>
      </c>
      <c r="T861" s="17" t="str">
        <f>VLOOKUP(B861,SAOM!B$2:K2260,10,0)</f>
        <v>Rua Honor Caldas, s/n</v>
      </c>
      <c r="U861" s="42" t="str">
        <f>VLOOKUP(B861,SAOM!B$2:M1586,12,0)</f>
        <v>373271-5660</v>
      </c>
      <c r="V861" s="87" t="str">
        <f>VLOOKUP(B861,SAOM!B$2:L1586,11,0)</f>
        <v>35650-000</v>
      </c>
      <c r="W861" s="18"/>
      <c r="X861" s="40" t="str">
        <f>VLOOKUP(B861,SAOM!B$2:N1586,13,0)</f>
        <v>-</v>
      </c>
      <c r="Y861" s="17"/>
      <c r="Z861" s="15"/>
      <c r="AA861" s="19"/>
      <c r="AB861" s="35"/>
      <c r="AC861" s="48"/>
      <c r="AD861" s="19" t="str">
        <f>VLOOKUP(B861,SAOM!B$2:Q1887,16,0)</f>
        <v>-</v>
      </c>
      <c r="AE861" s="19" t="s">
        <v>4675</v>
      </c>
      <c r="AF861" s="19"/>
      <c r="AG861" s="145"/>
      <c r="AH861" s="15"/>
    </row>
    <row r="862" spans="1:34" s="84" customFormat="1">
      <c r="A862" s="46">
        <v>4128</v>
      </c>
      <c r="B862" s="38">
        <v>4128</v>
      </c>
      <c r="C862" s="31">
        <v>41129</v>
      </c>
      <c r="D862" s="31">
        <f t="shared" si="23"/>
        <v>41174</v>
      </c>
      <c r="E862" s="31">
        <f>VLOOKUP(B862,SAOM!B$2:D3912,3,0)</f>
        <v>41174</v>
      </c>
      <c r="F862" s="31">
        <f t="shared" si="22"/>
        <v>41189</v>
      </c>
      <c r="G862" s="31" t="s">
        <v>501</v>
      </c>
      <c r="H862" s="73" t="s">
        <v>517</v>
      </c>
      <c r="I862" s="38" t="str">
        <f>VLOOKUP(B862,SAOM!B$2:E2857,4,0)</f>
        <v>Aceito</v>
      </c>
      <c r="J862" s="73" t="s">
        <v>499</v>
      </c>
      <c r="K862" s="73" t="s">
        <v>499</v>
      </c>
      <c r="L862" s="47" t="s">
        <v>5383</v>
      </c>
      <c r="M862" s="15" t="str">
        <f>VLOOKUP(L862,Coordenadas!A$2:B2114,2,0)</f>
        <v xml:space="preserve"> 19°41'28.40"S</v>
      </c>
      <c r="N862" s="15" t="str">
        <f>VLOOKUP(L862,Coordenadas!A$2:C5857,3,0)</f>
        <v xml:space="preserve"> 44°53'47.32"O</v>
      </c>
      <c r="O862" s="38" t="str">
        <f>VLOOKUP(B862,SAOM!B$2:H1815,7,0)</f>
        <v>SES-PIUI-4128</v>
      </c>
      <c r="P862" s="38">
        <v>4033</v>
      </c>
      <c r="Q862" s="31">
        <f>VLOOKUP(B862,SAOM!B$2:I1815,8,0)</f>
        <v>41141</v>
      </c>
      <c r="R862" s="31" t="e">
        <f>VLOOKUP(B862,AG_Lider!A$1:F2174,6,0)</f>
        <v>#N/A</v>
      </c>
      <c r="S862" s="80" t="str">
        <f>VLOOKUP(B862,SAOM!B$2:J1815,9,0)</f>
        <v>Juliana Rodrigues</v>
      </c>
      <c r="T862" s="31" t="str">
        <f>VLOOKUP(B862,SAOM!B$2:K2261,10,0)</f>
        <v>Rua Onofre Máximo de Resende, s/n</v>
      </c>
      <c r="U862" s="80" t="str">
        <f>VLOOKUP(B862,SAOM!B$2:M1587,12,0)</f>
        <v>37 3271-6034</v>
      </c>
      <c r="V862" s="209" t="str">
        <f>VLOOKUP(B862,SAOM!B$2:L1587,11,0)</f>
        <v>35650-000</v>
      </c>
      <c r="W862" s="81"/>
      <c r="X862" s="38" t="str">
        <f>VLOOKUP(B862,SAOM!B$2:N1587,13,0)</f>
        <v>00:20:0e:10:4c:1e</v>
      </c>
      <c r="Y862" s="31">
        <v>41169</v>
      </c>
      <c r="Z862" s="47" t="s">
        <v>1552</v>
      </c>
      <c r="AA862" s="82">
        <v>41170</v>
      </c>
      <c r="AB862" s="83"/>
      <c r="AC862" s="70"/>
      <c r="AD862" s="82" t="str">
        <f>VLOOKUP(B862,SAOM!B$2:Q1888,16,0)</f>
        <v>-</v>
      </c>
      <c r="AE862" s="82" t="s">
        <v>4675</v>
      </c>
      <c r="AF862" s="82"/>
      <c r="AG862" s="147"/>
      <c r="AH862" s="47"/>
    </row>
    <row r="863" spans="1:34" s="20" customFormat="1">
      <c r="A863" s="46">
        <v>4127</v>
      </c>
      <c r="B863" s="38">
        <v>4127</v>
      </c>
      <c r="C863" s="17">
        <v>41129</v>
      </c>
      <c r="D863" s="17">
        <f t="shared" si="23"/>
        <v>41174</v>
      </c>
      <c r="E863" s="17">
        <f>VLOOKUP(B863,SAOM!B$2:D3913,3,0)</f>
        <v>41174</v>
      </c>
      <c r="F863" s="17">
        <f t="shared" si="22"/>
        <v>41189</v>
      </c>
      <c r="G863" s="17" t="s">
        <v>501</v>
      </c>
      <c r="H863" s="14" t="s">
        <v>517</v>
      </c>
      <c r="I863" s="40" t="str">
        <f>VLOOKUP(B863,SAOM!B$2:E2858,4,0)</f>
        <v>Aceito</v>
      </c>
      <c r="J863" s="14" t="s">
        <v>499</v>
      </c>
      <c r="K863" s="14" t="s">
        <v>501</v>
      </c>
      <c r="L863" s="15" t="s">
        <v>5384</v>
      </c>
      <c r="M863" s="15" t="str">
        <f>VLOOKUP(L863,Coordenadas!A$2:B2115,2,0)</f>
        <v xml:space="preserve"> 17°13'20.22"S</v>
      </c>
      <c r="N863" s="15" t="str">
        <f>VLOOKUP(L863,Coordenadas!A$2:C5858,3,0)</f>
        <v xml:space="preserve"> 46°52'30.62"O</v>
      </c>
      <c r="O863" s="40" t="str">
        <f>VLOOKUP(B863,SAOM!B$2:H1816,7,0)</f>
        <v>SES-PATU-4127</v>
      </c>
      <c r="P863" s="40">
        <v>4033</v>
      </c>
      <c r="Q863" s="17">
        <f>VLOOKUP(B863,SAOM!B$2:I1816,8,0)</f>
        <v>41141</v>
      </c>
      <c r="R863" s="17" t="e">
        <f>VLOOKUP(B863,AG_Lider!A$1:F2175,6,0)</f>
        <v>#N/A</v>
      </c>
      <c r="S863" s="42" t="str">
        <f>VLOOKUP(B863,SAOM!B$2:J1816,9,0)</f>
        <v>EVANIR SOARES DA FONSECA</v>
      </c>
      <c r="T863" s="17" t="str">
        <f>VLOOKUP(B863,SAOM!B$2:K2262,10,0)</f>
        <v>R. Etelvina Eliza Rezende, 520</v>
      </c>
      <c r="U863" s="42" t="str">
        <f>VLOOKUP(B863,SAOM!B$2:M1588,12,0)</f>
        <v>383671 3555</v>
      </c>
      <c r="V863" s="87" t="str">
        <f>VLOOKUP(B863,SAOM!B$2:L1588,11,0)</f>
        <v>38600-000</v>
      </c>
      <c r="W863" s="18"/>
      <c r="X863" s="40" t="str">
        <f>VLOOKUP(B863,SAOM!B$2:N1588,13,0)</f>
        <v>00:20:0E:10:4A:A4</v>
      </c>
      <c r="Y863" s="17">
        <v>41173</v>
      </c>
      <c r="Z863" s="15" t="s">
        <v>8231</v>
      </c>
      <c r="AA863" s="19">
        <v>41173</v>
      </c>
      <c r="AB863" s="35"/>
      <c r="AC863" s="48"/>
      <c r="AD863" s="19" t="str">
        <f>VLOOKUP(B863,SAOM!B$2:Q1889,16,0)</f>
        <v>-</v>
      </c>
      <c r="AE863" s="19" t="s">
        <v>4675</v>
      </c>
      <c r="AF863" s="19"/>
      <c r="AG863" s="145"/>
      <c r="AH863" s="15"/>
    </row>
    <row r="864" spans="1:34" s="20" customFormat="1">
      <c r="A864" s="46">
        <v>4126</v>
      </c>
      <c r="B864" s="38">
        <v>4126</v>
      </c>
      <c r="C864" s="17">
        <v>41129</v>
      </c>
      <c r="D864" s="17">
        <f t="shared" si="23"/>
        <v>41174</v>
      </c>
      <c r="E864" s="17">
        <f>VLOOKUP(B864,SAOM!B$2:D3914,3,0)</f>
        <v>41174</v>
      </c>
      <c r="F864" s="17">
        <f t="shared" si="22"/>
        <v>41189</v>
      </c>
      <c r="G864" s="17" t="s">
        <v>501</v>
      </c>
      <c r="H864" s="14" t="s">
        <v>752</v>
      </c>
      <c r="I864" s="40" t="str">
        <f>VLOOKUP(B864,SAOM!B$2:E2859,4,0)</f>
        <v>Agendado</v>
      </c>
      <c r="J864" s="14" t="s">
        <v>499</v>
      </c>
      <c r="K864" s="14" t="s">
        <v>499</v>
      </c>
      <c r="L864" s="15" t="s">
        <v>5384</v>
      </c>
      <c r="M864" s="15" t="str">
        <f>VLOOKUP(L864,Coordenadas!A$2:B2116,2,0)</f>
        <v xml:space="preserve"> 17°13'20.22"S</v>
      </c>
      <c r="N864" s="15" t="str">
        <f>VLOOKUP(L864,Coordenadas!A$2:C5859,3,0)</f>
        <v xml:space="preserve"> 46°52'30.62"O</v>
      </c>
      <c r="O864" s="40" t="str">
        <f>VLOOKUP(B864,SAOM!B$2:H1817,7,0)</f>
        <v>-</v>
      </c>
      <c r="P864" s="40">
        <v>4033</v>
      </c>
      <c r="Q864" s="17">
        <f>VLOOKUP(B864,SAOM!B$2:I1817,8,0)</f>
        <v>41141</v>
      </c>
      <c r="R864" s="17" t="e">
        <f>VLOOKUP(B864,AG_Lider!A$1:F2176,6,0)</f>
        <v>#N/A</v>
      </c>
      <c r="S864" s="42" t="str">
        <f>VLOOKUP(B864,SAOM!B$2:J1817,9,0)</f>
        <v>EVANIR SOARES DA FONSECA</v>
      </c>
      <c r="T864" s="17" t="str">
        <f>VLOOKUP(B864,SAOM!B$2:K2263,10,0)</f>
        <v>Rua Boa Vista, 677</v>
      </c>
      <c r="U864" s="42" t="str">
        <f>VLOOKUP(B864,SAOM!B$2:M1589,12,0)</f>
        <v>383671 3555</v>
      </c>
      <c r="V864" s="87" t="str">
        <f>VLOOKUP(B864,SAOM!B$2:L1589,11,0)</f>
        <v>38600-000</v>
      </c>
      <c r="W864" s="18"/>
      <c r="X864" s="40" t="str">
        <f>VLOOKUP(B864,SAOM!B$2:N1589,13,0)</f>
        <v>-</v>
      </c>
      <c r="Y864" s="17"/>
      <c r="Z864" s="15"/>
      <c r="AA864" s="19"/>
      <c r="AB864" s="35"/>
      <c r="AC864" s="48"/>
      <c r="AD864" s="19" t="str">
        <f>VLOOKUP(B864,SAOM!B$2:Q1890,16,0)</f>
        <v>-</v>
      </c>
      <c r="AE864" s="19" t="s">
        <v>4675</v>
      </c>
      <c r="AF864" s="19"/>
      <c r="AG864" s="145"/>
      <c r="AH864" s="15"/>
    </row>
    <row r="865" spans="1:34" s="20" customFormat="1">
      <c r="A865" s="46">
        <v>4125</v>
      </c>
      <c r="B865" s="38">
        <v>4125</v>
      </c>
      <c r="C865" s="17">
        <v>41129</v>
      </c>
      <c r="D865" s="17">
        <f t="shared" si="23"/>
        <v>41174</v>
      </c>
      <c r="E865" s="17">
        <f>VLOOKUP(B865,SAOM!B$2:D3915,3,0)</f>
        <v>41174</v>
      </c>
      <c r="F865" s="17">
        <f t="shared" si="22"/>
        <v>41189</v>
      </c>
      <c r="G865" s="17">
        <v>41148</v>
      </c>
      <c r="H865" s="14" t="s">
        <v>7236</v>
      </c>
      <c r="I865" s="40" t="str">
        <f>VLOOKUP(B865,SAOM!B$2:E2860,4,0)</f>
        <v>A agendar</v>
      </c>
      <c r="J865" s="14" t="s">
        <v>499</v>
      </c>
      <c r="K865" s="14" t="s">
        <v>499</v>
      </c>
      <c r="L865" s="15" t="s">
        <v>5384</v>
      </c>
      <c r="M865" s="15" t="str">
        <f>VLOOKUP(L865,Coordenadas!A$2:B2117,2,0)</f>
        <v xml:space="preserve"> 17°13'20.22"S</v>
      </c>
      <c r="N865" s="15" t="str">
        <f>VLOOKUP(L865,Coordenadas!A$2:C5860,3,0)</f>
        <v xml:space="preserve"> 46°52'30.62"O</v>
      </c>
      <c r="O865" s="40" t="str">
        <f>VLOOKUP(B865,SAOM!B$2:H1818,7,0)</f>
        <v>-</v>
      </c>
      <c r="P865" s="40">
        <v>4033</v>
      </c>
      <c r="Q865" s="17" t="str">
        <f>VLOOKUP(B865,SAOM!B$2:I1818,8,0)</f>
        <v>-</v>
      </c>
      <c r="R865" s="17" t="e">
        <f>VLOOKUP(B865,AG_Lider!A$1:F2177,6,0)</f>
        <v>#N/A</v>
      </c>
      <c r="S865" s="42" t="str">
        <f>VLOOKUP(B865,SAOM!B$2:J1818,9,0)</f>
        <v>UMARQUES DA SILVA COUTO</v>
      </c>
      <c r="T865" s="17" t="str">
        <f>VLOOKUP(B865,SAOM!B$2:K2264,10,0)</f>
        <v>Av. Olegário Maciel, 660 - Centro</v>
      </c>
      <c r="U865" s="42" t="str">
        <f>VLOOKUP(B865,SAOM!B$2:M1590,12,0)</f>
        <v>38 3671 1589/1282/31</v>
      </c>
      <c r="V865" s="87" t="str">
        <f>VLOOKUP(B865,SAOM!B$2:L1590,11,0)</f>
        <v>38600-000</v>
      </c>
      <c r="W865" s="18"/>
      <c r="X865" s="40" t="str">
        <f>VLOOKUP(B865,SAOM!B$2:N1590,13,0)</f>
        <v>-</v>
      </c>
      <c r="Y865" s="17"/>
      <c r="Z865" s="15"/>
      <c r="AA865" s="19"/>
      <c r="AB865" s="35"/>
      <c r="AC865" s="48" t="s">
        <v>7234</v>
      </c>
      <c r="AD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E865" s="19" t="s">
        <v>4675</v>
      </c>
      <c r="AF865" s="19"/>
      <c r="AG865" s="145"/>
      <c r="AH865" s="15"/>
    </row>
    <row r="866" spans="1:34" s="20" customFormat="1">
      <c r="A866" s="46">
        <v>4124</v>
      </c>
      <c r="B866" s="38">
        <v>4124</v>
      </c>
      <c r="C866" s="17">
        <v>41129</v>
      </c>
      <c r="D866" s="17">
        <f t="shared" si="23"/>
        <v>41174</v>
      </c>
      <c r="E866" s="17">
        <f>VLOOKUP(B866,SAOM!B$2:D3916,3,0)</f>
        <v>41174</v>
      </c>
      <c r="F866" s="17">
        <f t="shared" si="22"/>
        <v>41189</v>
      </c>
      <c r="G866" s="17" t="s">
        <v>501</v>
      </c>
      <c r="H866" s="14" t="s">
        <v>517</v>
      </c>
      <c r="I866" s="40" t="str">
        <f>VLOOKUP(B866,SAOM!B$2:E2861,4,0)</f>
        <v>Aceito</v>
      </c>
      <c r="J866" s="14" t="s">
        <v>499</v>
      </c>
      <c r="K866" s="14" t="s">
        <v>501</v>
      </c>
      <c r="L866" s="15" t="s">
        <v>5384</v>
      </c>
      <c r="M866" s="15" t="str">
        <f>VLOOKUP(L866,Coordenadas!A$2:B2118,2,0)</f>
        <v xml:space="preserve"> 17°13'20.22"S</v>
      </c>
      <c r="N866" s="15" t="str">
        <f>VLOOKUP(L866,Coordenadas!A$2:C5861,3,0)</f>
        <v xml:space="preserve"> 46°52'30.62"O</v>
      </c>
      <c r="O866" s="40" t="str">
        <f>VLOOKUP(B866,SAOM!B$2:H1819,7,0)</f>
        <v>SES-PATU-4124</v>
      </c>
      <c r="P866" s="40">
        <v>4033</v>
      </c>
      <c r="Q866" s="17">
        <f>VLOOKUP(B866,SAOM!B$2:I1819,8,0)</f>
        <v>41141</v>
      </c>
      <c r="R866" s="17" t="e">
        <f>VLOOKUP(B866,AG_Lider!A$1:F2178,6,0)</f>
        <v>#N/A</v>
      </c>
      <c r="S866" s="42" t="str">
        <f>VLOOKUP(B866,SAOM!B$2:J1819,9,0)</f>
        <v>VÂNIA BARBOSA VIEIRA SOARES</v>
      </c>
      <c r="T866" s="17" t="str">
        <f>VLOOKUP(B866,SAOM!B$2:K2265,10,0)</f>
        <v>Rua Espírito Santo S/Nº</v>
      </c>
      <c r="U866" s="42" t="str">
        <f>VLOOKUP(B866,SAOM!B$2:M1591,12,0)</f>
        <v>383671 5865</v>
      </c>
      <c r="V866" s="87" t="str">
        <f>VLOOKUP(B866,SAOM!B$2:L1591,11,0)</f>
        <v>38600-000</v>
      </c>
      <c r="W866" s="18"/>
      <c r="X866" s="40" t="str">
        <f>VLOOKUP(B866,SAOM!B$2:N1591,13,0)</f>
        <v>00:20:0E:10:52:07</v>
      </c>
      <c r="Y866" s="17">
        <v>41173</v>
      </c>
      <c r="Z866" s="15" t="s">
        <v>8231</v>
      </c>
      <c r="AA866" s="19">
        <v>41173</v>
      </c>
      <c r="AB866" s="35"/>
      <c r="AC866" s="48"/>
      <c r="AD866" s="19" t="str">
        <f>VLOOKUP(B866,SAOM!B$2:Q1892,16,0)</f>
        <v>-</v>
      </c>
      <c r="AE866" s="19" t="s">
        <v>4675</v>
      </c>
      <c r="AF866" s="19"/>
      <c r="AG866" s="145"/>
      <c r="AH866" s="15"/>
    </row>
    <row r="867" spans="1:34" s="84" customFormat="1">
      <c r="A867" s="46">
        <v>4123</v>
      </c>
      <c r="B867" s="38">
        <v>4123</v>
      </c>
      <c r="C867" s="31">
        <v>41129</v>
      </c>
      <c r="D867" s="31">
        <f t="shared" si="23"/>
        <v>41174</v>
      </c>
      <c r="E867" s="31">
        <f>VLOOKUP(B867,SAOM!B$2:D3917,3,0)</f>
        <v>41174</v>
      </c>
      <c r="F867" s="31">
        <f t="shared" si="22"/>
        <v>41189</v>
      </c>
      <c r="G867" s="31" t="s">
        <v>501</v>
      </c>
      <c r="H867" s="73" t="s">
        <v>517</v>
      </c>
      <c r="I867" s="38" t="str">
        <f>VLOOKUP(B867,SAOM!B$2:E2862,4,0)</f>
        <v>Aceito</v>
      </c>
      <c r="J867" s="73" t="s">
        <v>499</v>
      </c>
      <c r="K867" s="73" t="s">
        <v>501</v>
      </c>
      <c r="L867" s="47" t="s">
        <v>5384</v>
      </c>
      <c r="M867" s="15" t="str">
        <f>VLOOKUP(L867,Coordenadas!A$2:B2119,2,0)</f>
        <v xml:space="preserve"> 17°13'20.22"S</v>
      </c>
      <c r="N867" s="15" t="str">
        <f>VLOOKUP(L867,Coordenadas!A$2:C5862,3,0)</f>
        <v xml:space="preserve"> 46°52'30.62"O</v>
      </c>
      <c r="O867" s="38" t="str">
        <f>VLOOKUP(B867,SAOM!B$2:H1820,7,0)</f>
        <v>SES-PATU-4123</v>
      </c>
      <c r="P867" s="38">
        <v>4033</v>
      </c>
      <c r="Q867" s="31">
        <f>VLOOKUP(B867,SAOM!B$2:I1820,8,0)</f>
        <v>41163</v>
      </c>
      <c r="R867" s="31" t="e">
        <f>VLOOKUP(B867,AG_Lider!A$1:F2179,6,0)</f>
        <v>#N/A</v>
      </c>
      <c r="S867" s="80" t="str">
        <f>VLOOKUP(B867,SAOM!B$2:J1820,9,0)</f>
        <v>REJANE ARAUJO LOPES</v>
      </c>
      <c r="T867" s="31" t="str">
        <f>VLOOKUP(B867,SAOM!B$2:K2266,10,0)</f>
        <v>Rua Ricardo Adjuto, 377</v>
      </c>
      <c r="U867" s="80" t="str">
        <f>VLOOKUP(B867,SAOM!B$2:M1592,12,0)</f>
        <v>383671 6265</v>
      </c>
      <c r="V867" s="209" t="str">
        <f>VLOOKUP(B867,SAOM!B$2:L1592,11,0)</f>
        <v>38600-000</v>
      </c>
      <c r="W867" s="81"/>
      <c r="X867" s="38" t="str">
        <f>VLOOKUP(B867,SAOM!B$2:N1592,13,0)</f>
        <v>00:20:0E:10:4C:1F</v>
      </c>
      <c r="Y867" s="31">
        <v>41170</v>
      </c>
      <c r="Z867" s="15" t="s">
        <v>8231</v>
      </c>
      <c r="AA867" s="82">
        <v>41172</v>
      </c>
      <c r="AB867" s="83"/>
      <c r="AC867" s="70"/>
      <c r="AD867" s="82" t="str">
        <f>VLOOKUP(B867,SAOM!B$2:Q1893,16,0)</f>
        <v>-</v>
      </c>
      <c r="AE867" s="82" t="s">
        <v>4675</v>
      </c>
      <c r="AF867" s="82"/>
      <c r="AG867" s="147"/>
      <c r="AH867" s="47"/>
    </row>
    <row r="868" spans="1:34" s="20" customFormat="1">
      <c r="A868" s="46">
        <v>4122</v>
      </c>
      <c r="B868" s="38">
        <v>4122</v>
      </c>
      <c r="C868" s="17">
        <v>41129</v>
      </c>
      <c r="D868" s="17">
        <f t="shared" si="23"/>
        <v>41174</v>
      </c>
      <c r="E868" s="17">
        <f>VLOOKUP(B868,SAOM!B$2:D3918,3,0)</f>
        <v>41174</v>
      </c>
      <c r="F868" s="17">
        <f t="shared" si="22"/>
        <v>41189</v>
      </c>
      <c r="G868" s="17" t="s">
        <v>501</v>
      </c>
      <c r="H868" s="14" t="s">
        <v>752</v>
      </c>
      <c r="I868" s="40" t="str">
        <f>VLOOKUP(B868,SAOM!B$2:E2863,4,0)</f>
        <v>Agendado</v>
      </c>
      <c r="J868" s="14" t="s">
        <v>499</v>
      </c>
      <c r="K868" s="14" t="s">
        <v>499</v>
      </c>
      <c r="L868" s="15" t="s">
        <v>5384</v>
      </c>
      <c r="M868" s="15" t="str">
        <f>VLOOKUP(L868,Coordenadas!A$2:B2120,2,0)</f>
        <v xml:space="preserve"> 17°13'20.22"S</v>
      </c>
      <c r="N868" s="15" t="str">
        <f>VLOOKUP(L868,Coordenadas!A$2:C5863,3,0)</f>
        <v xml:space="preserve"> 46°52'30.62"O</v>
      </c>
      <c r="O868" s="40" t="str">
        <f>VLOOKUP(B868,SAOM!B$2:H1821,7,0)</f>
        <v xml:space="preserve">SES-PATU-4122 </v>
      </c>
      <c r="P868" s="40">
        <v>4033</v>
      </c>
      <c r="Q868" s="17">
        <f>VLOOKUP(B868,SAOM!B$2:I1821,8,0)</f>
        <v>41141</v>
      </c>
      <c r="R868" s="17" t="e">
        <f>VLOOKUP(B868,AG_Lider!A$1:F2180,6,0)</f>
        <v>#N/A</v>
      </c>
      <c r="S868" s="42" t="str">
        <f>VLOOKUP(B868,SAOM!B$2:J1821,9,0)</f>
        <v>ELIZÂNGELA CORREA DE SOUZA</v>
      </c>
      <c r="T868" s="17" t="str">
        <f>VLOOKUP(B868,SAOM!B$2:K2267,10,0)</f>
        <v>Avenida Aeroporto, 436</v>
      </c>
      <c r="U868" s="42" t="str">
        <f>VLOOKUP(B868,SAOM!B$2:M1593,12,0)</f>
        <v>383672 1976</v>
      </c>
      <c r="V868" s="87" t="str">
        <f>VLOOKUP(B868,SAOM!B$2:L1593,11,0)</f>
        <v>38600-00</v>
      </c>
      <c r="W868" s="18"/>
      <c r="X868" s="40" t="str">
        <f>VLOOKUP(B868,SAOM!B$2:N1593,13,0)</f>
        <v>-</v>
      </c>
      <c r="Y868" s="17"/>
      <c r="Z868" s="15"/>
      <c r="AA868" s="19"/>
      <c r="AB868" s="35"/>
      <c r="AC868" s="48"/>
      <c r="AD868" s="19" t="str">
        <f>VLOOKUP(B868,SAOM!B$2:Q1894,16,0)</f>
        <v>-</v>
      </c>
      <c r="AE868" s="19" t="s">
        <v>4675</v>
      </c>
      <c r="AF868" s="19"/>
      <c r="AG868" s="145"/>
      <c r="AH868" s="15"/>
    </row>
    <row r="869" spans="1:34" s="84" customFormat="1">
      <c r="A869" s="46">
        <v>4132</v>
      </c>
      <c r="B869" s="38">
        <v>4132</v>
      </c>
      <c r="C869" s="31">
        <v>41129</v>
      </c>
      <c r="D869" s="31">
        <f t="shared" si="23"/>
        <v>41174</v>
      </c>
      <c r="E869" s="31">
        <f>VLOOKUP(B869,SAOM!B$2:D3919,3,0)</f>
        <v>41174</v>
      </c>
      <c r="F869" s="31">
        <f t="shared" si="22"/>
        <v>41189</v>
      </c>
      <c r="G869" s="31" t="s">
        <v>501</v>
      </c>
      <c r="H869" s="73" t="s">
        <v>517</v>
      </c>
      <c r="I869" s="38" t="str">
        <f>VLOOKUP(B869,SAOM!B$2:E2864,4,0)</f>
        <v>Aceito</v>
      </c>
      <c r="J869" s="73" t="s">
        <v>499</v>
      </c>
      <c r="K869" s="73" t="s">
        <v>501</v>
      </c>
      <c r="L869" s="47" t="s">
        <v>5383</v>
      </c>
      <c r="M869" s="15" t="str">
        <f>VLOOKUP(L869,Coordenadas!A$2:B2121,2,0)</f>
        <v xml:space="preserve"> 19°41'28.40"S</v>
      </c>
      <c r="N869" s="15" t="str">
        <f>VLOOKUP(L869,Coordenadas!A$2:C5864,3,0)</f>
        <v xml:space="preserve"> 44°53'47.32"O</v>
      </c>
      <c r="O869" s="38" t="str">
        <f>VLOOKUP(B869,SAOM!B$2:H1822,7,0)</f>
        <v>SES-PIUI-4132</v>
      </c>
      <c r="P869" s="38">
        <v>4033</v>
      </c>
      <c r="Q869" s="31">
        <f>VLOOKUP(B869,SAOM!B$2:I1822,8,0)</f>
        <v>41141</v>
      </c>
      <c r="R869" s="31" t="e">
        <f>VLOOKUP(B869,AG_Lider!A$1:F2181,6,0)</f>
        <v>#N/A</v>
      </c>
      <c r="S869" s="80" t="str">
        <f>VLOOKUP(B869,SAOM!B$2:J1822,9,0)</f>
        <v>Maria Teresinha</v>
      </c>
      <c r="T869" s="31" t="str">
        <f>VLOOKUP(B869,SAOM!B$2:K2268,10,0)</f>
        <v>Rua José Januário Teixeira, s/n -</v>
      </c>
      <c r="U869" s="80" t="str">
        <f>VLOOKUP(B869,SAOM!B$2:M1594,12,0)</f>
        <v>37 3271-3162</v>
      </c>
      <c r="V869" s="209" t="str">
        <f>VLOOKUP(B869,SAOM!B$2:L1594,11,0)</f>
        <v>35650-000</v>
      </c>
      <c r="W869" s="81"/>
      <c r="X869" s="38" t="str">
        <f>VLOOKUP(B869,SAOM!B$2:N1594,13,0)</f>
        <v>00:20:0e:10:4c:3c</v>
      </c>
      <c r="Y869" s="31">
        <v>41163</v>
      </c>
      <c r="Z869" s="47" t="s">
        <v>1625</v>
      </c>
      <c r="AA869" s="82">
        <v>41164</v>
      </c>
      <c r="AB869" s="83"/>
      <c r="AC869" s="70"/>
      <c r="AD869" s="82" t="str">
        <f>VLOOKUP(B869,SAOM!B$2:Q1895,16,0)</f>
        <v>-</v>
      </c>
      <c r="AE869" s="82" t="s">
        <v>4675</v>
      </c>
      <c r="AF869" s="82"/>
      <c r="AG869" s="147"/>
      <c r="AH869" s="47"/>
    </row>
    <row r="870" spans="1:34" s="20" customFormat="1">
      <c r="A870" s="46">
        <v>4133</v>
      </c>
      <c r="B870" s="38">
        <v>4133</v>
      </c>
      <c r="C870" s="17">
        <v>41129</v>
      </c>
      <c r="D870" s="17">
        <f t="shared" si="23"/>
        <v>41174</v>
      </c>
      <c r="E870" s="17">
        <f>VLOOKUP(B870,SAOM!B$2:D3920,3,0)</f>
        <v>41174</v>
      </c>
      <c r="F870" s="17">
        <f t="shared" si="22"/>
        <v>41189</v>
      </c>
      <c r="G870" s="17" t="s">
        <v>501</v>
      </c>
      <c r="H870" s="14" t="s">
        <v>517</v>
      </c>
      <c r="I870" s="40" t="str">
        <f>VLOOKUP(B870,SAOM!B$2:E2865,4,0)</f>
        <v>Aceito</v>
      </c>
      <c r="J870" s="14" t="s">
        <v>499</v>
      </c>
      <c r="K870" s="14" t="s">
        <v>501</v>
      </c>
      <c r="L870" s="15" t="s">
        <v>5383</v>
      </c>
      <c r="M870" s="15" t="str">
        <f>VLOOKUP(L870,Coordenadas!A$2:B2122,2,0)</f>
        <v xml:space="preserve"> 19°41'28.40"S</v>
      </c>
      <c r="N870" s="15" t="str">
        <f>VLOOKUP(L870,Coordenadas!A$2:C5865,3,0)</f>
        <v xml:space="preserve"> 44°53'47.32"O</v>
      </c>
      <c r="O870" s="40" t="str">
        <f>VLOOKUP(B870,SAOM!B$2:H1823,7,0)</f>
        <v>SES-PIUI-4133</v>
      </c>
      <c r="P870" s="40">
        <v>4033</v>
      </c>
      <c r="Q870" s="17">
        <f>VLOOKUP(B870,SAOM!B$2:I1823,8,0)</f>
        <v>41141</v>
      </c>
      <c r="R870" s="17" t="e">
        <f>VLOOKUP(B870,AG_Lider!A$1:F2182,6,0)</f>
        <v>#N/A</v>
      </c>
      <c r="S870" s="42" t="str">
        <f>VLOOKUP(B870,SAOM!B$2:J1823,9,0)</f>
        <v>Virginia</v>
      </c>
      <c r="T870" s="17" t="str">
        <f>VLOOKUP(B870,SAOM!B$2:K2269,10,0)</f>
        <v>Rua Lacerdino Rocha, s/n</v>
      </c>
      <c r="U870" s="42" t="str">
        <f>VLOOKUP(B870,SAOM!B$2:M1595,12,0)</f>
        <v>37 3271-4480</v>
      </c>
      <c r="V870" s="87" t="str">
        <f>VLOOKUP(B870,SAOM!B$2:L1595,11,0)</f>
        <v>35650-000</v>
      </c>
      <c r="W870" s="18"/>
      <c r="X870" s="40" t="str">
        <f>VLOOKUP(B870,SAOM!B$2:N1595,13,0)</f>
        <v>00:20:0E:10:4C:87</v>
      </c>
      <c r="Y870" s="17">
        <v>41173</v>
      </c>
      <c r="Z870" s="15" t="s">
        <v>1552</v>
      </c>
      <c r="AA870" s="19">
        <v>41142</v>
      </c>
      <c r="AB870" s="35"/>
      <c r="AC870" s="48"/>
      <c r="AD870" s="19" t="str">
        <f>VLOOKUP(B870,SAOM!B$2:Q1896,16,0)</f>
        <v>-</v>
      </c>
      <c r="AE870" s="19" t="s">
        <v>4675</v>
      </c>
      <c r="AF870" s="19"/>
      <c r="AG870" s="145"/>
      <c r="AH870" s="15"/>
    </row>
    <row r="871" spans="1:34" s="20" customFormat="1">
      <c r="A871" s="46">
        <v>4134</v>
      </c>
      <c r="B871" s="38">
        <v>4134</v>
      </c>
      <c r="C871" s="17">
        <v>41129</v>
      </c>
      <c r="D871" s="17">
        <v>41174</v>
      </c>
      <c r="E871" s="17">
        <f>VLOOKUP(B871,SAOM!B$2:D3921,3,0)</f>
        <v>41178</v>
      </c>
      <c r="F871" s="17">
        <f t="shared" si="22"/>
        <v>41189</v>
      </c>
      <c r="G871" s="17" t="s">
        <v>501</v>
      </c>
      <c r="H871" s="14" t="s">
        <v>7236</v>
      </c>
      <c r="I871" s="40" t="str">
        <f>VLOOKUP(B871,SAOM!B$2:E2866,4,0)</f>
        <v>Agendado</v>
      </c>
      <c r="J871" s="14" t="s">
        <v>499</v>
      </c>
      <c r="K871" s="14" t="s">
        <v>499</v>
      </c>
      <c r="L871" s="15" t="s">
        <v>5383</v>
      </c>
      <c r="M871" s="15" t="str">
        <f>VLOOKUP(L871,Coordenadas!A$2:B2123,2,0)</f>
        <v xml:space="preserve"> 19°41'28.40"S</v>
      </c>
      <c r="N871" s="15" t="str">
        <f>VLOOKUP(L871,Coordenadas!A$2:C5866,3,0)</f>
        <v xml:space="preserve"> 44°53'47.32"O</v>
      </c>
      <c r="O871" s="40" t="str">
        <f>VLOOKUP(B871,SAOM!B$2:H1824,7,0)</f>
        <v>-</v>
      </c>
      <c r="P871" s="40">
        <v>4033</v>
      </c>
      <c r="Q871" s="17">
        <f>VLOOKUP(B871,SAOM!B$2:I1824,8,0)</f>
        <v>41141</v>
      </c>
      <c r="R871" s="17" t="e">
        <f>VLOOKUP(B871,AG_Lider!A$1:F2183,6,0)</f>
        <v>#N/A</v>
      </c>
      <c r="S871" s="42" t="str">
        <f>VLOOKUP(B871,SAOM!B$2:J1824,9,0)</f>
        <v>Juliana Borello</v>
      </c>
      <c r="T871" s="17" t="str">
        <f>VLOOKUP(B871,SAOM!B$2:K2270,10,0)</f>
        <v>Rua José Antonio de Aguiar s/n  - Brumado</v>
      </c>
      <c r="U871" s="42" t="str">
        <f>VLOOKUP(B871,SAOM!B$2:M1596,12,0)</f>
        <v>37 3271-8175</v>
      </c>
      <c r="V871" s="87" t="str">
        <f>VLOOKUP(B871,SAOM!B$2:L1596,11,0)</f>
        <v>35650-000</v>
      </c>
      <c r="W871" s="18"/>
      <c r="X871" s="40" t="str">
        <f>VLOOKUP(B871,SAOM!B$2:N1596,13,0)</f>
        <v>-</v>
      </c>
      <c r="Y871" s="17"/>
      <c r="Z871" s="15"/>
      <c r="AA871" s="19"/>
      <c r="AB871" s="35"/>
      <c r="AC871" s="48" t="s">
        <v>7232</v>
      </c>
      <c r="AD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E871" s="19" t="s">
        <v>4675</v>
      </c>
      <c r="AF871" s="19"/>
      <c r="AG871" s="145"/>
      <c r="AH871" s="15"/>
    </row>
    <row r="872" spans="1:34" s="20" customFormat="1">
      <c r="A872" s="46">
        <v>4135</v>
      </c>
      <c r="B872" s="38">
        <v>4135</v>
      </c>
      <c r="C872" s="17">
        <v>41129</v>
      </c>
      <c r="D872" s="17">
        <f t="shared" ref="D872:D935" si="24">C872+45</f>
        <v>41174</v>
      </c>
      <c r="E872" s="17">
        <f>VLOOKUP(B872,SAOM!B$2:D3922,3,0)</f>
        <v>41174</v>
      </c>
      <c r="F872" s="17">
        <f t="shared" si="22"/>
        <v>41189</v>
      </c>
      <c r="G872" s="17" t="s">
        <v>501</v>
      </c>
      <c r="H872" s="14" t="s">
        <v>752</v>
      </c>
      <c r="I872" s="40" t="str">
        <f>VLOOKUP(B872,SAOM!B$2:E2867,4,0)</f>
        <v>Agendado</v>
      </c>
      <c r="J872" s="14" t="s">
        <v>499</v>
      </c>
      <c r="K872" s="14" t="s">
        <v>499</v>
      </c>
      <c r="L872" s="15" t="s">
        <v>5383</v>
      </c>
      <c r="M872" s="15" t="str">
        <f>VLOOKUP(L872,Coordenadas!A$2:B2124,2,0)</f>
        <v xml:space="preserve"> 19°41'28.40"S</v>
      </c>
      <c r="N872" s="15" t="str">
        <f>VLOOKUP(L872,Coordenadas!A$2:C5867,3,0)</f>
        <v xml:space="preserve"> 44°53'47.32"O</v>
      </c>
      <c r="O872" s="40" t="str">
        <f>VLOOKUP(B872,SAOM!B$2:H1825,7,0)</f>
        <v>-</v>
      </c>
      <c r="P872" s="40">
        <v>4033</v>
      </c>
      <c r="Q872" s="17">
        <f>VLOOKUP(B872,SAOM!B$2:I1825,8,0)</f>
        <v>41141</v>
      </c>
      <c r="R872" s="17" t="e">
        <f>VLOOKUP(B872,AG_Lider!A$1:F2184,6,0)</f>
        <v>#N/A</v>
      </c>
      <c r="S872" s="42" t="str">
        <f>VLOOKUP(B872,SAOM!B$2:J1825,9,0)</f>
        <v>Meire</v>
      </c>
      <c r="T872" s="17" t="str">
        <f>VLOOKUP(B872,SAOM!B$2:K2271,10,0)</f>
        <v>Praça Antônio dos Santos - São Francisco</v>
      </c>
      <c r="U872" s="42" t="str">
        <f>VLOOKUP(B872,SAOM!B$2:M1597,12,0)</f>
        <v>37 3271-4012</v>
      </c>
      <c r="V872" s="87" t="str">
        <f>VLOOKUP(B872,SAOM!B$2:L1597,11,0)</f>
        <v>35650-000</v>
      </c>
      <c r="W872" s="18"/>
      <c r="X872" s="40" t="str">
        <f>VLOOKUP(B872,SAOM!B$2:N1597,13,0)</f>
        <v>-</v>
      </c>
      <c r="Y872" s="17"/>
      <c r="Z872" s="15"/>
      <c r="AA872" s="19"/>
      <c r="AB872" s="35"/>
      <c r="AC872" s="48"/>
      <c r="AD872" s="19" t="str">
        <f>VLOOKUP(B872,SAOM!B$2:Q1898,16,0)</f>
        <v>-</v>
      </c>
      <c r="AE872" s="19" t="s">
        <v>4675</v>
      </c>
      <c r="AF872" s="19"/>
      <c r="AG872" s="145"/>
      <c r="AH872" s="15"/>
    </row>
    <row r="873" spans="1:34" s="20" customFormat="1">
      <c r="A873" s="46">
        <v>4136</v>
      </c>
      <c r="B873" s="38">
        <v>4136</v>
      </c>
      <c r="C873" s="17">
        <v>41128</v>
      </c>
      <c r="D873" s="17">
        <f t="shared" si="24"/>
        <v>41173</v>
      </c>
      <c r="E873" s="17">
        <f>VLOOKUP(B873,SAOM!B$2:D3923,3,0)</f>
        <v>41173</v>
      </c>
      <c r="F873" s="17">
        <f t="shared" si="22"/>
        <v>41188</v>
      </c>
      <c r="G873" s="17" t="s">
        <v>501</v>
      </c>
      <c r="H873" s="14" t="s">
        <v>752</v>
      </c>
      <c r="I873" s="40" t="str">
        <f>VLOOKUP(B873,SAOM!B$2:E2868,4,0)</f>
        <v>Agendado</v>
      </c>
      <c r="J873" s="14" t="s">
        <v>499</v>
      </c>
      <c r="K873" s="14" t="s">
        <v>499</v>
      </c>
      <c r="L873" s="15" t="s">
        <v>5383</v>
      </c>
      <c r="M873" s="15" t="str">
        <f>VLOOKUP(L873,Coordenadas!A$2:B2125,2,0)</f>
        <v xml:space="preserve"> 19°41'28.40"S</v>
      </c>
      <c r="N873" s="15" t="str">
        <f>VLOOKUP(L873,Coordenadas!A$2:C5868,3,0)</f>
        <v xml:space="preserve"> 44°53'47.32"O</v>
      </c>
      <c r="O873" s="40" t="str">
        <f>VLOOKUP(B873,SAOM!B$2:H1826,7,0)</f>
        <v>-</v>
      </c>
      <c r="P873" s="40">
        <v>4033</v>
      </c>
      <c r="Q873" s="17">
        <f>VLOOKUP(B873,SAOM!B$2:I1826,8,0)</f>
        <v>41141</v>
      </c>
      <c r="R873" s="17" t="e">
        <f>VLOOKUP(B873,AG_Lider!A$1:F2185,6,0)</f>
        <v>#N/A</v>
      </c>
      <c r="S873" s="42" t="str">
        <f>VLOOKUP(B873,SAOM!B$2:J1826,9,0)</f>
        <v>Marlei</v>
      </c>
      <c r="T873" s="17" t="str">
        <f>VLOOKUP(B873,SAOM!B$2:K2272,10,0)</f>
        <v>Praça João Maria de Lacerda, 80 - Lavrado</v>
      </c>
      <c r="U873" s="42" t="str">
        <f>VLOOKUP(B873,SAOM!B$2:M1598,12,0)</f>
        <v>37 3271-7833</v>
      </c>
      <c r="V873" s="87" t="str">
        <f>VLOOKUP(B873,SAOM!B$2:L1598,11,0)</f>
        <v>35650-000</v>
      </c>
      <c r="W873" s="18"/>
      <c r="X873" s="40" t="str">
        <f>VLOOKUP(B873,SAOM!B$2:N1598,13,0)</f>
        <v>-</v>
      </c>
      <c r="Y873" s="17"/>
      <c r="Z873" s="15"/>
      <c r="AA873" s="19"/>
      <c r="AB873" s="35"/>
      <c r="AC873" s="48"/>
      <c r="AD873" s="19" t="str">
        <f>VLOOKUP(B873,SAOM!B$2:Q1899,16,0)</f>
        <v>-</v>
      </c>
      <c r="AE873" s="19" t="s">
        <v>4675</v>
      </c>
      <c r="AF873" s="19"/>
      <c r="AG873" s="145"/>
      <c r="AH873" s="15"/>
    </row>
    <row r="874" spans="1:34" s="20" customFormat="1">
      <c r="A874" s="46">
        <v>4137</v>
      </c>
      <c r="B874" s="38">
        <v>4137</v>
      </c>
      <c r="C874" s="17">
        <v>41128</v>
      </c>
      <c r="D874" s="17">
        <f t="shared" si="24"/>
        <v>41173</v>
      </c>
      <c r="E874" s="17">
        <f>VLOOKUP(B874,SAOM!B$2:D3924,3,0)</f>
        <v>41173</v>
      </c>
      <c r="F874" s="17">
        <f t="shared" si="22"/>
        <v>41188</v>
      </c>
      <c r="G874" s="17" t="s">
        <v>501</v>
      </c>
      <c r="H874" s="14" t="s">
        <v>517</v>
      </c>
      <c r="I874" s="40" t="str">
        <f>VLOOKUP(B874,SAOM!B$2:E2869,4,0)</f>
        <v>Aceito</v>
      </c>
      <c r="J874" s="14" t="s">
        <v>499</v>
      </c>
      <c r="K874" s="14" t="s">
        <v>501</v>
      </c>
      <c r="L874" s="15" t="s">
        <v>1958</v>
      </c>
      <c r="M874" s="15" t="str">
        <f>VLOOKUP(L874,Coordenadas!A$2:B2126,2,0)</f>
        <v xml:space="preserve"> 22° 7'3.17"S</v>
      </c>
      <c r="N874" s="15" t="str">
        <f>VLOOKUP(L874,Coordenadas!A$2:C5869,3,0)</f>
        <v xml:space="preserve"> 45° 3'6.12"O</v>
      </c>
      <c r="O874" s="40" t="str">
        <f>VLOOKUP(B874,SAOM!B$2:H1827,7,0)</f>
        <v>SES-SACO-4137</v>
      </c>
      <c r="P874" s="40">
        <v>4033</v>
      </c>
      <c r="Q874" s="17">
        <f>VLOOKUP(B874,SAOM!B$2:I1827,8,0)</f>
        <v>41141</v>
      </c>
      <c r="R874" s="17" t="e">
        <f>VLOOKUP(B874,AG_Lider!A$1:F2186,6,0)</f>
        <v>#N/A</v>
      </c>
      <c r="S874" s="42" t="str">
        <f>VLOOKUP(B874,SAOM!B$2:J1827,9,0)</f>
        <v>Fernando Coelho</v>
      </c>
      <c r="T874" s="17" t="str">
        <f>VLOOKUP(B874,SAOM!B$2:K2273,10,0)</f>
        <v>RUA JOSÉ LOURENÇO 143</v>
      </c>
      <c r="U874" s="42" t="str">
        <f>VLOOKUP(B874,SAOM!B$2:M1599,12,0)</f>
        <v>35 3331-8955</v>
      </c>
      <c r="V874" s="87" t="str">
        <f>VLOOKUP(B874,SAOM!B$2:L1599,11,0)</f>
        <v>37470-000</v>
      </c>
      <c r="W874" s="18"/>
      <c r="X874" s="40" t="str">
        <f>VLOOKUP(B874,SAOM!B$2:N1599,13,0)</f>
        <v>00:20:0e:10:4c:ea</v>
      </c>
      <c r="Y874" s="17">
        <v>41142</v>
      </c>
      <c r="Z874" s="15" t="s">
        <v>6968</v>
      </c>
      <c r="AA874" s="19">
        <v>41143</v>
      </c>
      <c r="AB874" s="35"/>
      <c r="AC874" s="48"/>
      <c r="AD874" s="19" t="str">
        <f>VLOOKUP(B874,SAOM!B$2:Q1900,16,0)</f>
        <v>-</v>
      </c>
      <c r="AE874" s="19" t="s">
        <v>4675</v>
      </c>
      <c r="AF874" s="19"/>
      <c r="AG874" s="145"/>
      <c r="AH874" s="15"/>
    </row>
    <row r="875" spans="1:34" s="20" customFormat="1">
      <c r="A875" s="46">
        <v>4138</v>
      </c>
      <c r="B875" s="38">
        <v>4138</v>
      </c>
      <c r="C875" s="17">
        <v>41128</v>
      </c>
      <c r="D875" s="17">
        <f t="shared" si="24"/>
        <v>41173</v>
      </c>
      <c r="E875" s="17">
        <f>VLOOKUP(B875,SAOM!B$2:D3925,3,0)</f>
        <v>41173</v>
      </c>
      <c r="F875" s="17">
        <f t="shared" si="22"/>
        <v>41188</v>
      </c>
      <c r="G875" s="17" t="s">
        <v>501</v>
      </c>
      <c r="H875" s="14" t="s">
        <v>517</v>
      </c>
      <c r="I875" s="40" t="str">
        <f>VLOOKUP(B875,SAOM!B$2:E2870,4,0)</f>
        <v>Aceito</v>
      </c>
      <c r="J875" s="14" t="s">
        <v>499</v>
      </c>
      <c r="K875" s="14" t="s">
        <v>501</v>
      </c>
      <c r="L875" s="15" t="s">
        <v>1958</v>
      </c>
      <c r="M875" s="15" t="str">
        <f>VLOOKUP(L875,Coordenadas!A$2:B2127,2,0)</f>
        <v xml:space="preserve"> 22° 7'3.17"S</v>
      </c>
      <c r="N875" s="15" t="str">
        <f>VLOOKUP(L875,Coordenadas!A$2:C5870,3,0)</f>
        <v xml:space="preserve"> 45° 3'6.12"O</v>
      </c>
      <c r="O875" s="40" t="str">
        <f>VLOOKUP(B875,SAOM!B$2:H1828,7,0)</f>
        <v>SES-SACO-4138</v>
      </c>
      <c r="P875" s="40">
        <v>4033</v>
      </c>
      <c r="Q875" s="17">
        <f>VLOOKUP(B875,SAOM!B$2:I1828,8,0)</f>
        <v>41141</v>
      </c>
      <c r="R875" s="17" t="e">
        <f>VLOOKUP(B875,AG_Lider!A$1:F2187,6,0)</f>
        <v>#N/A</v>
      </c>
      <c r="S875" s="42" t="str">
        <f>VLOOKUP(B875,SAOM!B$2:J1828,9,0)</f>
        <v>Fernando Coelho</v>
      </c>
      <c r="T875" s="17" t="str">
        <f>VLOOKUP(B875,SAOM!B$2:K2274,10,0)</f>
        <v>RUA DR. MARCELO PRAZERES 20</v>
      </c>
      <c r="U875" s="42" t="str">
        <f>VLOOKUP(B875,SAOM!B$2:M1600,12,0)</f>
        <v>35 3331-6178</v>
      </c>
      <c r="V875" s="87" t="str">
        <f>VLOOKUP(B875,SAOM!B$2:L1600,11,0)</f>
        <v>37470-000</v>
      </c>
      <c r="W875" s="18"/>
      <c r="X875" s="40" t="str">
        <f>VLOOKUP(B875,SAOM!B$2:N1600,13,0)</f>
        <v>00:20:0e:10:4c:f1</v>
      </c>
      <c r="Y875" s="17">
        <v>41142</v>
      </c>
      <c r="Z875" s="15" t="s">
        <v>6968</v>
      </c>
      <c r="AA875" s="19">
        <v>41143</v>
      </c>
      <c r="AB875" s="35"/>
      <c r="AC875" s="48"/>
      <c r="AD875" s="19" t="str">
        <f>VLOOKUP(B875,SAOM!B$2:Q1901,16,0)</f>
        <v>-</v>
      </c>
      <c r="AE875" s="19" t="s">
        <v>4675</v>
      </c>
      <c r="AF875" s="19"/>
      <c r="AG875" s="145"/>
      <c r="AH875" s="15"/>
    </row>
    <row r="876" spans="1:34" s="20" customFormat="1">
      <c r="A876" s="46">
        <v>4098</v>
      </c>
      <c r="B876" s="38">
        <v>4098</v>
      </c>
      <c r="C876" s="17">
        <v>41129</v>
      </c>
      <c r="D876" s="17">
        <f t="shared" si="24"/>
        <v>41174</v>
      </c>
      <c r="E876" s="17">
        <f>VLOOKUP(B876,SAOM!B$2:D3926,3,0)</f>
        <v>41174</v>
      </c>
      <c r="F876" s="17">
        <f t="shared" si="22"/>
        <v>41189</v>
      </c>
      <c r="G876" s="17" t="s">
        <v>501</v>
      </c>
      <c r="H876" s="14" t="s">
        <v>752</v>
      </c>
      <c r="I876" s="40" t="str">
        <f>VLOOKUP(B876,SAOM!B$2:E2871,4,0)</f>
        <v>Agendado</v>
      </c>
      <c r="J876" s="14" t="s">
        <v>499</v>
      </c>
      <c r="K876" s="14" t="s">
        <v>499</v>
      </c>
      <c r="L876" s="15" t="s">
        <v>6638</v>
      </c>
      <c r="M876" s="15" t="str">
        <f>VLOOKUP(L876,Coordenadas!A$2:B2128,2,0)</f>
        <v xml:space="preserve"> 20°33'27.17"S</v>
      </c>
      <c r="N876" s="15" t="str">
        <f>VLOOKUP(L876,Coordenadas!A$2:C5871,3,0)</f>
        <v xml:space="preserve"> 43° 0'21.19"O</v>
      </c>
      <c r="O876" s="40" t="str">
        <f>VLOOKUP(B876,SAOM!B$2:H1829,7,0)</f>
        <v>-</v>
      </c>
      <c r="P876" s="40">
        <v>4033</v>
      </c>
      <c r="Q876" s="17">
        <f>VLOOKUP(B876,SAOM!B$2:I1829,8,0)</f>
        <v>41141</v>
      </c>
      <c r="R876" s="17" t="e">
        <f>VLOOKUP(B876,AG_Lider!A$1:F2188,6,0)</f>
        <v>#N/A</v>
      </c>
      <c r="S876" s="42" t="str">
        <f>VLOOKUP(B876,SAOM!B$2:J1829,9,0)</f>
        <v>Vicentina Maria Campos Moreira</v>
      </c>
      <c r="T876" s="17" t="str">
        <f>VLOOKUP(B876,SAOM!B$2:K2275,10,0)</f>
        <v>Zona Rural Penha</v>
      </c>
      <c r="U876" s="42">
        <f>VLOOKUP(B876,SAOM!B$2:M1601,12,0)</f>
        <v>38935181</v>
      </c>
      <c r="V876" s="87" t="str">
        <f>VLOOKUP(B876,SAOM!B$2:L1601,11,0)</f>
        <v>35436-000</v>
      </c>
      <c r="W876" s="18"/>
      <c r="X876" s="40" t="str">
        <f>VLOOKUP(B876,SAOM!B$2:N1601,13,0)</f>
        <v>-</v>
      </c>
      <c r="Y876" s="17"/>
      <c r="Z876" s="15"/>
      <c r="AA876" s="19"/>
      <c r="AB876" s="35"/>
      <c r="AC876" s="48"/>
      <c r="AD876" s="19" t="str">
        <f>VLOOKUP(B876,SAOM!B$2:Q1902,16,0)</f>
        <v>-</v>
      </c>
      <c r="AE876" s="19" t="s">
        <v>4675</v>
      </c>
      <c r="AF876" s="19"/>
      <c r="AG876" s="145"/>
      <c r="AH876" s="15"/>
    </row>
    <row r="877" spans="1:34" s="20" customFormat="1">
      <c r="A877" s="46">
        <v>4097</v>
      </c>
      <c r="B877" s="38">
        <v>4097</v>
      </c>
      <c r="C877" s="17">
        <v>41129</v>
      </c>
      <c r="D877" s="17">
        <f t="shared" si="24"/>
        <v>41174</v>
      </c>
      <c r="E877" s="17">
        <f>VLOOKUP(B877,SAOM!B$2:D3927,3,0)</f>
        <v>41174</v>
      </c>
      <c r="F877" s="17">
        <f t="shared" si="22"/>
        <v>41189</v>
      </c>
      <c r="G877" s="17" t="s">
        <v>501</v>
      </c>
      <c r="H877" s="14" t="s">
        <v>752</v>
      </c>
      <c r="I877" s="40" t="str">
        <f>VLOOKUP(B877,SAOM!B$2:E2872,4,0)</f>
        <v>Agendado</v>
      </c>
      <c r="J877" s="14" t="s">
        <v>499</v>
      </c>
      <c r="K877" s="14" t="s">
        <v>499</v>
      </c>
      <c r="L877" s="15" t="s">
        <v>6638</v>
      </c>
      <c r="M877" s="15" t="str">
        <f>VLOOKUP(L877,Coordenadas!A$2:B2129,2,0)</f>
        <v xml:space="preserve"> 20°33'27.17"S</v>
      </c>
      <c r="N877" s="15" t="str">
        <f>VLOOKUP(L877,Coordenadas!A$2:C5872,3,0)</f>
        <v xml:space="preserve"> 43° 0'21.19"O</v>
      </c>
      <c r="O877" s="40" t="str">
        <f>VLOOKUP(B877,SAOM!B$2:H1830,7,0)</f>
        <v>-</v>
      </c>
      <c r="P877" s="40">
        <v>4033</v>
      </c>
      <c r="Q877" s="17">
        <f>VLOOKUP(B877,SAOM!B$2:I1830,8,0)</f>
        <v>41141</v>
      </c>
      <c r="R877" s="17" t="e">
        <f>VLOOKUP(B877,AG_Lider!A$1:F2189,6,0)</f>
        <v>#N/A</v>
      </c>
      <c r="S877" s="42" t="str">
        <f>VLOOKUP(B877,SAOM!B$2:J1830,9,0)</f>
        <v>Vicentina Maria Campos Moreira</v>
      </c>
      <c r="T877" s="17" t="str">
        <f>VLOOKUP(B877,SAOM!B$2:K2276,10,0)</f>
        <v>Rua Coração de Maria, 68</v>
      </c>
      <c r="U877" s="42">
        <f>VLOOKUP(B877,SAOM!B$2:M1602,12,0)</f>
        <v>3138935181</v>
      </c>
      <c r="V877" s="87" t="str">
        <f>VLOOKUP(B877,SAOM!B$2:L1602,11,0)</f>
        <v>35436-000</v>
      </c>
      <c r="W877" s="18"/>
      <c r="X877" s="40" t="str">
        <f>VLOOKUP(B877,SAOM!B$2:N1602,13,0)</f>
        <v>-</v>
      </c>
      <c r="Y877" s="17"/>
      <c r="Z877" s="15"/>
      <c r="AA877" s="19"/>
      <c r="AB877" s="35"/>
      <c r="AC877" s="48"/>
      <c r="AD877" s="19" t="str">
        <f>VLOOKUP(B877,SAOM!B$2:Q1903,16,0)</f>
        <v>-</v>
      </c>
      <c r="AE877" s="19" t="s">
        <v>4675</v>
      </c>
      <c r="AF877" s="19"/>
      <c r="AG877" s="145"/>
      <c r="AH877" s="15"/>
    </row>
    <row r="878" spans="1:34" s="20" customFormat="1">
      <c r="A878" s="46">
        <v>4096</v>
      </c>
      <c r="B878" s="38">
        <v>4096</v>
      </c>
      <c r="C878" s="17">
        <v>41129</v>
      </c>
      <c r="D878" s="17">
        <f t="shared" si="24"/>
        <v>41174</v>
      </c>
      <c r="E878" s="17">
        <f>VLOOKUP(B878,SAOM!B$2:D3928,3,0)</f>
        <v>41174</v>
      </c>
      <c r="F878" s="17">
        <f t="shared" si="22"/>
        <v>41189</v>
      </c>
      <c r="G878" s="17" t="s">
        <v>501</v>
      </c>
      <c r="H878" s="14" t="s">
        <v>752</v>
      </c>
      <c r="I878" s="40" t="str">
        <f>VLOOKUP(B878,SAOM!B$2:E2873,4,0)</f>
        <v>Agendado</v>
      </c>
      <c r="J878" s="14" t="s">
        <v>499</v>
      </c>
      <c r="K878" s="14" t="s">
        <v>499</v>
      </c>
      <c r="L878" s="15" t="s">
        <v>6638</v>
      </c>
      <c r="M878" s="15" t="str">
        <f>VLOOKUP(L878,Coordenadas!A$2:B2130,2,0)</f>
        <v xml:space="preserve"> 20°33'27.17"S</v>
      </c>
      <c r="N878" s="15" t="str">
        <f>VLOOKUP(L878,Coordenadas!A$2:C5873,3,0)</f>
        <v xml:space="preserve"> 43° 0'21.19"O</v>
      </c>
      <c r="O878" s="40" t="str">
        <f>VLOOKUP(B878,SAOM!B$2:H1831,7,0)</f>
        <v>-</v>
      </c>
      <c r="P878" s="40">
        <v>4033</v>
      </c>
      <c r="Q878" s="17">
        <f>VLOOKUP(B878,SAOM!B$2:I1831,8,0)</f>
        <v>41169</v>
      </c>
      <c r="R878" s="17" t="e">
        <f>VLOOKUP(B878,AG_Lider!A$1:F2190,6,0)</f>
        <v>#N/A</v>
      </c>
      <c r="S878" s="42" t="str">
        <f>VLOOKUP(B878,SAOM!B$2:J1831,9,0)</f>
        <v>Vicentina Maria Campos Moreira</v>
      </c>
      <c r="T878" s="17" t="str">
        <f>VLOOKUP(B878,SAOM!B$2:K2277,10,0)</f>
        <v>Praça Santana, 43 - Centro</v>
      </c>
      <c r="U878" s="42">
        <f>VLOOKUP(B878,SAOM!B$2:M1603,12,0)</f>
        <v>3138935181</v>
      </c>
      <c r="V878" s="87" t="str">
        <f>VLOOKUP(B878,SAOM!B$2:L1603,11,0)</f>
        <v>35436-000</v>
      </c>
      <c r="W878" s="18"/>
      <c r="X878" s="40" t="str">
        <f>VLOOKUP(B878,SAOM!B$2:N1603,13,0)</f>
        <v>-</v>
      </c>
      <c r="Y878" s="17"/>
      <c r="Z878" s="15"/>
      <c r="AA878" s="19"/>
      <c r="AB878" s="35"/>
      <c r="AC878" s="48"/>
      <c r="AD878" s="19" t="str">
        <f>VLOOKUP(B878,SAOM!B$2:Q1904,16,0)</f>
        <v>-</v>
      </c>
      <c r="AE878" s="19" t="s">
        <v>4675</v>
      </c>
      <c r="AF878" s="19"/>
      <c r="AG878" s="145"/>
      <c r="AH878" s="15"/>
    </row>
    <row r="879" spans="1:34" s="20" customFormat="1">
      <c r="A879" s="46">
        <v>4095</v>
      </c>
      <c r="B879" s="38">
        <v>4095</v>
      </c>
      <c r="C879" s="17">
        <v>41129</v>
      </c>
      <c r="D879" s="17">
        <v>41188</v>
      </c>
      <c r="E879" s="17">
        <f>VLOOKUP(B879,SAOM!B$2:D3929,3,0)</f>
        <v>41188</v>
      </c>
      <c r="F879" s="17">
        <f t="shared" si="22"/>
        <v>41203</v>
      </c>
      <c r="G879" s="17">
        <v>41156</v>
      </c>
      <c r="H879" s="14" t="s">
        <v>7236</v>
      </c>
      <c r="I879" s="40" t="str">
        <f>VLOOKUP(B879,SAOM!B$2:E2874,4,0)</f>
        <v>Agendado</v>
      </c>
      <c r="J879" s="14" t="s">
        <v>499</v>
      </c>
      <c r="K879" s="14" t="s">
        <v>499</v>
      </c>
      <c r="L879" s="15" t="s">
        <v>6664</v>
      </c>
      <c r="M879" s="15" t="str">
        <f>VLOOKUP(L879,Coordenadas!A$2:B2131,2,0)</f>
        <v xml:space="preserve"> 18°58'16.42"S</v>
      </c>
      <c r="N879" s="15" t="str">
        <f>VLOOKUP(L879,Coordenadas!A$2:C5874,3,0)</f>
        <v xml:space="preserve"> 41°12'50.42"O</v>
      </c>
      <c r="O879" s="40" t="str">
        <f>VLOOKUP(B879,SAOM!B$2:H1832,7,0)</f>
        <v>-</v>
      </c>
      <c r="P879" s="40">
        <v>4033</v>
      </c>
      <c r="Q879" s="17">
        <f>VLOOKUP(B879,SAOM!B$2:I1832,8,0)</f>
        <v>41162</v>
      </c>
      <c r="R879" s="17" t="e">
        <f>VLOOKUP(B879,AG_Lider!A$1:F2191,6,0)</f>
        <v>#N/A</v>
      </c>
      <c r="S879" s="42" t="str">
        <f>VLOOKUP(B879,SAOM!B$2:J1832,9,0)</f>
        <v>Batriana da Silva Prata Carrijo</v>
      </c>
      <c r="T879" s="17" t="str">
        <f>VLOOKUP(B879,SAOM!B$2:K2278,10,0)</f>
        <v>Rua Rosa Luiza Ferreira, 50</v>
      </c>
      <c r="U879" s="42" t="str">
        <f>VLOOKUP(B879,SAOM!B$2:M1604,12,0)</f>
        <v>(33)3262-1422/1100</v>
      </c>
      <c r="V879" s="87" t="str">
        <f>VLOOKUP(B879,SAOM!B$2:L1604,11,0)</f>
        <v>35248-000</v>
      </c>
      <c r="W879" s="18"/>
      <c r="X879" s="40" t="str">
        <f>VLOOKUP(B879,SAOM!B$2:N1604,13,0)</f>
        <v>-</v>
      </c>
      <c r="Y879" s="17"/>
      <c r="Z879" s="15"/>
      <c r="AA879" s="19"/>
      <c r="AB879" s="35"/>
      <c r="AC879" s="48" t="s">
        <v>7228</v>
      </c>
      <c r="AD879" s="19" t="str">
        <f>VLOOKUP(B879,SAOM!B$2:Q1905,16,0)</f>
        <v>04/09/2012 15:18:25 	Hernan Martins Alves 	Telefone no contato é residencial.   	Pendência Ativação</v>
      </c>
      <c r="AE879" s="19" t="s">
        <v>4675</v>
      </c>
      <c r="AF879" s="19"/>
      <c r="AG879" s="145"/>
      <c r="AH879" s="15"/>
    </row>
    <row r="880" spans="1:34" s="20" customFormat="1">
      <c r="A880" s="46">
        <v>4093</v>
      </c>
      <c r="B880" s="38">
        <v>4093</v>
      </c>
      <c r="C880" s="17">
        <v>41129</v>
      </c>
      <c r="D880" s="17">
        <v>41180</v>
      </c>
      <c r="E880" s="17">
        <f>VLOOKUP(B880,SAOM!B$2:D3930,3,0)</f>
        <v>41180</v>
      </c>
      <c r="F880" s="17">
        <f t="shared" si="22"/>
        <v>41195</v>
      </c>
      <c r="G880" s="17">
        <v>41156</v>
      </c>
      <c r="H880" s="14" t="s">
        <v>7236</v>
      </c>
      <c r="I880" s="40" t="str">
        <f>VLOOKUP(B880,SAOM!B$2:E2875,4,0)</f>
        <v>A agendar</v>
      </c>
      <c r="J880" s="14" t="s">
        <v>499</v>
      </c>
      <c r="K880" s="14" t="s">
        <v>499</v>
      </c>
      <c r="L880" s="15" t="s">
        <v>6665</v>
      </c>
      <c r="M880" s="15" t="str">
        <f>VLOOKUP(L880,Coordenadas!A$2:B2132,2,0)</f>
        <v xml:space="preserve"> 20°49'54.46"S</v>
      </c>
      <c r="N880" s="15" t="str">
        <f>VLOOKUP(L880,Coordenadas!A$2:C5875,3,0)</f>
        <v xml:space="preserve"> 43°48'22.93"O</v>
      </c>
      <c r="O880" s="40" t="str">
        <f>VLOOKUP(B880,SAOM!B$2:H1833,7,0)</f>
        <v>-</v>
      </c>
      <c r="P880" s="40">
        <v>4033</v>
      </c>
      <c r="Q880" s="17" t="str">
        <f>VLOOKUP(B880,SAOM!B$2:I1833,8,0)</f>
        <v>-</v>
      </c>
      <c r="R880" s="17" t="e">
        <f>VLOOKUP(B880,AG_Lider!A$1:F2192,6,0)</f>
        <v>#N/A</v>
      </c>
      <c r="S880" s="42" t="str">
        <f>VLOOKUP(B880,SAOM!B$2:J1833,9,0)</f>
        <v>Elisabeth Maria dos Santos</v>
      </c>
      <c r="T880" s="17" t="str">
        <f>VLOOKUP(B880,SAOM!B$2:K2279,10,0)</f>
        <v>RUA ANTONIO NOGUEIRA DUTRA, S/N</v>
      </c>
      <c r="U880" s="42" t="str">
        <f>VLOOKUP(B880,SAOM!B$2:M1605,12,0)</f>
        <v>(31)3724 1234</v>
      </c>
      <c r="V880" s="87" t="str">
        <f>VLOOKUP(B880,SAOM!B$2:L1605,11,0)</f>
        <v>36426-000</v>
      </c>
      <c r="W880" s="18"/>
      <c r="X880" s="40" t="str">
        <f>VLOOKUP(B880,SAOM!B$2:N1605,13,0)</f>
        <v>-</v>
      </c>
      <c r="Y880" s="17"/>
      <c r="Z880" s="15"/>
      <c r="AA880" s="19"/>
      <c r="AB880" s="35"/>
      <c r="AC880" s="48" t="s">
        <v>7228</v>
      </c>
      <c r="AD880" s="19" t="str">
        <f>VLOOKUP(B880,SAOM!B$2:Q1906,16,0)</f>
        <v>04/09/2012 15:20:12 	Hernan Martins Alves 	Telefone no contato é residencial.   	Pendência Ativação</v>
      </c>
      <c r="AE880" s="19" t="s">
        <v>4675</v>
      </c>
      <c r="AF880" s="19"/>
      <c r="AG880" s="145"/>
      <c r="AH880" s="15"/>
    </row>
    <row r="881" spans="1:34" s="20" customFormat="1">
      <c r="A881" s="46">
        <v>4094</v>
      </c>
      <c r="B881" s="38">
        <v>4094</v>
      </c>
      <c r="C881" s="17">
        <v>41129</v>
      </c>
      <c r="D881" s="17">
        <v>41180</v>
      </c>
      <c r="E881" s="17">
        <f>VLOOKUP(B881,SAOM!B$2:D3931,3,0)</f>
        <v>41180</v>
      </c>
      <c r="F881" s="17">
        <f t="shared" si="22"/>
        <v>41195</v>
      </c>
      <c r="G881" s="17">
        <v>41156</v>
      </c>
      <c r="H881" s="14" t="s">
        <v>7236</v>
      </c>
      <c r="I881" s="40" t="str">
        <f>VLOOKUP(B881,SAOM!B$2:E2876,4,0)</f>
        <v>A agendar</v>
      </c>
      <c r="J881" s="14" t="s">
        <v>499</v>
      </c>
      <c r="K881" s="14" t="s">
        <v>499</v>
      </c>
      <c r="L881" s="15" t="s">
        <v>6665</v>
      </c>
      <c r="M881" s="15" t="str">
        <f>VLOOKUP(L881,Coordenadas!A$2:B2133,2,0)</f>
        <v xml:space="preserve"> 20°49'54.46"S</v>
      </c>
      <c r="N881" s="15" t="str">
        <f>VLOOKUP(L881,Coordenadas!A$2:C5876,3,0)</f>
        <v xml:space="preserve"> 43°48'22.93"O</v>
      </c>
      <c r="O881" s="40" t="str">
        <f>VLOOKUP(B881,SAOM!B$2:H1834,7,0)</f>
        <v>-</v>
      </c>
      <c r="P881" s="40">
        <v>4033</v>
      </c>
      <c r="Q881" s="17" t="str">
        <f>VLOOKUP(B881,SAOM!B$2:I1834,8,0)</f>
        <v>-</v>
      </c>
      <c r="R881" s="17" t="e">
        <f>VLOOKUP(B881,AG_Lider!A$1:F2193,6,0)</f>
        <v>#N/A</v>
      </c>
      <c r="S881" s="42" t="str">
        <f>VLOOKUP(B881,SAOM!B$2:J1834,9,0)</f>
        <v>Luis Renato</v>
      </c>
      <c r="T881" s="17" t="str">
        <f>VLOOKUP(B881,SAOM!B$2:K2280,10,0)</f>
        <v>RUA VICENTE DE PAULA VIEIRA</v>
      </c>
      <c r="U881" s="42" t="str">
        <f>VLOOKUP(B881,SAOM!B$2:M1606,12,0)</f>
        <v>(31)3724 1323</v>
      </c>
      <c r="V881" s="87" t="str">
        <f>VLOOKUP(B881,SAOM!B$2:L1606,11,0)</f>
        <v>36426-000</v>
      </c>
      <c r="W881" s="18"/>
      <c r="X881" s="40" t="str">
        <f>VLOOKUP(B881,SAOM!B$2:N1606,13,0)</f>
        <v>-</v>
      </c>
      <c r="Y881" s="17"/>
      <c r="Z881" s="15"/>
      <c r="AA881" s="19"/>
      <c r="AB881" s="35"/>
      <c r="AC881" s="48" t="s">
        <v>7228</v>
      </c>
      <c r="AD881" s="19" t="str">
        <f>VLOOKUP(B881,SAOM!B$2:Q1907,16,0)</f>
        <v>04/09/2012 15:21:55 	Hernan Martins Alves 	Telefone no contato é residencial.   	Pendência Ativação</v>
      </c>
      <c r="AE881" s="19" t="s">
        <v>4675</v>
      </c>
      <c r="AF881" s="19"/>
      <c r="AG881" s="145"/>
      <c r="AH881" s="15"/>
    </row>
    <row r="882" spans="1:34" s="20" customFormat="1">
      <c r="A882" s="46">
        <v>4092</v>
      </c>
      <c r="B882" s="38">
        <v>4092</v>
      </c>
      <c r="C882" s="17">
        <v>41129</v>
      </c>
      <c r="D882" s="17">
        <f t="shared" si="24"/>
        <v>41174</v>
      </c>
      <c r="E882" s="17">
        <f>VLOOKUP(B882,SAOM!B$2:D3932,3,0)</f>
        <v>41174</v>
      </c>
      <c r="F882" s="17">
        <f t="shared" si="22"/>
        <v>41189</v>
      </c>
      <c r="G882" s="17" t="s">
        <v>501</v>
      </c>
      <c r="H882" s="14" t="s">
        <v>488</v>
      </c>
      <c r="I882" s="40" t="str">
        <f>VLOOKUP(B882,SAOM!B$2:E2877,4,0)</f>
        <v>Agendado</v>
      </c>
      <c r="J882" s="14" t="s">
        <v>499</v>
      </c>
      <c r="K882" s="14" t="s">
        <v>501</v>
      </c>
      <c r="L882" s="15" t="s">
        <v>1178</v>
      </c>
      <c r="M882" s="15" t="str">
        <f>VLOOKUP(L882,Coordenadas!A$2:B2134,2,0)</f>
        <v xml:space="preserve"> 21°20'47.72"S</v>
      </c>
      <c r="N882" s="15" t="str">
        <f>VLOOKUP(L882,Coordenadas!A$2:C5877,3,0)</f>
        <v xml:space="preserve"> 43° 3'1.63"O</v>
      </c>
      <c r="O882" s="40" t="str">
        <f>VLOOKUP(B882,SAOM!B$2:H1835,7,0)</f>
        <v>SES-GUNI-4092</v>
      </c>
      <c r="P882" s="40">
        <v>4033</v>
      </c>
      <c r="Q882" s="17">
        <f>VLOOKUP(B882,SAOM!B$2:I1835,8,0)</f>
        <v>41141</v>
      </c>
      <c r="R882" s="17" t="e">
        <f>VLOOKUP(B882,AG_Lider!A$1:F2194,6,0)</f>
        <v>#N/A</v>
      </c>
      <c r="S882" s="42" t="str">
        <f>VLOOKUP(B882,SAOM!B$2:J1835,9,0)</f>
        <v>Môncia Oliveira</v>
      </c>
      <c r="T882" s="17" t="str">
        <f>VLOOKUP(B882,SAOM!B$2:K2281,10,0)</f>
        <v>Praça José Carvalho Ornellas s/n</v>
      </c>
      <c r="U882" s="42" t="str">
        <f>VLOOKUP(B882,SAOM!B$2:M1607,12,0)</f>
        <v>(32)35751833</v>
      </c>
      <c r="V882" s="87" t="str">
        <f>VLOOKUP(B882,SAOM!B$2:L1607,11,0)</f>
        <v>36160-000</v>
      </c>
      <c r="W882" s="18"/>
      <c r="X882" s="40" t="str">
        <f>VLOOKUP(B882,SAOM!B$2:N1607,13,0)</f>
        <v>00:20:0e:10:4f:52</v>
      </c>
      <c r="Y882" s="17">
        <v>41145</v>
      </c>
      <c r="Z882" s="15" t="s">
        <v>7376</v>
      </c>
      <c r="AA882" s="19"/>
      <c r="AB882" s="35"/>
      <c r="AC882" s="48"/>
      <c r="AD882" s="19" t="str">
        <f>VLOOKUP(B882,SAOM!B$2:Q1908,16,0)</f>
        <v>-</v>
      </c>
      <c r="AE882" s="19" t="s">
        <v>4675</v>
      </c>
      <c r="AF882" s="19"/>
      <c r="AG882" s="145"/>
      <c r="AH882" s="15"/>
    </row>
    <row r="883" spans="1:34" s="20" customFormat="1">
      <c r="A883" s="46">
        <v>4121</v>
      </c>
      <c r="B883" s="38">
        <v>4121</v>
      </c>
      <c r="C883" s="17">
        <v>41129</v>
      </c>
      <c r="D883" s="17">
        <f t="shared" si="24"/>
        <v>41174</v>
      </c>
      <c r="E883" s="17">
        <f>VLOOKUP(B883,SAOM!B$2:D3933,3,0)</f>
        <v>41174</v>
      </c>
      <c r="F883" s="17">
        <f t="shared" si="22"/>
        <v>41189</v>
      </c>
      <c r="G883" s="17" t="s">
        <v>501</v>
      </c>
      <c r="H883" s="14" t="s">
        <v>517</v>
      </c>
      <c r="I883" s="40" t="str">
        <f>VLOOKUP(B883,SAOM!B$2:E2878,4,0)</f>
        <v>Agendado</v>
      </c>
      <c r="J883" s="14" t="s">
        <v>499</v>
      </c>
      <c r="K883" s="14" t="s">
        <v>501</v>
      </c>
      <c r="L883" s="15" t="s">
        <v>5384</v>
      </c>
      <c r="M883" s="15" t="str">
        <f>VLOOKUP(L883,Coordenadas!A$2:B2135,2,0)</f>
        <v xml:space="preserve"> 17°13'20.22"S</v>
      </c>
      <c r="N883" s="15" t="str">
        <f>VLOOKUP(L883,Coordenadas!A$2:C5878,3,0)</f>
        <v xml:space="preserve"> 46°52'30.62"O</v>
      </c>
      <c r="O883" s="40" t="str">
        <f>VLOOKUP(B883,SAOM!B$2:H1836,7,0)</f>
        <v>-</v>
      </c>
      <c r="P883" s="40">
        <v>4033</v>
      </c>
      <c r="Q883" s="17">
        <f>VLOOKUP(B883,SAOM!B$2:I1836,8,0)</f>
        <v>41141</v>
      </c>
      <c r="R883" s="17" t="e">
        <f>VLOOKUP(B883,AG_Lider!A$1:F2195,6,0)</f>
        <v>#N/A</v>
      </c>
      <c r="S883" s="42" t="str">
        <f>VLOOKUP(B883,SAOM!B$2:J1836,9,0)</f>
        <v>MARÍLIA MARTINS COSTA MAIA</v>
      </c>
      <c r="T883" s="17" t="str">
        <f>VLOOKUP(B883,SAOM!B$2:K2282,10,0)</f>
        <v>Rua Bias Fortes, 385</v>
      </c>
      <c r="U883" s="42" t="str">
        <f>VLOOKUP(B883,SAOM!B$2:M1608,12,0)</f>
        <v>38 36716818</v>
      </c>
      <c r="V883" s="87" t="str">
        <f>VLOOKUP(B883,SAOM!B$2:L1608,11,0)</f>
        <v>38600-000</v>
      </c>
      <c r="W883" s="18"/>
      <c r="X883" s="40" t="str">
        <f>VLOOKUP(B883,SAOM!B$2:N1608,13,0)</f>
        <v>-</v>
      </c>
      <c r="Y883" s="17">
        <v>41184</v>
      </c>
      <c r="Z883" s="15" t="s">
        <v>8391</v>
      </c>
      <c r="AA883" s="19">
        <v>41185</v>
      </c>
      <c r="AB883" s="35"/>
      <c r="AC883" s="48"/>
      <c r="AD883" s="19" t="str">
        <f>VLOOKUP(B883,SAOM!B$2:Q1909,16,0)</f>
        <v>-</v>
      </c>
      <c r="AE883" s="19" t="s">
        <v>4675</v>
      </c>
      <c r="AF883" s="19"/>
      <c r="AG883" s="145"/>
      <c r="AH883" s="15"/>
    </row>
    <row r="884" spans="1:34" s="20" customFormat="1">
      <c r="A884" s="46">
        <v>4120</v>
      </c>
      <c r="B884" s="38">
        <v>4120</v>
      </c>
      <c r="C884" s="17">
        <v>41129</v>
      </c>
      <c r="D884" s="17">
        <f t="shared" si="24"/>
        <v>41174</v>
      </c>
      <c r="E884" s="17">
        <f>VLOOKUP(B884,SAOM!B$2:D3934,3,0)</f>
        <v>41174</v>
      </c>
      <c r="F884" s="17">
        <f t="shared" si="22"/>
        <v>41189</v>
      </c>
      <c r="G884" s="17" t="s">
        <v>501</v>
      </c>
      <c r="H884" s="14" t="s">
        <v>517</v>
      </c>
      <c r="I884" s="40" t="str">
        <f>VLOOKUP(B884,SAOM!B$2:E2879,4,0)</f>
        <v>Agendado</v>
      </c>
      <c r="J884" s="14" t="s">
        <v>499</v>
      </c>
      <c r="K884" s="14" t="s">
        <v>501</v>
      </c>
      <c r="L884" s="15" t="s">
        <v>5384</v>
      </c>
      <c r="M884" s="15" t="str">
        <f>VLOOKUP(L884,Coordenadas!A$2:B2136,2,0)</f>
        <v xml:space="preserve"> 17°13'20.22"S</v>
      </c>
      <c r="N884" s="15" t="str">
        <f>VLOOKUP(L884,Coordenadas!A$2:C5879,3,0)</f>
        <v xml:space="preserve"> 46°52'30.62"O</v>
      </c>
      <c r="O884" s="40" t="str">
        <f>VLOOKUP(B884,SAOM!B$2:H1837,7,0)</f>
        <v>-</v>
      </c>
      <c r="P884" s="40">
        <v>4033</v>
      </c>
      <c r="Q884" s="17">
        <f>VLOOKUP(B884,SAOM!B$2:I1837,8,0)</f>
        <v>41164</v>
      </c>
      <c r="R884" s="17" t="e">
        <f>VLOOKUP(B884,AG_Lider!A$1:F2196,6,0)</f>
        <v>#N/A</v>
      </c>
      <c r="S884" s="42" t="str">
        <f>VLOOKUP(B884,SAOM!B$2:J1837,9,0)</f>
        <v>IZABELLA MACEDO SILVA DA CRUZ</v>
      </c>
      <c r="T884" s="17" t="str">
        <f>VLOOKUP(B884,SAOM!B$2:K2283,10,0)</f>
        <v>Praça Primavera, S/Nº - Primavera</v>
      </c>
      <c r="U884" s="42" t="str">
        <f>VLOOKUP(B884,SAOM!B$2:M1609,12,0)</f>
        <v>38 36713363</v>
      </c>
      <c r="V884" s="87" t="str">
        <f>VLOOKUP(B884,SAOM!B$2:L1609,11,0)</f>
        <v>38600-000</v>
      </c>
      <c r="W884" s="18"/>
      <c r="X884" s="40" t="str">
        <f>VLOOKUP(B884,SAOM!B$2:N1609,13,0)</f>
        <v>-</v>
      </c>
      <c r="Y884" s="17">
        <v>41246</v>
      </c>
      <c r="Z884" s="15" t="s">
        <v>8231</v>
      </c>
      <c r="AA884" s="19">
        <v>41185</v>
      </c>
      <c r="AB884" s="35"/>
      <c r="AC884" s="48"/>
      <c r="AD884" s="19" t="str">
        <f>VLOOKUP(B884,SAOM!B$2:Q1910,16,0)</f>
        <v>-</v>
      </c>
      <c r="AE884" s="19" t="s">
        <v>4675</v>
      </c>
      <c r="AF884" s="19"/>
      <c r="AG884" s="145"/>
      <c r="AH884" s="15"/>
    </row>
    <row r="885" spans="1:34" s="20" customFormat="1">
      <c r="A885" s="46">
        <v>4119</v>
      </c>
      <c r="B885" s="38">
        <v>4119</v>
      </c>
      <c r="C885" s="17">
        <v>41129</v>
      </c>
      <c r="D885" s="17">
        <v>41180</v>
      </c>
      <c r="E885" s="17">
        <f>VLOOKUP(B885,SAOM!B$2:D3935,3,0)</f>
        <v>41180</v>
      </c>
      <c r="F885" s="17">
        <f t="shared" si="22"/>
        <v>41195</v>
      </c>
      <c r="G885" s="17">
        <v>41156</v>
      </c>
      <c r="H885" s="14" t="s">
        <v>7236</v>
      </c>
      <c r="I885" s="40" t="str">
        <f>VLOOKUP(B885,SAOM!B$2:E2880,4,0)</f>
        <v>Agendado</v>
      </c>
      <c r="J885" s="14" t="s">
        <v>499</v>
      </c>
      <c r="K885" s="14" t="s">
        <v>499</v>
      </c>
      <c r="L885" s="15" t="s">
        <v>5384</v>
      </c>
      <c r="M885" s="15" t="str">
        <f>VLOOKUP(L885,Coordenadas!A$2:B2137,2,0)</f>
        <v xml:space="preserve"> 17°13'20.22"S</v>
      </c>
      <c r="N885" s="15" t="str">
        <f>VLOOKUP(L885,Coordenadas!A$2:C5880,3,0)</f>
        <v xml:space="preserve"> 46°52'30.62"O</v>
      </c>
      <c r="O885" s="40" t="str">
        <f>VLOOKUP(B885,SAOM!B$2:H1838,7,0)</f>
        <v>-</v>
      </c>
      <c r="P885" s="40">
        <v>4033</v>
      </c>
      <c r="Q885" s="17">
        <f>VLOOKUP(B885,SAOM!B$2:I1838,8,0)</f>
        <v>41141</v>
      </c>
      <c r="R885" s="17" t="e">
        <f>VLOOKUP(B885,AG_Lider!A$1:F2197,6,0)</f>
        <v>#N/A</v>
      </c>
      <c r="S885" s="42" t="str">
        <f>VLOOKUP(B885,SAOM!B$2:J1838,9,0)</f>
        <v>ADRIANA VILELA CUNHA</v>
      </c>
      <c r="T885" s="17" t="str">
        <f>VLOOKUP(B885,SAOM!B$2:K2284,10,0)</f>
        <v>Rua 06, lote 15</v>
      </c>
      <c r="U885" s="42" t="str">
        <f>VLOOKUP(B885,SAOM!B$2:M1610,12,0)</f>
        <v>38 36716081</v>
      </c>
      <c r="V885" s="87" t="str">
        <f>VLOOKUP(B885,SAOM!B$2:L1610,11,0)</f>
        <v>38600-000</v>
      </c>
      <c r="W885" s="18"/>
      <c r="X885" s="40" t="str">
        <f>VLOOKUP(B885,SAOM!B$2:N1610,13,0)</f>
        <v>-</v>
      </c>
      <c r="Y885" s="17"/>
      <c r="Z885" s="15"/>
      <c r="AA885" s="19"/>
      <c r="AB885" s="35"/>
      <c r="AC885" s="48" t="s">
        <v>7235</v>
      </c>
      <c r="AD885" s="19" t="str">
        <f>VLOOKUP(B885,SAOM!B$2:Q1911,16,0)</f>
        <v>DIA HORA 	RESPONSÁVEL 	PARECER, JUSTIFICATIVA ou OBSERVAÇÕES 	ETAPA
10/09/2012 10:26:37 	Ivan Santos 	Ok, conseguimos contao no local pela manhã sem problemas.  	Pendência Ativação Resolvida
04/09/2012 15:23:51 	Hernan Martins Alves 	Não consegue</v>
      </c>
      <c r="AE885" s="19" t="s">
        <v>4675</v>
      </c>
      <c r="AF885" s="19"/>
      <c r="AG885" s="145"/>
      <c r="AH885" s="15"/>
    </row>
    <row r="886" spans="1:34" s="20" customFormat="1">
      <c r="A886" s="46">
        <v>4118</v>
      </c>
      <c r="B886" s="38">
        <v>4118</v>
      </c>
      <c r="C886" s="17">
        <v>41129</v>
      </c>
      <c r="D886" s="17">
        <v>41180</v>
      </c>
      <c r="E886" s="17">
        <f>VLOOKUP(B886,SAOM!B$2:D3936,3,0)</f>
        <v>41180</v>
      </c>
      <c r="F886" s="17">
        <f t="shared" si="22"/>
        <v>41195</v>
      </c>
      <c r="G886" s="17">
        <v>41156</v>
      </c>
      <c r="H886" s="14" t="s">
        <v>7236</v>
      </c>
      <c r="I886" s="40" t="str">
        <f>VLOOKUP(B886,SAOM!B$2:E2881,4,0)</f>
        <v>Agendado</v>
      </c>
      <c r="J886" s="14" t="s">
        <v>499</v>
      </c>
      <c r="K886" s="14" t="s">
        <v>499</v>
      </c>
      <c r="L886" s="15" t="s">
        <v>5384</v>
      </c>
      <c r="M886" s="15" t="str">
        <f>VLOOKUP(L886,Coordenadas!A$2:B2138,2,0)</f>
        <v xml:space="preserve"> 17°13'20.22"S</v>
      </c>
      <c r="N886" s="15" t="str">
        <f>VLOOKUP(L886,Coordenadas!A$2:C5881,3,0)</f>
        <v xml:space="preserve"> 46°52'30.62"O</v>
      </c>
      <c r="O886" s="40" t="str">
        <f>VLOOKUP(B886,SAOM!B$2:H1839,7,0)</f>
        <v>-</v>
      </c>
      <c r="P886" s="40">
        <v>4033</v>
      </c>
      <c r="Q886" s="17">
        <f>VLOOKUP(B886,SAOM!B$2:I1839,8,0)</f>
        <v>41141</v>
      </c>
      <c r="R886" s="17" t="e">
        <f>VLOOKUP(B886,AG_Lider!A$1:F2198,6,0)</f>
        <v>#N/A</v>
      </c>
      <c r="S886" s="42" t="str">
        <f>VLOOKUP(B886,SAOM!B$2:J1839,9,0)</f>
        <v>EMÍLIA NASCIMENTO OLIVEIRA</v>
      </c>
      <c r="T886" s="17" t="str">
        <f>VLOOKUP(B886,SAOM!B$2:K2285,10,0)</f>
        <v>Rua Gil da Silva Neiva, 347</v>
      </c>
      <c r="U886" s="42" t="str">
        <f>VLOOKUP(B886,SAOM!B$2:M1611,12,0)</f>
        <v>383672 604</v>
      </c>
      <c r="V886" s="87" t="str">
        <f>VLOOKUP(B886,SAOM!B$2:L1611,11,0)</f>
        <v>38600-000</v>
      </c>
      <c r="W886" s="18"/>
      <c r="X886" s="40" t="str">
        <f>VLOOKUP(B886,SAOM!B$2:N1611,13,0)</f>
        <v>-</v>
      </c>
      <c r="Y886" s="17"/>
      <c r="Z886" s="15"/>
      <c r="AA886" s="19"/>
      <c r="AB886" s="35"/>
      <c r="AC886" s="48" t="s">
        <v>7231</v>
      </c>
      <c r="AD886" s="19" t="str">
        <f>VLOOKUP(B886,SAOM!B$2:Q1912,16,0)</f>
        <v>10/09/2012 10:28:01 	Ivan Santos 	Corrigido.  	Pendência Ativação Resolvida
04/09/2012 15:25:35 	Hernan Martins Alves 	Contato incorreto.   	Pendência Ativação</v>
      </c>
      <c r="AE886" s="19" t="s">
        <v>4675</v>
      </c>
      <c r="AF886" s="19"/>
      <c r="AG886" s="145"/>
      <c r="AH886" s="15"/>
    </row>
    <row r="887" spans="1:34" s="20" customFormat="1">
      <c r="A887" s="46">
        <v>4117</v>
      </c>
      <c r="B887" s="38">
        <v>4117</v>
      </c>
      <c r="C887" s="17">
        <v>41129</v>
      </c>
      <c r="D887" s="17">
        <f t="shared" si="24"/>
        <v>41174</v>
      </c>
      <c r="E887" s="17">
        <f>VLOOKUP(B887,SAOM!B$2:D3937,3,0)</f>
        <v>41174</v>
      </c>
      <c r="F887" s="17">
        <f t="shared" si="22"/>
        <v>41189</v>
      </c>
      <c r="G887" s="17" t="s">
        <v>501</v>
      </c>
      <c r="H887" s="14" t="s">
        <v>752</v>
      </c>
      <c r="I887" s="40" t="str">
        <f>VLOOKUP(B887,SAOM!B$2:E2882,4,0)</f>
        <v>Agendado</v>
      </c>
      <c r="J887" s="14" t="s">
        <v>499</v>
      </c>
      <c r="K887" s="14" t="s">
        <v>499</v>
      </c>
      <c r="L887" s="15" t="s">
        <v>5384</v>
      </c>
      <c r="M887" s="15" t="str">
        <f>VLOOKUP(L887,Coordenadas!A$2:B2139,2,0)</f>
        <v xml:space="preserve"> 17°13'20.22"S</v>
      </c>
      <c r="N887" s="15" t="str">
        <f>VLOOKUP(L887,Coordenadas!A$2:C5882,3,0)</f>
        <v xml:space="preserve"> 46°52'30.62"O</v>
      </c>
      <c r="O887" s="40" t="str">
        <f>VLOOKUP(B887,SAOM!B$2:H1840,7,0)</f>
        <v>-</v>
      </c>
      <c r="P887" s="40">
        <v>4033</v>
      </c>
      <c r="Q887" s="17">
        <f>VLOOKUP(B887,SAOM!B$2:I1840,8,0)</f>
        <v>41141</v>
      </c>
      <c r="R887" s="17" t="e">
        <f>VLOOKUP(B887,AG_Lider!A$1:F2199,6,0)</f>
        <v>#N/A</v>
      </c>
      <c r="S887" s="42" t="str">
        <f>VLOOKUP(B887,SAOM!B$2:J1840,9,0)</f>
        <v>LUCIANA TOLENTINO DE OLIVEIRA</v>
      </c>
      <c r="T887" s="17" t="str">
        <f>VLOOKUP(B887,SAOM!B$2:K2286,10,0)</f>
        <v>Rua Tório, 212</v>
      </c>
      <c r="U887" s="42" t="str">
        <f>VLOOKUP(B887,SAOM!B$2:M1612,12,0)</f>
        <v>38.3672 3613</v>
      </c>
      <c r="V887" s="87" t="str">
        <f>VLOOKUP(B887,SAOM!B$2:L1612,11,0)</f>
        <v>38600-000</v>
      </c>
      <c r="W887" s="18"/>
      <c r="X887" s="40" t="str">
        <f>VLOOKUP(B887,SAOM!B$2:N1612,13,0)</f>
        <v>-</v>
      </c>
      <c r="Y887" s="17"/>
      <c r="Z887" s="15"/>
      <c r="AA887" s="19"/>
      <c r="AB887" s="35"/>
      <c r="AC887" s="48"/>
      <c r="AD887" s="19" t="str">
        <f>VLOOKUP(B887,SAOM!B$2:Q1913,16,0)</f>
        <v>-</v>
      </c>
      <c r="AE887" s="19" t="s">
        <v>4675</v>
      </c>
      <c r="AF887" s="19"/>
      <c r="AG887" s="145"/>
      <c r="AH887" s="15"/>
    </row>
    <row r="888" spans="1:34" s="20" customFormat="1">
      <c r="A888" s="46">
        <v>4116</v>
      </c>
      <c r="B888" s="38">
        <v>4116</v>
      </c>
      <c r="C888" s="17">
        <v>41129</v>
      </c>
      <c r="D888" s="17">
        <f t="shared" si="24"/>
        <v>41174</v>
      </c>
      <c r="E888" s="17">
        <f>VLOOKUP(B888,SAOM!B$2:D3938,3,0)</f>
        <v>41174</v>
      </c>
      <c r="F888" s="17">
        <f t="shared" si="22"/>
        <v>41189</v>
      </c>
      <c r="G888" s="17" t="s">
        <v>501</v>
      </c>
      <c r="H888" s="14" t="s">
        <v>752</v>
      </c>
      <c r="I888" s="40" t="str">
        <f>VLOOKUP(B888,SAOM!B$2:E2883,4,0)</f>
        <v>Agendado</v>
      </c>
      <c r="J888" s="14" t="s">
        <v>499</v>
      </c>
      <c r="K888" s="14" t="s">
        <v>499</v>
      </c>
      <c r="L888" s="15" t="s">
        <v>5384</v>
      </c>
      <c r="M888" s="15" t="str">
        <f>VLOOKUP(L888,Coordenadas!A$2:B2140,2,0)</f>
        <v xml:space="preserve"> 17°13'20.22"S</v>
      </c>
      <c r="N888" s="15" t="str">
        <f>VLOOKUP(L888,Coordenadas!A$2:C5883,3,0)</f>
        <v xml:space="preserve"> 46°52'30.62"O</v>
      </c>
      <c r="O888" s="40" t="str">
        <f>VLOOKUP(B888,SAOM!B$2:H1841,7,0)</f>
        <v>-</v>
      </c>
      <c r="P888" s="40">
        <v>4033</v>
      </c>
      <c r="Q888" s="17">
        <f>VLOOKUP(B888,SAOM!B$2:I1841,8,0)</f>
        <v>41141</v>
      </c>
      <c r="R888" s="17" t="e">
        <f>VLOOKUP(B888,AG_Lider!A$1:F2200,6,0)</f>
        <v>#N/A</v>
      </c>
      <c r="S888" s="42" t="str">
        <f>VLOOKUP(B888,SAOM!B$2:J1841,9,0)</f>
        <v>CÍNTHIA FERREIRA LIMA</v>
      </c>
      <c r="T888" s="17" t="str">
        <f>VLOOKUP(B888,SAOM!B$2:K2287,10,0)</f>
        <v xml:space="preserve">Travessa do Açude, 174 </v>
      </c>
      <c r="U888" s="42" t="str">
        <f>VLOOKUP(B888,SAOM!B$2:M1613,12,0)</f>
        <v>38 3671 4252</v>
      </c>
      <c r="V888" s="87" t="str">
        <f>VLOOKUP(B888,SAOM!B$2:L1613,11,0)</f>
        <v>38600-000</v>
      </c>
      <c r="W888" s="18"/>
      <c r="X888" s="40" t="str">
        <f>VLOOKUP(B888,SAOM!B$2:N1613,13,0)</f>
        <v>-</v>
      </c>
      <c r="Y888" s="17"/>
      <c r="Z888" s="15"/>
      <c r="AA888" s="19"/>
      <c r="AB888" s="35"/>
      <c r="AC888" s="48"/>
      <c r="AD888" s="19" t="str">
        <f>VLOOKUP(B888,SAOM!B$2:Q1914,16,0)</f>
        <v>-</v>
      </c>
      <c r="AE888" s="19" t="s">
        <v>4675</v>
      </c>
      <c r="AF888" s="19"/>
      <c r="AG888" s="145"/>
      <c r="AH888" s="15"/>
    </row>
    <row r="889" spans="1:34" s="20" customFormat="1">
      <c r="A889" s="46">
        <v>4115</v>
      </c>
      <c r="B889" s="38">
        <v>4115</v>
      </c>
      <c r="C889" s="17">
        <v>41129</v>
      </c>
      <c r="D889" s="17">
        <f t="shared" si="24"/>
        <v>41174</v>
      </c>
      <c r="E889" s="17">
        <f>VLOOKUP(B889,SAOM!B$2:D3939,3,0)</f>
        <v>41174</v>
      </c>
      <c r="F889" s="17">
        <f t="shared" si="22"/>
        <v>41189</v>
      </c>
      <c r="G889" s="17" t="s">
        <v>501</v>
      </c>
      <c r="H889" s="14" t="s">
        <v>752</v>
      </c>
      <c r="I889" s="40" t="str">
        <f>VLOOKUP(B889,SAOM!B$2:E2884,4,0)</f>
        <v>Agendado</v>
      </c>
      <c r="J889" s="14" t="s">
        <v>499</v>
      </c>
      <c r="K889" s="14" t="s">
        <v>499</v>
      </c>
      <c r="L889" s="15" t="s">
        <v>5384</v>
      </c>
      <c r="M889" s="15" t="str">
        <f>VLOOKUP(L889,Coordenadas!A$2:B2141,2,0)</f>
        <v xml:space="preserve"> 17°13'20.22"S</v>
      </c>
      <c r="N889" s="15" t="str">
        <f>VLOOKUP(L889,Coordenadas!A$2:C5884,3,0)</f>
        <v xml:space="preserve"> 46°52'30.62"O</v>
      </c>
      <c r="O889" s="40" t="str">
        <f>VLOOKUP(B889,SAOM!B$2:H1842,7,0)</f>
        <v>-</v>
      </c>
      <c r="P889" s="40">
        <v>4033</v>
      </c>
      <c r="Q889" s="17">
        <f>VLOOKUP(B889,SAOM!B$2:I1842,8,0)</f>
        <v>41141</v>
      </c>
      <c r="R889" s="17" t="e">
        <f>VLOOKUP(B889,AG_Lider!A$1:F2201,6,0)</f>
        <v>#N/A</v>
      </c>
      <c r="S889" s="42" t="str">
        <f>VLOOKUP(B889,SAOM!B$2:J1842,9,0)</f>
        <v>FLÁVIA ALVES DA SILVA</v>
      </c>
      <c r="T889" s="17" t="str">
        <f>VLOOKUP(B889,SAOM!B$2:K2288,10,0)</f>
        <v>R. Antônio Joaquim Moura Pimentel, 477</v>
      </c>
      <c r="U889" s="42" t="str">
        <f>VLOOKUP(B889,SAOM!B$2:M1614,12,0)</f>
        <v>38 36724276</v>
      </c>
      <c r="V889" s="87" t="str">
        <f>VLOOKUP(B889,SAOM!B$2:L1614,11,0)</f>
        <v>38600-00</v>
      </c>
      <c r="W889" s="18"/>
      <c r="X889" s="40" t="str">
        <f>VLOOKUP(B889,SAOM!B$2:N1614,13,0)</f>
        <v>-</v>
      </c>
      <c r="Y889" s="17"/>
      <c r="Z889" s="15"/>
      <c r="AA889" s="19"/>
      <c r="AB889" s="35"/>
      <c r="AC889" s="48"/>
      <c r="AD889" s="19" t="str">
        <f>VLOOKUP(B889,SAOM!B$2:Q1915,16,0)</f>
        <v>-</v>
      </c>
      <c r="AE889" s="19" t="s">
        <v>4675</v>
      </c>
      <c r="AF889" s="19"/>
      <c r="AG889" s="145"/>
      <c r="AH889" s="15"/>
    </row>
    <row r="890" spans="1:34" s="20" customFormat="1">
      <c r="A890" s="46">
        <v>4114</v>
      </c>
      <c r="B890" s="38">
        <v>4114</v>
      </c>
      <c r="C890" s="17">
        <v>41129</v>
      </c>
      <c r="D890" s="17">
        <f t="shared" si="24"/>
        <v>41174</v>
      </c>
      <c r="E890" s="17">
        <f>VLOOKUP(B890,SAOM!B$2:D3940,3,0)</f>
        <v>41174</v>
      </c>
      <c r="F890" s="17">
        <f t="shared" si="22"/>
        <v>41189</v>
      </c>
      <c r="G890" s="17" t="s">
        <v>501</v>
      </c>
      <c r="H890" s="14" t="s">
        <v>752</v>
      </c>
      <c r="I890" s="40" t="str">
        <f>VLOOKUP(B890,SAOM!B$2:E2885,4,0)</f>
        <v>Agendado</v>
      </c>
      <c r="J890" s="14" t="s">
        <v>499</v>
      </c>
      <c r="K890" s="14" t="s">
        <v>499</v>
      </c>
      <c r="L890" s="15" t="s">
        <v>5384</v>
      </c>
      <c r="M890" s="15" t="str">
        <f>VLOOKUP(L890,Coordenadas!A$2:B2142,2,0)</f>
        <v xml:space="preserve"> 17°13'20.22"S</v>
      </c>
      <c r="N890" s="15" t="str">
        <f>VLOOKUP(L890,Coordenadas!A$2:C5885,3,0)</f>
        <v xml:space="preserve"> 46°52'30.62"O</v>
      </c>
      <c r="O890" s="40" t="str">
        <f>VLOOKUP(B890,SAOM!B$2:H1843,7,0)</f>
        <v>-</v>
      </c>
      <c r="P890" s="40">
        <v>4033</v>
      </c>
      <c r="Q890" s="17">
        <f>VLOOKUP(B890,SAOM!B$2:I1843,8,0)</f>
        <v>41164</v>
      </c>
      <c r="R890" s="17" t="e">
        <f>VLOOKUP(B890,AG_Lider!A$1:F2202,6,0)</f>
        <v>#N/A</v>
      </c>
      <c r="S890" s="42" t="str">
        <f>VLOOKUP(B890,SAOM!B$2:J1843,9,0)</f>
        <v>LAURA CECÍLIA SERRA MACHADO</v>
      </c>
      <c r="T890" s="17" t="str">
        <f>VLOOKUP(B890,SAOM!B$2:K2289,10,0)</f>
        <v>R. Anísio Botelho, 367 - Nossa Senhora de Fátima</v>
      </c>
      <c r="U890" s="42" t="str">
        <f>VLOOKUP(B890,SAOM!B$2:M1615,12,0)</f>
        <v>38 3671 6109</v>
      </c>
      <c r="V890" s="87" t="str">
        <f>VLOOKUP(B890,SAOM!B$2:L1615,11,0)</f>
        <v>38600-00</v>
      </c>
      <c r="W890" s="18"/>
      <c r="X890" s="40" t="str">
        <f>VLOOKUP(B890,SAOM!B$2:N1615,13,0)</f>
        <v>-</v>
      </c>
      <c r="Y890" s="17"/>
      <c r="Z890" s="15"/>
      <c r="AA890" s="19"/>
      <c r="AB890" s="35"/>
      <c r="AC890" s="48"/>
      <c r="AD890" s="19" t="str">
        <f>VLOOKUP(B890,SAOM!B$2:Q1916,16,0)</f>
        <v>-</v>
      </c>
      <c r="AE890" s="19" t="s">
        <v>4675</v>
      </c>
      <c r="AF890" s="19"/>
      <c r="AG890" s="145"/>
      <c r="AH890" s="15"/>
    </row>
    <row r="891" spans="1:34" s="20" customFormat="1">
      <c r="A891" s="46">
        <v>4113</v>
      </c>
      <c r="B891" s="38">
        <v>4113</v>
      </c>
      <c r="C891" s="17">
        <v>41129</v>
      </c>
      <c r="D891" s="17">
        <f t="shared" si="24"/>
        <v>41174</v>
      </c>
      <c r="E891" s="17">
        <f>VLOOKUP(B891,SAOM!B$2:D3941,3,0)</f>
        <v>41174</v>
      </c>
      <c r="F891" s="17">
        <f t="shared" si="22"/>
        <v>41189</v>
      </c>
      <c r="G891" s="17" t="s">
        <v>501</v>
      </c>
      <c r="H891" s="14" t="s">
        <v>752</v>
      </c>
      <c r="I891" s="40" t="str">
        <f>VLOOKUP(B891,SAOM!B$2:E2886,4,0)</f>
        <v>Agendado</v>
      </c>
      <c r="J891" s="14" t="s">
        <v>499</v>
      </c>
      <c r="K891" s="14" t="s">
        <v>499</v>
      </c>
      <c r="L891" s="15" t="s">
        <v>5387</v>
      </c>
      <c r="M891" s="15" t="str">
        <f>VLOOKUP(L891,Coordenadas!A$2:B2143,2,0)</f>
        <v xml:space="preserve"> 18°46'3.85"S</v>
      </c>
      <c r="N891" s="15" t="str">
        <f>VLOOKUP(L891,Coordenadas!A$2:C5886,3,0)</f>
        <v xml:space="preserve"> 40°58'30.81"O</v>
      </c>
      <c r="O891" s="40" t="str">
        <f>VLOOKUP(B891,SAOM!B$2:H1844,7,0)</f>
        <v>-</v>
      </c>
      <c r="P891" s="40">
        <v>4033</v>
      </c>
      <c r="Q891" s="17">
        <f>VLOOKUP(B891,SAOM!B$2:I1844,8,0)</f>
        <v>41141</v>
      </c>
      <c r="R891" s="17" t="e">
        <f>VLOOKUP(B891,AG_Lider!A$1:F2203,6,0)</f>
        <v>#N/A</v>
      </c>
      <c r="S891" s="42" t="str">
        <f>VLOOKUP(B891,SAOM!B$2:J1844,9,0)</f>
        <v>Laís/Janice</v>
      </c>
      <c r="T891" s="17" t="str">
        <f>VLOOKUP(B891,SAOM!B$2:K2290,10,0)</f>
        <v>Av. José Mol n°128</v>
      </c>
      <c r="U891" s="42" t="str">
        <f>VLOOKUP(B891,SAOM!B$2:M1616,12,0)</f>
        <v>(33)3241-1184</v>
      </c>
      <c r="V891" s="87" t="str">
        <f>VLOOKUP(B891,SAOM!B$2:L1616,11,0)</f>
        <v>35290-000</v>
      </c>
      <c r="W891" s="18"/>
      <c r="X891" s="40" t="str">
        <f>VLOOKUP(B891,SAOM!B$2:N1616,13,0)</f>
        <v>-</v>
      </c>
      <c r="Y891" s="17"/>
      <c r="Z891" s="15"/>
      <c r="AA891" s="19"/>
      <c r="AB891" s="35"/>
      <c r="AC891" s="48"/>
      <c r="AD891" s="19" t="str">
        <f>VLOOKUP(B891,SAOM!B$2:Q1917,16,0)</f>
        <v>-</v>
      </c>
      <c r="AE891" s="19" t="s">
        <v>4675</v>
      </c>
      <c r="AF891" s="19"/>
      <c r="AG891" s="145"/>
      <c r="AH891" s="15"/>
    </row>
    <row r="892" spans="1:34" s="20" customFormat="1">
      <c r="A892" s="46">
        <v>4111</v>
      </c>
      <c r="B892" s="38">
        <v>4111</v>
      </c>
      <c r="C892" s="17">
        <v>41129</v>
      </c>
      <c r="D892" s="17">
        <f t="shared" si="24"/>
        <v>41174</v>
      </c>
      <c r="E892" s="17">
        <f>VLOOKUP(B892,SAOM!B$2:D3942,3,0)</f>
        <v>41174</v>
      </c>
      <c r="F892" s="17">
        <f t="shared" si="22"/>
        <v>41189</v>
      </c>
      <c r="G892" s="17" t="s">
        <v>501</v>
      </c>
      <c r="H892" s="14" t="s">
        <v>752</v>
      </c>
      <c r="I892" s="40" t="str">
        <f>VLOOKUP(B892,SAOM!B$2:E2887,4,0)</f>
        <v>Agendado</v>
      </c>
      <c r="J892" s="14" t="s">
        <v>499</v>
      </c>
      <c r="K892" s="14" t="s">
        <v>499</v>
      </c>
      <c r="L892" s="15" t="s">
        <v>5387</v>
      </c>
      <c r="M892" s="15" t="str">
        <f>VLOOKUP(L892,Coordenadas!A$2:B2144,2,0)</f>
        <v xml:space="preserve"> 18°46'3.85"S</v>
      </c>
      <c r="N892" s="15" t="str">
        <f>VLOOKUP(L892,Coordenadas!A$2:C5887,3,0)</f>
        <v xml:space="preserve"> 40°58'30.81"O</v>
      </c>
      <c r="O892" s="40" t="str">
        <f>VLOOKUP(B892,SAOM!B$2:H1845,7,0)</f>
        <v>-</v>
      </c>
      <c r="P892" s="40">
        <v>4033</v>
      </c>
      <c r="Q892" s="17">
        <f>VLOOKUP(B892,SAOM!B$2:I1845,8,0)</f>
        <v>41141</v>
      </c>
      <c r="R892" s="17" t="e">
        <f>VLOOKUP(B892,AG_Lider!A$1:F2204,6,0)</f>
        <v>#N/A</v>
      </c>
      <c r="S892" s="42" t="str">
        <f>VLOOKUP(B892,SAOM!B$2:J1845,9,0)</f>
        <v>Ângela/Janice</v>
      </c>
      <c r="T892" s="17" t="str">
        <f>VLOOKUP(B892,SAOM!B$2:K2291,10,0)</f>
        <v>Av. Minas Gerais S/N</v>
      </c>
      <c r="U892" s="42" t="str">
        <f>VLOOKUP(B892,SAOM!B$2:M1617,12,0)</f>
        <v>(33)3241-1184</v>
      </c>
      <c r="V892" s="87" t="str">
        <f>VLOOKUP(B892,SAOM!B$2:L1617,11,0)</f>
        <v>35290-000</v>
      </c>
      <c r="W892" s="18"/>
      <c r="X892" s="40" t="str">
        <f>VLOOKUP(B892,SAOM!B$2:N1617,13,0)</f>
        <v>-</v>
      </c>
      <c r="Y892" s="17"/>
      <c r="Z892" s="15"/>
      <c r="AA892" s="19"/>
      <c r="AB892" s="35"/>
      <c r="AC892" s="48"/>
      <c r="AD892" s="19" t="str">
        <f>VLOOKUP(B892,SAOM!B$2:Q1918,16,0)</f>
        <v>-</v>
      </c>
      <c r="AE892" s="19" t="s">
        <v>4675</v>
      </c>
      <c r="AF892" s="19"/>
      <c r="AG892" s="145"/>
      <c r="AH892" s="15"/>
    </row>
    <row r="893" spans="1:34" s="20" customFormat="1">
      <c r="A893" s="46">
        <v>4112</v>
      </c>
      <c r="B893" s="38">
        <v>4112</v>
      </c>
      <c r="C893" s="17">
        <v>41129</v>
      </c>
      <c r="D893" s="17">
        <f t="shared" si="24"/>
        <v>41174</v>
      </c>
      <c r="E893" s="17">
        <f>VLOOKUP(B893,SAOM!B$2:D3943,3,0)</f>
        <v>41174</v>
      </c>
      <c r="F893" s="17">
        <f t="shared" si="22"/>
        <v>41189</v>
      </c>
      <c r="G893" s="17" t="s">
        <v>501</v>
      </c>
      <c r="H893" s="14" t="s">
        <v>752</v>
      </c>
      <c r="I893" s="40" t="str">
        <f>VLOOKUP(B893,SAOM!B$2:E2888,4,0)</f>
        <v>Agendado</v>
      </c>
      <c r="J893" s="14" t="s">
        <v>499</v>
      </c>
      <c r="K893" s="14" t="s">
        <v>499</v>
      </c>
      <c r="L893" s="15" t="s">
        <v>5387</v>
      </c>
      <c r="M893" s="15" t="str">
        <f>VLOOKUP(L893,Coordenadas!A$2:B2145,2,0)</f>
        <v xml:space="preserve"> 18°46'3.85"S</v>
      </c>
      <c r="N893" s="15" t="str">
        <f>VLOOKUP(L893,Coordenadas!A$2:C5888,3,0)</f>
        <v xml:space="preserve"> 40°58'30.81"O</v>
      </c>
      <c r="O893" s="40" t="str">
        <f>VLOOKUP(B893,SAOM!B$2:H1846,7,0)</f>
        <v>-</v>
      </c>
      <c r="P893" s="40">
        <v>4033</v>
      </c>
      <c r="Q893" s="17">
        <f>VLOOKUP(B893,SAOM!B$2:I1846,8,0)</f>
        <v>41141</v>
      </c>
      <c r="R893" s="17" t="e">
        <f>VLOOKUP(B893,AG_Lider!A$1:F2205,6,0)</f>
        <v>#N/A</v>
      </c>
      <c r="S893" s="42" t="str">
        <f>VLOOKUP(B893,SAOM!B$2:J1846,9,0)</f>
        <v>Sandra/Janice</v>
      </c>
      <c r="T893" s="17" t="str">
        <f>VLOOKUP(B893,SAOM!B$2:K2292,10,0)</f>
        <v>Av. Frei Gaspar N° 766A</v>
      </c>
      <c r="U893" s="42" t="str">
        <f>VLOOKUP(B893,SAOM!B$2:M1618,12,0)</f>
        <v>(33)3241-1184</v>
      </c>
      <c r="V893" s="87" t="str">
        <f>VLOOKUP(B893,SAOM!B$2:L1618,11,0)</f>
        <v>35290-000</v>
      </c>
      <c r="W893" s="18"/>
      <c r="X893" s="40" t="str">
        <f>VLOOKUP(B893,SAOM!B$2:N1618,13,0)</f>
        <v>-</v>
      </c>
      <c r="Y893" s="17"/>
      <c r="Z893" s="15"/>
      <c r="AA893" s="19"/>
      <c r="AB893" s="35"/>
      <c r="AC893" s="48"/>
      <c r="AD893" s="19" t="str">
        <f>VLOOKUP(B893,SAOM!B$2:Q1919,16,0)</f>
        <v>-</v>
      </c>
      <c r="AE893" s="19" t="s">
        <v>4675</v>
      </c>
      <c r="AF893" s="19"/>
      <c r="AG893" s="145"/>
      <c r="AH893" s="15"/>
    </row>
    <row r="894" spans="1:34" s="20" customFormat="1">
      <c r="A894" s="46">
        <v>4110</v>
      </c>
      <c r="B894" s="38">
        <v>4110</v>
      </c>
      <c r="C894" s="17">
        <v>41129</v>
      </c>
      <c r="D894" s="17">
        <f t="shared" si="24"/>
        <v>41174</v>
      </c>
      <c r="E894" s="17">
        <f>VLOOKUP(B894,SAOM!B$2:D3944,3,0)</f>
        <v>41174</v>
      </c>
      <c r="F894" s="17">
        <f t="shared" si="22"/>
        <v>41189</v>
      </c>
      <c r="G894" s="17" t="s">
        <v>501</v>
      </c>
      <c r="H894" s="14" t="s">
        <v>752</v>
      </c>
      <c r="I894" s="40" t="str">
        <f>VLOOKUP(B894,SAOM!B$2:E2889,4,0)</f>
        <v>Agendado</v>
      </c>
      <c r="J894" s="14" t="s">
        <v>499</v>
      </c>
      <c r="K894" s="14" t="s">
        <v>499</v>
      </c>
      <c r="L894" s="15" t="s">
        <v>5387</v>
      </c>
      <c r="M894" s="15" t="str">
        <f>VLOOKUP(L894,Coordenadas!A$2:B2146,2,0)</f>
        <v xml:space="preserve"> 18°46'3.85"S</v>
      </c>
      <c r="N894" s="15" t="str">
        <f>VLOOKUP(L894,Coordenadas!A$2:C5889,3,0)</f>
        <v xml:space="preserve"> 40°58'30.81"O</v>
      </c>
      <c r="O894" s="40" t="str">
        <f>VLOOKUP(B894,SAOM!B$2:H1847,7,0)</f>
        <v>-</v>
      </c>
      <c r="P894" s="40">
        <v>4033</v>
      </c>
      <c r="Q894" s="17">
        <f>VLOOKUP(B894,SAOM!B$2:I1847,8,0)</f>
        <v>41141</v>
      </c>
      <c r="R894" s="17" t="e">
        <f>VLOOKUP(B894,AG_Lider!A$1:F2206,6,0)</f>
        <v>#N/A</v>
      </c>
      <c r="S894" s="42" t="str">
        <f>VLOOKUP(B894,SAOM!B$2:J1847,9,0)</f>
        <v>Andréia/Janice</v>
      </c>
      <c r="T894" s="17" t="str">
        <f>VLOOKUP(B894,SAOM!B$2:K2293,10,0)</f>
        <v>R. Adriano Santos S/N</v>
      </c>
      <c r="U894" s="42" t="str">
        <f>VLOOKUP(B894,SAOM!B$2:M1619,12,0)</f>
        <v>(33)3241-1184</v>
      </c>
      <c r="V894" s="87" t="str">
        <f>VLOOKUP(B894,SAOM!B$2:L1619,11,0)</f>
        <v>35290-000</v>
      </c>
      <c r="W894" s="18"/>
      <c r="X894" s="40" t="str">
        <f>VLOOKUP(B894,SAOM!B$2:N1619,13,0)</f>
        <v>-</v>
      </c>
      <c r="Y894" s="17"/>
      <c r="Z894" s="15"/>
      <c r="AA894" s="19"/>
      <c r="AB894" s="35"/>
      <c r="AC894" s="48"/>
      <c r="AD894" s="19" t="str">
        <f>VLOOKUP(B894,SAOM!B$2:Q1920,16,0)</f>
        <v>-</v>
      </c>
      <c r="AE894" s="19" t="s">
        <v>4675</v>
      </c>
      <c r="AF894" s="19"/>
      <c r="AG894" s="145"/>
      <c r="AH894" s="15"/>
    </row>
    <row r="895" spans="1:34" s="20" customFormat="1">
      <c r="A895" s="46">
        <v>4109</v>
      </c>
      <c r="B895" s="38">
        <v>4109</v>
      </c>
      <c r="C895" s="17">
        <v>41129</v>
      </c>
      <c r="D895" s="17">
        <f t="shared" si="24"/>
        <v>41174</v>
      </c>
      <c r="E895" s="17">
        <f>VLOOKUP(B895,SAOM!B$2:D3945,3,0)</f>
        <v>41174</v>
      </c>
      <c r="F895" s="17">
        <f t="shared" si="22"/>
        <v>41189</v>
      </c>
      <c r="G895" s="17" t="s">
        <v>501</v>
      </c>
      <c r="H895" s="14" t="s">
        <v>752</v>
      </c>
      <c r="I895" s="40" t="str">
        <f>VLOOKUP(B895,SAOM!B$2:E2890,4,0)</f>
        <v>Agendado</v>
      </c>
      <c r="J895" s="14" t="s">
        <v>499</v>
      </c>
      <c r="K895" s="14" t="s">
        <v>499</v>
      </c>
      <c r="L895" s="15" t="s">
        <v>5387</v>
      </c>
      <c r="M895" s="15" t="str">
        <f>VLOOKUP(L895,Coordenadas!A$2:B2147,2,0)</f>
        <v xml:space="preserve"> 18°46'3.85"S</v>
      </c>
      <c r="N895" s="15" t="str">
        <f>VLOOKUP(L895,Coordenadas!A$2:C5890,3,0)</f>
        <v xml:space="preserve"> 40°58'30.81"O</v>
      </c>
      <c r="O895" s="40" t="str">
        <f>VLOOKUP(B895,SAOM!B$2:H1848,7,0)</f>
        <v>-</v>
      </c>
      <c r="P895" s="40">
        <v>4033</v>
      </c>
      <c r="Q895" s="17">
        <f>VLOOKUP(B895,SAOM!B$2:I1848,8,0)</f>
        <v>41141</v>
      </c>
      <c r="R895" s="17" t="e">
        <f>VLOOKUP(B895,AG_Lider!A$1:F2207,6,0)</f>
        <v>#N/A</v>
      </c>
      <c r="S895" s="42" t="str">
        <f>VLOOKUP(B895,SAOM!B$2:J1848,9,0)</f>
        <v>Patrícia/Janice</v>
      </c>
      <c r="T895" s="17" t="str">
        <f>VLOOKUP(B895,SAOM!B$2:K2294,10,0)</f>
        <v>R. São José S/N</v>
      </c>
      <c r="U895" s="42" t="str">
        <f>VLOOKUP(B895,SAOM!B$2:M1620,12,0)</f>
        <v>(33)3241-1184</v>
      </c>
      <c r="V895" s="87" t="str">
        <f>VLOOKUP(B895,SAOM!B$2:L1620,11,0)</f>
        <v>35290-000</v>
      </c>
      <c r="W895" s="18"/>
      <c r="X895" s="40" t="str">
        <f>VLOOKUP(B895,SAOM!B$2:N1620,13,0)</f>
        <v>-</v>
      </c>
      <c r="Y895" s="17"/>
      <c r="Z895" s="15"/>
      <c r="AA895" s="19"/>
      <c r="AB895" s="35"/>
      <c r="AC895" s="48"/>
      <c r="AD895" s="19" t="str">
        <f>VLOOKUP(B895,SAOM!B$2:Q1921,16,0)</f>
        <v>-</v>
      </c>
      <c r="AE895" s="19" t="s">
        <v>4675</v>
      </c>
      <c r="AF895" s="19"/>
      <c r="AG895" s="145"/>
      <c r="AH895" s="15"/>
    </row>
    <row r="896" spans="1:34" s="20" customFormat="1">
      <c r="A896" s="46">
        <v>4108</v>
      </c>
      <c r="B896" s="38">
        <v>4108</v>
      </c>
      <c r="C896" s="17">
        <v>41129</v>
      </c>
      <c r="D896" s="17">
        <f t="shared" si="24"/>
        <v>41174</v>
      </c>
      <c r="E896" s="17">
        <f>VLOOKUP(B896,SAOM!B$2:D3946,3,0)</f>
        <v>41174</v>
      </c>
      <c r="F896" s="17">
        <f t="shared" si="22"/>
        <v>41189</v>
      </c>
      <c r="G896" s="17" t="s">
        <v>501</v>
      </c>
      <c r="H896" s="14" t="s">
        <v>752</v>
      </c>
      <c r="I896" s="40" t="str">
        <f>VLOOKUP(B896,SAOM!B$2:E2891,4,0)</f>
        <v>Agendado</v>
      </c>
      <c r="J896" s="14" t="s">
        <v>499</v>
      </c>
      <c r="K896" s="14" t="s">
        <v>499</v>
      </c>
      <c r="L896" s="15" t="s">
        <v>5387</v>
      </c>
      <c r="M896" s="15" t="str">
        <f>VLOOKUP(L896,Coordenadas!A$2:B2148,2,0)</f>
        <v xml:space="preserve"> 18°46'3.85"S</v>
      </c>
      <c r="N896" s="15" t="str">
        <f>VLOOKUP(L896,Coordenadas!A$2:C5891,3,0)</f>
        <v xml:space="preserve"> 40°58'30.81"O</v>
      </c>
      <c r="O896" s="40" t="str">
        <f>VLOOKUP(B896,SAOM!B$2:H1849,7,0)</f>
        <v>-</v>
      </c>
      <c r="P896" s="40">
        <v>4033</v>
      </c>
      <c r="Q896" s="17">
        <f>VLOOKUP(B896,SAOM!B$2:I1849,8,0)</f>
        <v>41162</v>
      </c>
      <c r="R896" s="17" t="e">
        <f>VLOOKUP(B896,AG_Lider!A$1:F2208,6,0)</f>
        <v>#N/A</v>
      </c>
      <c r="S896" s="42" t="str">
        <f>VLOOKUP(B896,SAOM!B$2:J1849,9,0)</f>
        <v>Elinete/Janice</v>
      </c>
      <c r="T896" s="17" t="str">
        <f>VLOOKUP(B896,SAOM!B$2:K2295,10,0)</f>
        <v>Praça Santos Dumont</v>
      </c>
      <c r="U896" s="42" t="str">
        <f>VLOOKUP(B896,SAOM!B$2:M1621,12,0)</f>
        <v>(33)3241-1184</v>
      </c>
      <c r="V896" s="87" t="str">
        <f>VLOOKUP(B896,SAOM!B$2:L1621,11,0)</f>
        <v>35290-000</v>
      </c>
      <c r="W896" s="18"/>
      <c r="X896" s="40" t="str">
        <f>VLOOKUP(B896,SAOM!B$2:N1621,13,0)</f>
        <v>-</v>
      </c>
      <c r="Y896" s="17"/>
      <c r="Z896" s="15"/>
      <c r="AA896" s="19"/>
      <c r="AB896" s="35"/>
      <c r="AC896" s="48"/>
      <c r="AD896" s="19" t="str">
        <f>VLOOKUP(B896,SAOM!B$2:Q1922,16,0)</f>
        <v>-</v>
      </c>
      <c r="AE896" s="19" t="s">
        <v>4675</v>
      </c>
      <c r="AF896" s="19"/>
      <c r="AG896" s="145"/>
      <c r="AH896" s="15"/>
    </row>
    <row r="897" spans="1:34" s="20" customFormat="1">
      <c r="A897" s="46">
        <v>4107</v>
      </c>
      <c r="B897" s="38">
        <v>4107</v>
      </c>
      <c r="C897" s="17">
        <v>41129</v>
      </c>
      <c r="D897" s="17">
        <f t="shared" si="24"/>
        <v>41174</v>
      </c>
      <c r="E897" s="17">
        <f>VLOOKUP(B897,SAOM!B$2:D3947,3,0)</f>
        <v>41174</v>
      </c>
      <c r="F897" s="17">
        <f t="shared" si="22"/>
        <v>41189</v>
      </c>
      <c r="G897" s="17" t="s">
        <v>501</v>
      </c>
      <c r="H897" s="14" t="s">
        <v>752</v>
      </c>
      <c r="I897" s="40" t="str">
        <f>VLOOKUP(B897,SAOM!B$2:E2892,4,0)</f>
        <v>Agendado</v>
      </c>
      <c r="J897" s="14" t="s">
        <v>499</v>
      </c>
      <c r="K897" s="14" t="s">
        <v>499</v>
      </c>
      <c r="L897" s="15" t="s">
        <v>5387</v>
      </c>
      <c r="M897" s="15" t="str">
        <f>VLOOKUP(L897,Coordenadas!A$2:B2149,2,0)</f>
        <v xml:space="preserve"> 18°46'3.85"S</v>
      </c>
      <c r="N897" s="15" t="str">
        <f>VLOOKUP(L897,Coordenadas!A$2:C5892,3,0)</f>
        <v xml:space="preserve"> 40°58'30.81"O</v>
      </c>
      <c r="O897" s="40" t="str">
        <f>VLOOKUP(B897,SAOM!B$2:H1850,7,0)</f>
        <v>-</v>
      </c>
      <c r="P897" s="40">
        <v>4033</v>
      </c>
      <c r="Q897" s="17">
        <f>VLOOKUP(B897,SAOM!B$2:I1850,8,0)</f>
        <v>41141</v>
      </c>
      <c r="R897" s="17" t="e">
        <f>VLOOKUP(B897,AG_Lider!A$1:F2209,6,0)</f>
        <v>#N/A</v>
      </c>
      <c r="S897" s="42" t="str">
        <f>VLOOKUP(B897,SAOM!B$2:J1850,9,0)</f>
        <v>Janice/Edna</v>
      </c>
      <c r="T897" s="17" t="str">
        <f>VLOOKUP(B897,SAOM!B$2:K2296,10,0)</f>
        <v>Praça Francisco Dias</v>
      </c>
      <c r="U897" s="42" t="str">
        <f>VLOOKUP(B897,SAOM!B$2:M1622,12,0)</f>
        <v>(33)3241-1184</v>
      </c>
      <c r="V897" s="87" t="str">
        <f>VLOOKUP(B897,SAOM!B$2:L1622,11,0)</f>
        <v>35290-000</v>
      </c>
      <c r="W897" s="18"/>
      <c r="X897" s="40" t="str">
        <f>VLOOKUP(B897,SAOM!B$2:N1622,13,0)</f>
        <v>-</v>
      </c>
      <c r="Y897" s="17"/>
      <c r="Z897" s="15"/>
      <c r="AA897" s="19"/>
      <c r="AB897" s="35"/>
      <c r="AC897" s="48"/>
      <c r="AD897" s="19" t="str">
        <f>VLOOKUP(B897,SAOM!B$2:Q1923,16,0)</f>
        <v>-</v>
      </c>
      <c r="AE897" s="19" t="s">
        <v>4675</v>
      </c>
      <c r="AF897" s="19"/>
      <c r="AG897" s="145"/>
      <c r="AH897" s="15"/>
    </row>
    <row r="898" spans="1:34" s="84" customFormat="1">
      <c r="A898" s="46">
        <v>4131</v>
      </c>
      <c r="B898" s="38">
        <v>4131</v>
      </c>
      <c r="C898" s="31">
        <v>41129</v>
      </c>
      <c r="D898" s="31">
        <f t="shared" si="24"/>
        <v>41174</v>
      </c>
      <c r="E898" s="31">
        <f>VLOOKUP(B898,SAOM!B$2:D3948,3,0)</f>
        <v>41174</v>
      </c>
      <c r="F898" s="31">
        <f t="shared" si="22"/>
        <v>41189</v>
      </c>
      <c r="G898" s="31" t="s">
        <v>501</v>
      </c>
      <c r="H898" s="73" t="s">
        <v>517</v>
      </c>
      <c r="I898" s="38" t="str">
        <f>VLOOKUP(B898,SAOM!B$2:E2893,4,0)</f>
        <v>Aceito</v>
      </c>
      <c r="J898" s="73" t="s">
        <v>499</v>
      </c>
      <c r="K898" s="73" t="s">
        <v>501</v>
      </c>
      <c r="L898" s="47" t="s">
        <v>5383</v>
      </c>
      <c r="M898" s="15" t="str">
        <f>VLOOKUP(L898,Coordenadas!A$2:B2150,2,0)</f>
        <v xml:space="preserve"> 19°41'28.40"S</v>
      </c>
      <c r="N898" s="15" t="str">
        <f>VLOOKUP(L898,Coordenadas!A$2:C5893,3,0)</f>
        <v xml:space="preserve"> 44°53'47.32"O</v>
      </c>
      <c r="O898" s="38" t="str">
        <f>VLOOKUP(B898,SAOM!B$2:H1851,7,0)</f>
        <v>SES-PIUI-4131</v>
      </c>
      <c r="P898" s="38">
        <v>4033</v>
      </c>
      <c r="Q898" s="31">
        <f>VLOOKUP(B898,SAOM!B$2:I1851,8,0)</f>
        <v>41141</v>
      </c>
      <c r="R898" s="31" t="e">
        <f>VLOOKUP(B898,AG_Lider!A$1:F2210,6,0)</f>
        <v>#N/A</v>
      </c>
      <c r="S898" s="80" t="str">
        <f>VLOOKUP(B898,SAOM!B$2:J1851,9,0)</f>
        <v>Belkiss</v>
      </c>
      <c r="T898" s="31" t="str">
        <f>VLOOKUP(B898,SAOM!B$2:K2297,10,0)</f>
        <v>Rua Professor Francisco Saldanha, 120</v>
      </c>
      <c r="U898" s="80" t="str">
        <f>VLOOKUP(B898,SAOM!B$2:M1623,12,0)</f>
        <v>37 3271-5368</v>
      </c>
      <c r="V898" s="209" t="str">
        <f>VLOOKUP(B898,SAOM!B$2:L1623,11,0)</f>
        <v>35650-000</v>
      </c>
      <c r="W898" s="81"/>
      <c r="X898" s="38" t="str">
        <f>VLOOKUP(B898,SAOM!B$2:N1623,13,0)</f>
        <v>00:20:0E:10:4C:BD</v>
      </c>
      <c r="Y898" s="31">
        <v>41165</v>
      </c>
      <c r="Z898" s="47" t="s">
        <v>6970</v>
      </c>
      <c r="AA898" s="82">
        <v>41166</v>
      </c>
      <c r="AB898" s="83"/>
      <c r="AC898" s="70"/>
      <c r="AD898" s="82" t="str">
        <f>VLOOKUP(B898,SAOM!B$2:Q1924,16,0)</f>
        <v>-</v>
      </c>
      <c r="AE898" s="82" t="s">
        <v>4675</v>
      </c>
      <c r="AF898" s="82"/>
      <c r="AG898" s="147"/>
      <c r="AH898" s="47"/>
    </row>
    <row r="899" spans="1:34" s="20" customFormat="1">
      <c r="A899" s="46">
        <v>4130</v>
      </c>
      <c r="B899" s="38">
        <v>4130</v>
      </c>
      <c r="C899" s="17">
        <v>41129</v>
      </c>
      <c r="D899" s="17">
        <f t="shared" si="24"/>
        <v>41174</v>
      </c>
      <c r="E899" s="17">
        <f>VLOOKUP(B899,SAOM!B$2:D3949,3,0)</f>
        <v>41174</v>
      </c>
      <c r="F899" s="17">
        <f t="shared" si="22"/>
        <v>41189</v>
      </c>
      <c r="G899" s="17" t="s">
        <v>501</v>
      </c>
      <c r="H899" s="14" t="s">
        <v>752</v>
      </c>
      <c r="I899" s="40" t="str">
        <f>VLOOKUP(B899,SAOM!B$2:E2894,4,0)</f>
        <v>Agendado</v>
      </c>
      <c r="J899" s="14" t="s">
        <v>499</v>
      </c>
      <c r="K899" s="14" t="s">
        <v>499</v>
      </c>
      <c r="L899" s="15" t="s">
        <v>5383</v>
      </c>
      <c r="M899" s="15" t="str">
        <f>VLOOKUP(L899,Coordenadas!A$2:B2151,2,0)</f>
        <v xml:space="preserve"> 19°41'28.40"S</v>
      </c>
      <c r="N899" s="15" t="str">
        <f>VLOOKUP(L899,Coordenadas!A$2:C5894,3,0)</f>
        <v xml:space="preserve"> 44°53'47.32"O</v>
      </c>
      <c r="O899" s="40" t="str">
        <f>VLOOKUP(B899,SAOM!B$2:H1852,7,0)</f>
        <v>-</v>
      </c>
      <c r="P899" s="40">
        <v>4033</v>
      </c>
      <c r="Q899" s="17">
        <f>VLOOKUP(B899,SAOM!B$2:I1852,8,0)</f>
        <v>41141</v>
      </c>
      <c r="R899" s="17" t="e">
        <f>VLOOKUP(B899,AG_Lider!A$1:F2211,6,0)</f>
        <v>#N/A</v>
      </c>
      <c r="S899" s="42" t="str">
        <f>VLOOKUP(B899,SAOM!B$2:J1852,9,0)</f>
        <v>José Luiz</v>
      </c>
      <c r="T899" s="17" t="str">
        <f>VLOOKUP(B899,SAOM!B$2:K2298,10,0)</f>
        <v>Rua Fortunato Lopes, 46  Fundos</v>
      </c>
      <c r="U899" s="42" t="str">
        <f>VLOOKUP(B899,SAOM!B$2:M1624,12,0)</f>
        <v>37 3271-5349</v>
      </c>
      <c r="V899" s="87" t="str">
        <f>VLOOKUP(B899,SAOM!B$2:L1624,11,0)</f>
        <v>35650-000</v>
      </c>
      <c r="W899" s="18"/>
      <c r="X899" s="40" t="str">
        <f>VLOOKUP(B899,SAOM!B$2:N1624,13,0)</f>
        <v>-</v>
      </c>
      <c r="Y899" s="17"/>
      <c r="Z899" s="15"/>
      <c r="AA899" s="19"/>
      <c r="AB899" s="35"/>
      <c r="AC899" s="48"/>
      <c r="AD899" s="19" t="str">
        <f>VLOOKUP(B899,SAOM!B$2:Q1925,16,0)</f>
        <v>-</v>
      </c>
      <c r="AE899" s="19" t="s">
        <v>4675</v>
      </c>
      <c r="AF899" s="19"/>
      <c r="AG899" s="145"/>
      <c r="AH899" s="15"/>
    </row>
    <row r="900" spans="1:34" s="20" customFormat="1">
      <c r="A900" s="46">
        <v>4163</v>
      </c>
      <c r="B900" s="38">
        <v>4163</v>
      </c>
      <c r="C900" s="17">
        <v>41129</v>
      </c>
      <c r="D900" s="17">
        <f t="shared" si="24"/>
        <v>41174</v>
      </c>
      <c r="E900" s="17">
        <f>VLOOKUP(B900,SAOM!B$2:D3950,3,0)</f>
        <v>41174</v>
      </c>
      <c r="F900" s="17">
        <f t="shared" si="22"/>
        <v>41189</v>
      </c>
      <c r="G900" s="17" t="s">
        <v>501</v>
      </c>
      <c r="H900" s="14" t="s">
        <v>517</v>
      </c>
      <c r="I900" s="40" t="str">
        <f>VLOOKUP(B900,SAOM!B$2:E2895,4,0)</f>
        <v>Agendado</v>
      </c>
      <c r="J900" s="14" t="s">
        <v>499</v>
      </c>
      <c r="K900" s="14" t="s">
        <v>501</v>
      </c>
      <c r="L900" s="15" t="s">
        <v>2062</v>
      </c>
      <c r="M900" s="15" t="str">
        <f>VLOOKUP(L900,Coordenadas!A$2:B2152,2,0)</f>
        <v xml:space="preserve"> 20°58'17.45"S</v>
      </c>
      <c r="N900" s="15" t="str">
        <f>VLOOKUP(L900,Coordenadas!A$2:C5895,3,0)</f>
        <v xml:space="preserve"> 46° 7'57.35"O</v>
      </c>
      <c r="O900" s="40" t="str">
        <f>VLOOKUP(B900,SAOM!B$2:H1853,7,0)</f>
        <v>-</v>
      </c>
      <c r="P900" s="40">
        <v>4033</v>
      </c>
      <c r="Q900" s="17">
        <f>VLOOKUP(B900,SAOM!B$2:I1853,8,0)</f>
        <v>41141</v>
      </c>
      <c r="R900" s="17" t="e">
        <f>VLOOKUP(B900,AG_Lider!A$1:F2212,6,0)</f>
        <v>#N/A</v>
      </c>
      <c r="S900" s="42" t="str">
        <f>VLOOKUP(B900,SAOM!B$2:J1853,9,0)</f>
        <v xml:space="preserve"> Gislaine Gonçalves</v>
      </c>
      <c r="T900" s="17" t="str">
        <f>VLOOKUP(B900,SAOM!B$2:K2299,10,0)</f>
        <v xml:space="preserve"> Rua Inácia Gabriela - 398,  BAIRRO 	Jardim America</v>
      </c>
      <c r="U900" s="42" t="str">
        <f>VLOOKUP(B900,SAOM!B$2:M1625,12,0)</f>
        <v xml:space="preserve"> 35 3561 2288</v>
      </c>
      <c r="V900" s="87" t="str">
        <f>VLOOKUP(B900,SAOM!B$2:L1625,11,0)</f>
        <v>37150-000</v>
      </c>
      <c r="W900" s="18"/>
      <c r="X900" s="40" t="str">
        <f>VLOOKUP(B900,SAOM!B$2:N1625,13,0)</f>
        <v>-</v>
      </c>
      <c r="Y900" s="17">
        <v>41184</v>
      </c>
      <c r="Z900" s="15" t="s">
        <v>8868</v>
      </c>
      <c r="AA900" s="19">
        <v>41185</v>
      </c>
      <c r="AB900" s="35"/>
      <c r="AC900" s="48"/>
      <c r="AD900" s="19" t="str">
        <f>VLOOKUP(B900,SAOM!B$2:Q1926,16,0)</f>
        <v>-</v>
      </c>
      <c r="AE900" s="19" t="s">
        <v>4675</v>
      </c>
      <c r="AF900" s="19"/>
      <c r="AG900" s="145"/>
      <c r="AH900" s="15"/>
    </row>
    <row r="901" spans="1:34" s="20" customFormat="1">
      <c r="A901" s="46">
        <v>4164</v>
      </c>
      <c r="B901" s="38">
        <v>4164</v>
      </c>
      <c r="C901" s="17">
        <v>41129</v>
      </c>
      <c r="D901" s="17">
        <f t="shared" si="24"/>
        <v>41174</v>
      </c>
      <c r="E901" s="17">
        <f>VLOOKUP(B901,SAOM!B$2:D3951,3,0)</f>
        <v>41174</v>
      </c>
      <c r="F901" s="17">
        <f t="shared" ref="F901:F964" si="25">D901+15</f>
        <v>41189</v>
      </c>
      <c r="G901" s="17" t="s">
        <v>501</v>
      </c>
      <c r="H901" s="14" t="s">
        <v>752</v>
      </c>
      <c r="I901" s="40" t="str">
        <f>VLOOKUP(B901,SAOM!B$2:E2896,4,0)</f>
        <v>Agendado</v>
      </c>
      <c r="J901" s="14" t="s">
        <v>499</v>
      </c>
      <c r="K901" s="14" t="s">
        <v>499</v>
      </c>
      <c r="L901" s="15" t="s">
        <v>6666</v>
      </c>
      <c r="M901" s="15" t="str">
        <f>VLOOKUP(L901,Coordenadas!A$2:B2153,2,0)</f>
        <v xml:space="preserve"> 20°54'22.64"S</v>
      </c>
      <c r="N901" s="15" t="str">
        <f>VLOOKUP(L901,Coordenadas!A$2:C5896,3,0)</f>
        <v xml:space="preserve"> 43°21'42.25"O</v>
      </c>
      <c r="O901" s="40" t="str">
        <f>VLOOKUP(B901,SAOM!B$2:H1854,7,0)</f>
        <v>-</v>
      </c>
      <c r="P901" s="40">
        <v>4033</v>
      </c>
      <c r="Q901" s="17">
        <f>VLOOKUP(B901,SAOM!B$2:I1854,8,0)</f>
        <v>41141</v>
      </c>
      <c r="R901" s="17" t="e">
        <f>VLOOKUP(B901,AG_Lider!A$1:F2213,6,0)</f>
        <v>#N/A</v>
      </c>
      <c r="S901" s="42" t="str">
        <f>VLOOKUP(B901,SAOM!B$2:J1854,9,0)</f>
        <v xml:space="preserve"> 	GLACY MARIA HELENO DE SOUZADANIEL JOSÉ DA S</v>
      </c>
      <c r="T901" s="17" t="str">
        <f>VLOOKUP(B901,SAOM!B$2:K2300,10,0)</f>
        <v xml:space="preserve"> 	TRAVESSA CAPITÃO GOMES, S/N - BAIRRO 	CENTRO</v>
      </c>
      <c r="U901" s="42" t="str">
        <f>VLOOKUP(B901,SAOM!B$2:M1626,12,0)</f>
        <v xml:space="preserve"> (32) 3348-1389</v>
      </c>
      <c r="V901" s="87" t="str">
        <f>VLOOKUP(B901,SAOM!B$2:L1626,11,0)</f>
        <v>36265-000</v>
      </c>
      <c r="W901" s="18"/>
      <c r="X901" s="40" t="str">
        <f>VLOOKUP(B901,SAOM!B$2:N1626,13,0)</f>
        <v>-</v>
      </c>
      <c r="Y901" s="17"/>
      <c r="Z901" s="15"/>
      <c r="AA901" s="19"/>
      <c r="AB901" s="35"/>
      <c r="AC901" s="48"/>
      <c r="AD901" s="19" t="str">
        <f>VLOOKUP(B901,SAOM!B$2:Q1927,16,0)</f>
        <v>-</v>
      </c>
      <c r="AE901" s="19" t="s">
        <v>4675</v>
      </c>
      <c r="AF901" s="19"/>
      <c r="AG901" s="145"/>
      <c r="AH901" s="15"/>
    </row>
    <row r="902" spans="1:34" s="20" customFormat="1">
      <c r="A902" s="46">
        <v>4165</v>
      </c>
      <c r="B902" s="38">
        <v>4165</v>
      </c>
      <c r="C902" s="17">
        <v>41129</v>
      </c>
      <c r="D902" s="17">
        <f t="shared" si="24"/>
        <v>41174</v>
      </c>
      <c r="E902" s="17">
        <f>VLOOKUP(B902,SAOM!B$2:D3952,3,0)</f>
        <v>41174</v>
      </c>
      <c r="F902" s="17">
        <f t="shared" si="25"/>
        <v>41189</v>
      </c>
      <c r="G902" s="17">
        <v>41179</v>
      </c>
      <c r="H902" s="14" t="s">
        <v>7229</v>
      </c>
      <c r="I902" s="40" t="str">
        <f>VLOOKUP(B902,SAOM!B$2:E2897,4,0)</f>
        <v>A agendar</v>
      </c>
      <c r="J902" s="14" t="s">
        <v>684</v>
      </c>
      <c r="K902" s="14" t="s">
        <v>684</v>
      </c>
      <c r="L902" s="15" t="s">
        <v>5381</v>
      </c>
      <c r="M902" s="15" t="str">
        <f>VLOOKUP(L902,Coordenadas!A$2:B2154,2,0)</f>
        <v xml:space="preserve"> 19°53'21.41"S</v>
      </c>
      <c r="N902" s="15" t="str">
        <f>VLOOKUP(L902,Coordenadas!A$2:C5897,3,0)</f>
        <v xml:space="preserve"> 43°48'18.03"O</v>
      </c>
      <c r="O902" s="40" t="str">
        <f>VLOOKUP(B902,SAOM!B$2:H1855,7,0)</f>
        <v>-</v>
      </c>
      <c r="P902" s="40">
        <v>4033</v>
      </c>
      <c r="Q902" s="17" t="str">
        <f>VLOOKUP(B902,SAOM!B$2:I1855,8,0)</f>
        <v>-</v>
      </c>
      <c r="R902" s="17" t="e">
        <f>VLOOKUP(B902,AG_Lider!A$1:F2214,6,0)</f>
        <v>#N/A</v>
      </c>
      <c r="S902" s="42" t="str">
        <f>VLOOKUP(B902,SAOM!B$2:J1855,9,0)</f>
        <v xml:space="preserve"> 	CONCEIÇÃO APARECIDA D.ARRUDA</v>
      </c>
      <c r="T902" s="17" t="str">
        <f>VLOOKUP(B902,SAOM!B$2:K2301,10,0)</f>
        <v xml:space="preserve"> PRAÇA LOUIS ENSCH, S/N  - BAIRRO 	SIDERURGICA</v>
      </c>
      <c r="U902" s="42" t="str">
        <f>VLOOKUP(B902,SAOM!B$2:M1627,12,0)</f>
        <v xml:space="preserve"> 3672-6757</v>
      </c>
      <c r="V902" s="87" t="str">
        <f>VLOOKUP(B902,SAOM!B$2:L1627,11,0)</f>
        <v>34505-500</v>
      </c>
      <c r="W902" s="18"/>
      <c r="X902" s="40" t="str">
        <f>VLOOKUP(B902,SAOM!B$2:N1627,13,0)</f>
        <v>-</v>
      </c>
      <c r="Y902" s="17"/>
      <c r="Z902" s="15" t="s">
        <v>4275</v>
      </c>
      <c r="AA902" s="19"/>
      <c r="AB902" s="35"/>
      <c r="AC902" s="48"/>
      <c r="AD902" s="19" t="str">
        <f>VLOOKUP(B902,SAOM!B$2:Q1928,16,0)</f>
        <v>-</v>
      </c>
      <c r="AE902" s="19" t="s">
        <v>4675</v>
      </c>
      <c r="AF902" s="19"/>
      <c r="AG902" s="145"/>
      <c r="AH902" s="15"/>
    </row>
    <row r="903" spans="1:34" s="20" customFormat="1">
      <c r="A903" s="46">
        <v>4166</v>
      </c>
      <c r="B903" s="38">
        <v>4166</v>
      </c>
      <c r="C903" s="17">
        <v>41129</v>
      </c>
      <c r="D903" s="17">
        <f t="shared" si="24"/>
        <v>41174</v>
      </c>
      <c r="E903" s="17">
        <f>VLOOKUP(B903,SAOM!B$2:D3953,3,0)</f>
        <v>41174</v>
      </c>
      <c r="F903" s="17">
        <f t="shared" si="25"/>
        <v>41189</v>
      </c>
      <c r="G903" s="17">
        <v>41179</v>
      </c>
      <c r="H903" s="14" t="s">
        <v>7229</v>
      </c>
      <c r="I903" s="40" t="str">
        <f>VLOOKUP(B903,SAOM!B$2:E2898,4,0)</f>
        <v>Agendado</v>
      </c>
      <c r="J903" s="14" t="s">
        <v>684</v>
      </c>
      <c r="K903" s="14" t="s">
        <v>684</v>
      </c>
      <c r="L903" s="15" t="s">
        <v>5381</v>
      </c>
      <c r="M903" s="15" t="str">
        <f>VLOOKUP(L903,Coordenadas!A$2:B2155,2,0)</f>
        <v xml:space="preserve"> 19°53'21.41"S</v>
      </c>
      <c r="N903" s="15" t="str">
        <f>VLOOKUP(L903,Coordenadas!A$2:C5898,3,0)</f>
        <v xml:space="preserve"> 43°48'18.03"O</v>
      </c>
      <c r="O903" s="40" t="str">
        <f>VLOOKUP(B903,SAOM!B$2:H1856,7,0)</f>
        <v>SES-SARA-4166</v>
      </c>
      <c r="P903" s="40">
        <v>4033</v>
      </c>
      <c r="Q903" s="17">
        <f>VLOOKUP(B903,SAOM!B$2:I1856,8,0)</f>
        <v>41155</v>
      </c>
      <c r="R903" s="17" t="e">
        <f>VLOOKUP(B903,AG_Lider!A$1:F2215,6,0)</f>
        <v>#N/A</v>
      </c>
      <c r="S903" s="42" t="str">
        <f>VLOOKUP(B903,SAOM!B$2:J1856,9,0)</f>
        <v xml:space="preserve"> 	ELENICE APARECIDA DE PAULA/RAQUEL</v>
      </c>
      <c r="T903" s="17" t="str">
        <f>VLOOKUP(B903,SAOM!B$2:K2302,10,0)</f>
        <v xml:space="preserve"> ROD. MG 5, 977 - BAIRRO 	ALVORADA</v>
      </c>
      <c r="U903" s="42" t="str">
        <f>VLOOKUP(B903,SAOM!B$2:M1628,12,0)</f>
        <v xml:space="preserve"> 3488-6526</v>
      </c>
      <c r="V903" s="87" t="str">
        <f>VLOOKUP(B903,SAOM!B$2:L1628,11,0)</f>
        <v>34535-100</v>
      </c>
      <c r="W903" s="18"/>
      <c r="X903" s="40" t="str">
        <f>VLOOKUP(B903,SAOM!B$2:N1628,13,0)</f>
        <v>-</v>
      </c>
      <c r="Y903" s="17"/>
      <c r="Z903" s="15" t="s">
        <v>4275</v>
      </c>
      <c r="AA903" s="19"/>
      <c r="AB903" s="35"/>
      <c r="AC903" s="48"/>
      <c r="AD903" s="19" t="str">
        <f>VLOOKUP(B903,SAOM!B$2:Q1929,16,0)</f>
        <v>-</v>
      </c>
      <c r="AE903" s="19" t="s">
        <v>4675</v>
      </c>
      <c r="AF903" s="19"/>
      <c r="AG903" s="145"/>
      <c r="AH903" s="15"/>
    </row>
    <row r="904" spans="1:34" s="84" customFormat="1">
      <c r="A904" s="46">
        <v>4167</v>
      </c>
      <c r="B904" s="38">
        <v>4167</v>
      </c>
      <c r="C904" s="31">
        <v>41129</v>
      </c>
      <c r="D904" s="31">
        <f t="shared" si="24"/>
        <v>41174</v>
      </c>
      <c r="E904" s="31">
        <f>VLOOKUP(B904,SAOM!B$2:D3954,3,0)</f>
        <v>41174</v>
      </c>
      <c r="F904" s="31">
        <f t="shared" si="25"/>
        <v>41189</v>
      </c>
      <c r="G904" s="31" t="s">
        <v>501</v>
      </c>
      <c r="H904" s="73" t="s">
        <v>517</v>
      </c>
      <c r="I904" s="38" t="str">
        <f>VLOOKUP(B904,SAOM!B$2:E2899,4,0)</f>
        <v>Aceito</v>
      </c>
      <c r="J904" s="73" t="s">
        <v>684</v>
      </c>
      <c r="K904" s="73" t="s">
        <v>501</v>
      </c>
      <c r="L904" s="47" t="s">
        <v>5381</v>
      </c>
      <c r="M904" s="15" t="str">
        <f>VLOOKUP(L904,Coordenadas!A$2:B2156,2,0)</f>
        <v xml:space="preserve"> 19°53'21.41"S</v>
      </c>
      <c r="N904" s="15" t="str">
        <f>VLOOKUP(L904,Coordenadas!A$2:C5899,3,0)</f>
        <v xml:space="preserve"> 43°48'18.03"O</v>
      </c>
      <c r="O904" s="38" t="str">
        <f>VLOOKUP(B904,SAOM!B$2:H1857,7,0)</f>
        <v>SES-SARA-4167</v>
      </c>
      <c r="P904" s="38">
        <v>4033</v>
      </c>
      <c r="Q904" s="31">
        <f>VLOOKUP(B904,SAOM!B$2:I1857,8,0)</f>
        <v>41163</v>
      </c>
      <c r="R904" s="31" t="e">
        <f>VLOOKUP(B904,AG_Lider!A$1:F2216,6,0)</f>
        <v>#N/A</v>
      </c>
      <c r="S904" s="80" t="str">
        <f>VLOOKUP(B904,SAOM!B$2:J1857,9,0)</f>
        <v xml:space="preserve"> TAISE</v>
      </c>
      <c r="T904" s="31" t="str">
        <f>VLOOKUP(B904,SAOM!B$2:K2303,10,0)</f>
        <v xml:space="preserve"> RUA SACRAMENTO, S/N - BAIRRO 	NOSSA SENHORA DE FATIMA</v>
      </c>
      <c r="U904" s="80" t="str">
        <f>VLOOKUP(B904,SAOM!B$2:M1629,12,0)</f>
        <v xml:space="preserve"> 3671-2140</v>
      </c>
      <c r="V904" s="209" t="str">
        <f>VLOOKUP(B904,SAOM!B$2:L1629,11,0)</f>
        <v>34600-650</v>
      </c>
      <c r="W904" s="81"/>
      <c r="X904" s="38" t="str">
        <f>VLOOKUP(B904,SAOM!B$2:N1629,13,0)</f>
        <v>00:20:0E:10:4F:36</v>
      </c>
      <c r="Y904" s="31">
        <v>41163</v>
      </c>
      <c r="Z904" s="47" t="s">
        <v>4275</v>
      </c>
      <c r="AA904" s="82">
        <v>41164</v>
      </c>
      <c r="AB904" s="83"/>
      <c r="AC904" s="70"/>
      <c r="AD904" s="82" t="str">
        <f>VLOOKUP(B904,SAOM!B$2:Q1930,16,0)</f>
        <v>-</v>
      </c>
      <c r="AE904" s="82" t="s">
        <v>4675</v>
      </c>
      <c r="AF904" s="82"/>
      <c r="AG904" s="147"/>
      <c r="AH904" s="47"/>
    </row>
    <row r="905" spans="1:34" s="20" customFormat="1">
      <c r="A905" s="46">
        <v>4168</v>
      </c>
      <c r="B905" s="38">
        <v>4168</v>
      </c>
      <c r="C905" s="17">
        <v>41129</v>
      </c>
      <c r="D905" s="17">
        <f t="shared" si="24"/>
        <v>41174</v>
      </c>
      <c r="E905" s="17">
        <f>VLOOKUP(B905,SAOM!B$2:D3955,3,0)</f>
        <v>41174</v>
      </c>
      <c r="F905" s="17">
        <f t="shared" si="25"/>
        <v>41189</v>
      </c>
      <c r="G905" s="17" t="s">
        <v>501</v>
      </c>
      <c r="H905" s="14" t="s">
        <v>752</v>
      </c>
      <c r="I905" s="40" t="str">
        <f>VLOOKUP(B905,SAOM!B$2:E2900,4,0)</f>
        <v>A agendar</v>
      </c>
      <c r="J905" s="14" t="s">
        <v>684</v>
      </c>
      <c r="K905" s="14" t="s">
        <v>684</v>
      </c>
      <c r="L905" s="15" t="s">
        <v>5381</v>
      </c>
      <c r="M905" s="15" t="str">
        <f>VLOOKUP(L905,Coordenadas!A$2:B2157,2,0)</f>
        <v xml:space="preserve"> 19°53'21.41"S</v>
      </c>
      <c r="N905" s="15" t="str">
        <f>VLOOKUP(L905,Coordenadas!A$2:C5900,3,0)</f>
        <v xml:space="preserve"> 43°48'18.03"O</v>
      </c>
      <c r="O905" s="40" t="str">
        <f>VLOOKUP(B905,SAOM!B$2:H1858,7,0)</f>
        <v>-</v>
      </c>
      <c r="P905" s="40">
        <v>4033</v>
      </c>
      <c r="Q905" s="17" t="str">
        <f>VLOOKUP(B905,SAOM!B$2:I1858,8,0)</f>
        <v>-</v>
      </c>
      <c r="R905" s="17" t="e">
        <f>VLOOKUP(B905,AG_Lider!A$1:F2217,6,0)</f>
        <v>#N/A</v>
      </c>
      <c r="S905" s="42" t="str">
        <f>VLOOKUP(B905,SAOM!B$2:J1858,9,0)</f>
        <v>CIRLENE/DR. RICARDO</v>
      </c>
      <c r="T905" s="17" t="str">
        <f>VLOOKUP(B905,SAOM!B$2:K2304,10,0)</f>
        <v xml:space="preserve"> RUA DIAMANTINA, S/N -  	NOSSA SENHORA DE FATIMA</v>
      </c>
      <c r="U905" s="42" t="str">
        <f>VLOOKUP(B905,SAOM!B$2:M1630,12,0)</f>
        <v xml:space="preserve"> 3673-1825</v>
      </c>
      <c r="V905" s="87" t="str">
        <f>VLOOKUP(B905,SAOM!B$2:L1630,11,0)</f>
        <v>34505-590</v>
      </c>
      <c r="W905" s="18"/>
      <c r="X905" s="40" t="str">
        <f>VLOOKUP(B905,SAOM!B$2:N1630,13,0)</f>
        <v>-</v>
      </c>
      <c r="Y905" s="17"/>
      <c r="Z905" s="15" t="s">
        <v>4275</v>
      </c>
      <c r="AA905" s="19"/>
      <c r="AB905" s="35"/>
      <c r="AC905" s="48"/>
      <c r="AD905" s="19" t="str">
        <f>VLOOKUP(B905,SAOM!B$2:Q1931,16,0)</f>
        <v>-</v>
      </c>
      <c r="AE905" s="19" t="s">
        <v>4675</v>
      </c>
      <c r="AF905" s="19"/>
      <c r="AG905" s="145"/>
      <c r="AH905" s="15"/>
    </row>
    <row r="906" spans="1:34" s="84" customFormat="1">
      <c r="A906" s="46">
        <v>4170</v>
      </c>
      <c r="B906" s="38">
        <v>4170</v>
      </c>
      <c r="C906" s="31">
        <v>41129</v>
      </c>
      <c r="D906" s="31">
        <f t="shared" si="24"/>
        <v>41174</v>
      </c>
      <c r="E906" s="31">
        <f>VLOOKUP(B906,SAOM!B$2:D3956,3,0)</f>
        <v>41174</v>
      </c>
      <c r="F906" s="31">
        <f t="shared" si="25"/>
        <v>41189</v>
      </c>
      <c r="G906" s="31" t="s">
        <v>501</v>
      </c>
      <c r="H906" s="73" t="s">
        <v>517</v>
      </c>
      <c r="I906" s="38" t="str">
        <f>VLOOKUP(B906,SAOM!B$2:E2901,4,0)</f>
        <v>Agendado</v>
      </c>
      <c r="J906" s="73" t="s">
        <v>684</v>
      </c>
      <c r="K906" s="73" t="s">
        <v>501</v>
      </c>
      <c r="L906" s="47" t="s">
        <v>5381</v>
      </c>
      <c r="M906" s="15" t="str">
        <f>VLOOKUP(L906,Coordenadas!A$2:B2158,2,0)</f>
        <v xml:space="preserve"> 19°53'21.41"S</v>
      </c>
      <c r="N906" s="15" t="str">
        <f>VLOOKUP(L906,Coordenadas!A$2:C5901,3,0)</f>
        <v xml:space="preserve"> 43°48'18.03"O</v>
      </c>
      <c r="O906" s="38" t="str">
        <f>VLOOKUP(B906,SAOM!B$2:H1859,7,0)</f>
        <v>SES-SARA-4170</v>
      </c>
      <c r="P906" s="38">
        <v>4033</v>
      </c>
      <c r="Q906" s="31">
        <f>VLOOKUP(B906,SAOM!B$2:I1859,8,0)</f>
        <v>41165</v>
      </c>
      <c r="R906" s="31" t="e">
        <f>VLOOKUP(B906,AG_Lider!A$1:F2218,6,0)</f>
        <v>#N/A</v>
      </c>
      <c r="S906" s="80" t="str">
        <f>VLOOKUP(B906,SAOM!B$2:J1859,9,0)</f>
        <v xml:space="preserve"> JOSÉ FERNANDO/LUCIENE</v>
      </c>
      <c r="T906" s="31" t="str">
        <f>VLOOKUP(B906,SAOM!B$2:K2305,10,0)</f>
        <v xml:space="preserve"> BR 381 KM 14 - BAIRRO 	BORBA GATO</v>
      </c>
      <c r="U906" s="80" t="str">
        <f>VLOOKUP(B906,SAOM!B$2:M1631,12,0)</f>
        <v xml:space="preserve"> 3691-1016</v>
      </c>
      <c r="V906" s="209" t="str">
        <f>VLOOKUP(B906,SAOM!B$2:L1631,11,0)</f>
        <v>34650-200</v>
      </c>
      <c r="W906" s="81"/>
      <c r="X906" s="38" t="str">
        <f>VLOOKUP(B906,SAOM!B$2:N1631,13,0)</f>
        <v>00:20:0E:10:45:87</v>
      </c>
      <c r="Y906" s="31">
        <v>41165</v>
      </c>
      <c r="Z906" s="47" t="s">
        <v>4275</v>
      </c>
      <c r="AA906" s="82">
        <v>41172</v>
      </c>
      <c r="AB906" s="83"/>
      <c r="AC906" s="70"/>
      <c r="AD906" s="82" t="str">
        <f>VLOOKUP(B906,SAOM!B$2:Q1932,16,0)</f>
        <v>O MAC desta localidade não gera o número de série da ODU</v>
      </c>
      <c r="AE906" s="82" t="s">
        <v>4675</v>
      </c>
      <c r="AF906" s="82"/>
      <c r="AG906" s="147"/>
      <c r="AH906" s="47"/>
    </row>
    <row r="907" spans="1:34" s="20" customFormat="1">
      <c r="A907" s="46">
        <v>4171</v>
      </c>
      <c r="B907" s="38">
        <v>4171</v>
      </c>
      <c r="C907" s="17">
        <v>41129</v>
      </c>
      <c r="D907" s="17">
        <f t="shared" si="24"/>
        <v>41174</v>
      </c>
      <c r="E907" s="17">
        <f>VLOOKUP(B907,SAOM!B$2:D3957,3,0)</f>
        <v>41174</v>
      </c>
      <c r="F907" s="17">
        <f t="shared" si="25"/>
        <v>41189</v>
      </c>
      <c r="G907" s="17" t="s">
        <v>501</v>
      </c>
      <c r="H907" s="14" t="s">
        <v>752</v>
      </c>
      <c r="I907" s="40" t="str">
        <f>VLOOKUP(B907,SAOM!B$2:E2902,4,0)</f>
        <v>Agendado</v>
      </c>
      <c r="J907" s="14" t="s">
        <v>684</v>
      </c>
      <c r="K907" s="14" t="s">
        <v>684</v>
      </c>
      <c r="L907" s="15" t="s">
        <v>5381</v>
      </c>
      <c r="M907" s="15" t="str">
        <f>VLOOKUP(L907,Coordenadas!A$2:B2159,2,0)</f>
        <v xml:space="preserve"> 19°53'21.41"S</v>
      </c>
      <c r="N907" s="15" t="str">
        <f>VLOOKUP(L907,Coordenadas!A$2:C5902,3,0)</f>
        <v xml:space="preserve"> 43°48'18.03"O</v>
      </c>
      <c r="O907" s="40" t="str">
        <f>VLOOKUP(B907,SAOM!B$2:H1860,7,0)</f>
        <v>SES-SARA-4171</v>
      </c>
      <c r="P907" s="40">
        <v>4033</v>
      </c>
      <c r="Q907" s="17">
        <f>VLOOKUP(B907,SAOM!B$2:I1860,8,0)</f>
        <v>41179</v>
      </c>
      <c r="R907" s="17" t="e">
        <f>VLOOKUP(B907,AG_Lider!A$1:F2219,6,0)</f>
        <v>#N/A</v>
      </c>
      <c r="S907" s="42" t="str">
        <f>VLOOKUP(B907,SAOM!B$2:J1860,9,0)</f>
        <v xml:space="preserve"> 	MARIA IZABEL FERREIRA AGUIAR</v>
      </c>
      <c r="T907" s="17" t="str">
        <f>VLOOKUP(B907,SAOM!B$2:K2306,10,0)</f>
        <v xml:space="preserve"> 	RUA CATARINA DE FREITAS, 220 - BAIRRO 	CASTANHEIRAS</v>
      </c>
      <c r="U907" s="42" t="str">
        <f>VLOOKUP(B907,SAOM!B$2:M1632,12,0)</f>
        <v xml:space="preserve"> 3675-0119</v>
      </c>
      <c r="V907" s="87" t="str">
        <f>VLOOKUP(B907,SAOM!B$2:L1632,11,0)</f>
        <v>34505-590</v>
      </c>
      <c r="W907" s="18"/>
      <c r="X907" s="40" t="str">
        <f>VLOOKUP(B907,SAOM!B$2:N1632,13,0)</f>
        <v>-</v>
      </c>
      <c r="Y907" s="17"/>
      <c r="Z907" s="15" t="s">
        <v>4275</v>
      </c>
      <c r="AA907" s="19"/>
      <c r="AB907" s="35"/>
      <c r="AC907" s="48"/>
      <c r="AD907" s="19" t="str">
        <f>VLOOKUP(B907,SAOM!B$2:Q1933,16,0)</f>
        <v>-</v>
      </c>
      <c r="AE907" s="19" t="s">
        <v>4675</v>
      </c>
      <c r="AF907" s="19"/>
      <c r="AG907" s="145"/>
      <c r="AH907" s="15"/>
    </row>
    <row r="908" spans="1:34" s="225" customFormat="1">
      <c r="A908" s="213">
        <v>4172</v>
      </c>
      <c r="B908" s="214">
        <v>4172</v>
      </c>
      <c r="C908" s="215">
        <v>41129</v>
      </c>
      <c r="D908" s="215">
        <f t="shared" si="24"/>
        <v>41174</v>
      </c>
      <c r="E908" s="215">
        <f>VLOOKUP(B908,SAOM!B$2:D3958,3,0)</f>
        <v>41174</v>
      </c>
      <c r="F908" s="215">
        <f t="shared" si="25"/>
        <v>41189</v>
      </c>
      <c r="G908" s="215" t="s">
        <v>501</v>
      </c>
      <c r="H908" s="216" t="s">
        <v>2452</v>
      </c>
      <c r="I908" s="214" t="str">
        <f>VLOOKUP(B908,SAOM!B$2:E2903,4,0)</f>
        <v>A agendar</v>
      </c>
      <c r="J908" s="216" t="s">
        <v>684</v>
      </c>
      <c r="K908" s="216" t="s">
        <v>501</v>
      </c>
      <c r="L908" s="217" t="s">
        <v>5381</v>
      </c>
      <c r="M908" s="217" t="str">
        <f>VLOOKUP(L908,Coordenadas!A$2:B2160,2,0)</f>
        <v xml:space="preserve"> 19°53'21.41"S</v>
      </c>
      <c r="N908" s="217" t="str">
        <f>VLOOKUP(L908,Coordenadas!A$2:C5903,3,0)</f>
        <v xml:space="preserve"> 43°48'18.03"O</v>
      </c>
      <c r="O908" s="214" t="str">
        <f>VLOOKUP(B908,SAOM!B$2:H1861,7,0)</f>
        <v>-</v>
      </c>
      <c r="P908" s="214">
        <v>4033</v>
      </c>
      <c r="Q908" s="215" t="str">
        <f>VLOOKUP(B908,SAOM!B$2:I1861,8,0)</f>
        <v>-</v>
      </c>
      <c r="R908" s="215" t="e">
        <f>VLOOKUP(B908,AG_Lider!A$1:F2220,6,0)</f>
        <v>#N/A</v>
      </c>
      <c r="S908" s="218" t="str">
        <f>VLOOKUP(B908,SAOM!B$2:J1861,9,0)</f>
        <v xml:space="preserve"> AGENOR PAULO GUERHARDT</v>
      </c>
      <c r="T908" s="215" t="str">
        <f>VLOOKUP(B908,SAOM!B$2:K2307,10,0)</f>
        <v>RUA RIO GRANDE DO SUL,12 - BAIRRO 	GENERAL CARNEIRO</v>
      </c>
      <c r="U908" s="218" t="str">
        <f>VLOOKUP(B908,SAOM!B$2:M1633,12,0)</f>
        <v>3672-9781</v>
      </c>
      <c r="V908" s="219" t="str">
        <f>VLOOKUP(B908,SAOM!B$2:L1633,11,0)</f>
        <v>34852-260</v>
      </c>
      <c r="W908" s="220"/>
      <c r="X908" s="214" t="str">
        <f>VLOOKUP(B908,SAOM!B$2:N1633,13,0)</f>
        <v>-</v>
      </c>
      <c r="Y908" s="215">
        <v>41185</v>
      </c>
      <c r="Z908" s="217" t="s">
        <v>5718</v>
      </c>
      <c r="AA908" s="221"/>
      <c r="AB908" s="222"/>
      <c r="AC908" s="223"/>
      <c r="AD908" s="221" t="str">
        <f>VLOOKUP(B908,SAOM!B$2:Q1934,16,0)</f>
        <v>-</v>
      </c>
      <c r="AE908" s="221" t="s">
        <v>4675</v>
      </c>
      <c r="AF908" s="221"/>
      <c r="AG908" s="224"/>
      <c r="AH908" s="217"/>
    </row>
    <row r="909" spans="1:34" s="20" customFormat="1">
      <c r="A909" s="46">
        <v>4173</v>
      </c>
      <c r="B909" s="38">
        <v>4173</v>
      </c>
      <c r="C909" s="17">
        <v>41129</v>
      </c>
      <c r="D909" s="17">
        <f t="shared" si="24"/>
        <v>41174</v>
      </c>
      <c r="E909" s="17">
        <f>VLOOKUP(B909,SAOM!B$2:D3959,3,0)</f>
        <v>41174</v>
      </c>
      <c r="F909" s="17">
        <f t="shared" si="25"/>
        <v>41189</v>
      </c>
      <c r="G909" s="17" t="s">
        <v>501</v>
      </c>
      <c r="H909" s="14" t="s">
        <v>752</v>
      </c>
      <c r="I909" s="40" t="str">
        <f>VLOOKUP(B909,SAOM!B$2:E2904,4,0)</f>
        <v>A agendar</v>
      </c>
      <c r="J909" s="14" t="s">
        <v>684</v>
      </c>
      <c r="K909" s="14" t="s">
        <v>684</v>
      </c>
      <c r="L909" s="15" t="s">
        <v>5381</v>
      </c>
      <c r="M909" s="15" t="str">
        <f>VLOOKUP(L909,Coordenadas!A$2:B2161,2,0)</f>
        <v xml:space="preserve"> 19°53'21.41"S</v>
      </c>
      <c r="N909" s="15" t="str">
        <f>VLOOKUP(L909,Coordenadas!A$2:C5904,3,0)</f>
        <v xml:space="preserve"> 43°48'18.03"O</v>
      </c>
      <c r="O909" s="40" t="str">
        <f>VLOOKUP(B909,SAOM!B$2:H1862,7,0)</f>
        <v>-</v>
      </c>
      <c r="P909" s="40">
        <v>4033</v>
      </c>
      <c r="Q909" s="17" t="str">
        <f>VLOOKUP(B909,SAOM!B$2:I1862,8,0)</f>
        <v>-</v>
      </c>
      <c r="R909" s="17" t="e">
        <f>VLOOKUP(B909,AG_Lider!A$1:F2221,6,0)</f>
        <v>#N/A</v>
      </c>
      <c r="S909" s="42" t="str">
        <f>VLOOKUP(B909,SAOM!B$2:J1862,9,0)</f>
        <v xml:space="preserve"> CRISTINA GRANJA</v>
      </c>
      <c r="T909" s="17" t="str">
        <f>VLOOKUP(B909,SAOM!B$2:K2308,10,0)</f>
        <v xml:space="preserve"> R.TIRADENTES,199 -  	VILAS REUNIDAS</v>
      </c>
      <c r="U909" s="42" t="str">
        <f>VLOOKUP(B909,SAOM!B$2:M1634,12,0)</f>
        <v xml:space="preserve"> 3671-7444</v>
      </c>
      <c r="V909" s="87" t="str">
        <f>VLOOKUP(B909,SAOM!B$2:L1634,11,0)</f>
        <v>34585-140</v>
      </c>
      <c r="W909" s="18"/>
      <c r="X909" s="40" t="str">
        <f>VLOOKUP(B909,SAOM!B$2:N1634,13,0)</f>
        <v>-</v>
      </c>
      <c r="Y909" s="17"/>
      <c r="Z909" s="15" t="s">
        <v>5718</v>
      </c>
      <c r="AA909" s="19"/>
      <c r="AB909" s="35"/>
      <c r="AC909" s="48"/>
      <c r="AD909" s="19" t="str">
        <f>VLOOKUP(B909,SAOM!B$2:Q1935,16,0)</f>
        <v>-</v>
      </c>
      <c r="AE909" s="19" t="s">
        <v>4675</v>
      </c>
      <c r="AF909" s="19"/>
      <c r="AG909" s="145"/>
      <c r="AH909" s="15"/>
    </row>
    <row r="910" spans="1:34" s="20" customFormat="1">
      <c r="A910" s="46">
        <v>4174</v>
      </c>
      <c r="B910" s="38">
        <v>4174</v>
      </c>
      <c r="C910" s="17">
        <v>41129</v>
      </c>
      <c r="D910" s="17">
        <f t="shared" si="24"/>
        <v>41174</v>
      </c>
      <c r="E910" s="17">
        <f>VLOOKUP(B910,SAOM!B$2:D3960,3,0)</f>
        <v>41174</v>
      </c>
      <c r="F910" s="17">
        <f t="shared" si="25"/>
        <v>41189</v>
      </c>
      <c r="G910" s="17" t="s">
        <v>501</v>
      </c>
      <c r="H910" s="14" t="s">
        <v>752</v>
      </c>
      <c r="I910" s="40" t="str">
        <f>VLOOKUP(B910,SAOM!B$2:E2905,4,0)</f>
        <v>A agendar</v>
      </c>
      <c r="J910" s="14" t="s">
        <v>684</v>
      </c>
      <c r="K910" s="14" t="s">
        <v>684</v>
      </c>
      <c r="L910" s="15" t="s">
        <v>5381</v>
      </c>
      <c r="M910" s="15" t="str">
        <f>VLOOKUP(L910,Coordenadas!A$2:B2162,2,0)</f>
        <v xml:space="preserve"> 19°53'21.41"S</v>
      </c>
      <c r="N910" s="15" t="str">
        <f>VLOOKUP(L910,Coordenadas!A$2:C5905,3,0)</f>
        <v xml:space="preserve"> 43°48'18.03"O</v>
      </c>
      <c r="O910" s="40" t="str">
        <f>VLOOKUP(B910,SAOM!B$2:H1863,7,0)</f>
        <v>-</v>
      </c>
      <c r="P910" s="40">
        <v>4033</v>
      </c>
      <c r="Q910" s="17" t="str">
        <f>VLOOKUP(B910,SAOM!B$2:I1863,8,0)</f>
        <v>-</v>
      </c>
      <c r="R910" s="17" t="e">
        <f>VLOOKUP(B910,AG_Lider!A$1:F2222,6,0)</f>
        <v>#N/A</v>
      </c>
      <c r="S910" s="42" t="str">
        <f>VLOOKUP(B910,SAOM!B$2:J1863,9,0)</f>
        <v xml:space="preserve"> 	FRANCISCO DE PAULA RAMOS</v>
      </c>
      <c r="T910" s="17" t="str">
        <f>VLOOKUP(B910,SAOM!B$2:K2309,10,0)</f>
        <v>RUA SANTA CRUZ, S/N - BAIRRO 	MORRO DA CRUZ</v>
      </c>
      <c r="U910" s="42" t="str">
        <f>VLOOKUP(B910,SAOM!B$2:M1635,12,0)</f>
        <v xml:space="preserve"> 3672-3150</v>
      </c>
      <c r="V910" s="87" t="str">
        <f>VLOOKUP(B910,SAOM!B$2:L1635,11,0)</f>
        <v>34525-280</v>
      </c>
      <c r="W910" s="18"/>
      <c r="X910" s="40" t="str">
        <f>VLOOKUP(B910,SAOM!B$2:N1635,13,0)</f>
        <v>-</v>
      </c>
      <c r="Y910" s="17"/>
      <c r="Z910" s="15" t="s">
        <v>4273</v>
      </c>
      <c r="AA910" s="19"/>
      <c r="AB910" s="35"/>
      <c r="AC910" s="48"/>
      <c r="AD910" s="19" t="str">
        <f>VLOOKUP(B910,SAOM!B$2:Q1936,16,0)</f>
        <v>-</v>
      </c>
      <c r="AE910" s="19" t="s">
        <v>4675</v>
      </c>
      <c r="AF910" s="19"/>
      <c r="AG910" s="145"/>
      <c r="AH910" s="15"/>
    </row>
    <row r="911" spans="1:34" s="20" customFormat="1">
      <c r="A911" s="46">
        <v>4169</v>
      </c>
      <c r="B911" s="38">
        <v>4169</v>
      </c>
      <c r="C911" s="17">
        <v>41129</v>
      </c>
      <c r="D911" s="17">
        <f t="shared" si="24"/>
        <v>41174</v>
      </c>
      <c r="E911" s="17">
        <f>VLOOKUP(B911,SAOM!B$2:D3961,3,0)</f>
        <v>41174</v>
      </c>
      <c r="F911" s="17">
        <f t="shared" si="25"/>
        <v>41189</v>
      </c>
      <c r="G911" s="17" t="s">
        <v>501</v>
      </c>
      <c r="H911" s="14" t="s">
        <v>752</v>
      </c>
      <c r="I911" s="40" t="str">
        <f>VLOOKUP(B911,SAOM!B$2:E2906,4,0)</f>
        <v>A agendar</v>
      </c>
      <c r="J911" s="14" t="s">
        <v>684</v>
      </c>
      <c r="K911" s="14" t="s">
        <v>684</v>
      </c>
      <c r="L911" s="15" t="s">
        <v>5381</v>
      </c>
      <c r="M911" s="15" t="str">
        <f>VLOOKUP(L911,Coordenadas!A$2:B2163,2,0)</f>
        <v xml:space="preserve"> 19°53'21.41"S</v>
      </c>
      <c r="N911" s="15" t="str">
        <f>VLOOKUP(L911,Coordenadas!A$2:C5906,3,0)</f>
        <v xml:space="preserve"> 43°48'18.03"O</v>
      </c>
      <c r="O911" s="40" t="str">
        <f>VLOOKUP(B911,SAOM!B$2:H1864,7,0)</f>
        <v>-</v>
      </c>
      <c r="P911" s="40">
        <v>4033</v>
      </c>
      <c r="Q911" s="17" t="str">
        <f>VLOOKUP(B911,SAOM!B$2:I1864,8,0)</f>
        <v>-</v>
      </c>
      <c r="R911" s="17" t="e">
        <f>VLOOKUP(B911,AG_Lider!A$1:F2223,6,0)</f>
        <v>#N/A</v>
      </c>
      <c r="S911" s="42" t="str">
        <f>VLOOKUP(B911,SAOM!B$2:J1864,9,0)</f>
        <v>MARIA MARGARIDA/ALEX FONSECA</v>
      </c>
      <c r="T911" s="17" t="str">
        <f>VLOOKUP(B911,SAOM!B$2:K2310,10,0)</f>
        <v>RUA ALZIRA, 242 - NOVA VISTA</v>
      </c>
      <c r="U911" s="42" t="str">
        <f>VLOOKUP(B911,SAOM!B$2:M1636,12,0)</f>
        <v>3487-9666</v>
      </c>
      <c r="V911" s="87" t="str">
        <f>VLOOKUP(B911,SAOM!B$2:L1636,11,0)</f>
        <v>34710-530</v>
      </c>
      <c r="W911" s="18"/>
      <c r="X911" s="40" t="str">
        <f>VLOOKUP(B911,SAOM!B$2:N1636,13,0)</f>
        <v>-</v>
      </c>
      <c r="Y911" s="17"/>
      <c r="Z911" s="15" t="s">
        <v>4273</v>
      </c>
      <c r="AA911" s="19"/>
      <c r="AB911" s="35"/>
      <c r="AC911" s="48"/>
      <c r="AD911" s="19" t="str">
        <f>VLOOKUP(B911,SAOM!B$2:Q1937,16,0)</f>
        <v>-</v>
      </c>
      <c r="AE911" s="19" t="s">
        <v>4675</v>
      </c>
      <c r="AF911" s="19"/>
      <c r="AG911" s="145"/>
      <c r="AH911" s="15"/>
    </row>
    <row r="912" spans="1:34" s="225" customFormat="1">
      <c r="A912" s="213">
        <v>4150</v>
      </c>
      <c r="B912" s="214">
        <v>4150</v>
      </c>
      <c r="C912" s="215">
        <v>41129</v>
      </c>
      <c r="D912" s="215">
        <f t="shared" si="24"/>
        <v>41174</v>
      </c>
      <c r="E912" s="215">
        <f>VLOOKUP(B912,SAOM!B$2:D3962,3,0)</f>
        <v>41174</v>
      </c>
      <c r="F912" s="215">
        <f t="shared" si="25"/>
        <v>41189</v>
      </c>
      <c r="G912" s="215" t="s">
        <v>501</v>
      </c>
      <c r="H912" s="216" t="s">
        <v>488</v>
      </c>
      <c r="I912" s="214" t="str">
        <f>VLOOKUP(B912,SAOM!B$2:E2907,4,0)</f>
        <v>Agendado</v>
      </c>
      <c r="J912" s="216" t="s">
        <v>499</v>
      </c>
      <c r="K912" s="216" t="s">
        <v>499</v>
      </c>
      <c r="L912" s="217" t="s">
        <v>6932</v>
      </c>
      <c r="M912" s="217" t="str">
        <f>VLOOKUP(L912,Coordenadas!A$2:B2164,2,0)</f>
        <v xml:space="preserve"> 22°28'20.17"S</v>
      </c>
      <c r="N912" s="217" t="str">
        <f>VLOOKUP(L912,Coordenadas!A$2:C5907,3,0)</f>
        <v xml:space="preserve"> 46° 8'46.55"O</v>
      </c>
      <c r="O912" s="214" t="str">
        <f>VLOOKUP(B912,SAOM!B$2:H1865,7,0)</f>
        <v>-</v>
      </c>
      <c r="P912" s="214">
        <v>4033</v>
      </c>
      <c r="Q912" s="215">
        <f>VLOOKUP(B912,SAOM!B$2:I1865,8,0)</f>
        <v>41162</v>
      </c>
      <c r="R912" s="215" t="e">
        <f>VLOOKUP(B912,AG_Lider!A$1:F2224,6,0)</f>
        <v>#N/A</v>
      </c>
      <c r="S912" s="218" t="str">
        <f>VLOOKUP(B912,SAOM!B$2:J1865,9,0)</f>
        <v>LUCIANA ANDRADE</v>
      </c>
      <c r="T912" s="215" t="str">
        <f>VLOOKUP(B912,SAOM!B$2:K2311,10,0)</f>
        <v>RUA MINOTTE MANGIA, 37 - CENTRO</v>
      </c>
      <c r="U912" s="218" t="str">
        <f>VLOOKUP(B912,SAOM!B$2:M1637,12,0)</f>
        <v>35 3461 1611</v>
      </c>
      <c r="V912" s="219" t="str">
        <f>VLOOKUP(B912,SAOM!B$2:L1637,11,0)</f>
        <v>37610-000</v>
      </c>
      <c r="W912" s="220"/>
      <c r="X912" s="214" t="str">
        <f>VLOOKUP(B912,SAOM!B$2:N1637,13,0)</f>
        <v>-</v>
      </c>
      <c r="Y912" s="215">
        <v>41183</v>
      </c>
      <c r="Z912" s="217"/>
      <c r="AA912" s="221"/>
      <c r="AB912" s="222"/>
      <c r="AC912" s="223" t="s">
        <v>9007</v>
      </c>
      <c r="AD912" s="221" t="str">
        <f>VLOOKUP(B912,SAOM!B$2:Q1938,16,0)</f>
        <v>-</v>
      </c>
      <c r="AE912" s="221" t="s">
        <v>4675</v>
      </c>
      <c r="AF912" s="221"/>
      <c r="AG912" s="224"/>
      <c r="AH912" s="217"/>
    </row>
    <row r="913" spans="1:34" s="20" customFormat="1">
      <c r="A913" s="46">
        <v>4151</v>
      </c>
      <c r="B913" s="38">
        <v>4151</v>
      </c>
      <c r="C913" s="17">
        <v>41129</v>
      </c>
      <c r="D913" s="17">
        <f t="shared" si="24"/>
        <v>41174</v>
      </c>
      <c r="E913" s="17">
        <f>VLOOKUP(B913,SAOM!B$2:D3963,3,0)</f>
        <v>41174</v>
      </c>
      <c r="F913" s="17">
        <f t="shared" si="25"/>
        <v>41189</v>
      </c>
      <c r="G913" s="17" t="s">
        <v>501</v>
      </c>
      <c r="H913" s="14" t="s">
        <v>752</v>
      </c>
      <c r="I913" s="40" t="str">
        <f>VLOOKUP(B913,SAOM!B$2:E2908,4,0)</f>
        <v>Agendado</v>
      </c>
      <c r="J913" s="14" t="s">
        <v>499</v>
      </c>
      <c r="K913" s="14" t="s">
        <v>499</v>
      </c>
      <c r="L913" s="15" t="s">
        <v>6932</v>
      </c>
      <c r="M913" s="15" t="str">
        <f>VLOOKUP(L913,Coordenadas!A$2:B2165,2,0)</f>
        <v xml:space="preserve"> 22°28'20.17"S</v>
      </c>
      <c r="N913" s="15" t="str">
        <f>VLOOKUP(L913,Coordenadas!A$2:C5908,3,0)</f>
        <v xml:space="preserve"> 46° 8'46.55"O</v>
      </c>
      <c r="O913" s="40" t="str">
        <f>VLOOKUP(B913,SAOM!B$2:H1866,7,0)</f>
        <v>-</v>
      </c>
      <c r="P913" s="40">
        <v>4033</v>
      </c>
      <c r="Q913" s="17">
        <f>VLOOKUP(B913,SAOM!B$2:I1866,8,0)</f>
        <v>41169</v>
      </c>
      <c r="R913" s="17" t="e">
        <f>VLOOKUP(B913,AG_Lider!A$1:F2225,6,0)</f>
        <v>#N/A</v>
      </c>
      <c r="S913" s="42" t="str">
        <f>VLOOKUP(B913,SAOM!B$2:J1866,9,0)</f>
        <v>CLEUCI</v>
      </c>
      <c r="T913" s="17" t="str">
        <f>VLOOKUP(B913,SAOM!B$2:K2312,10,0)</f>
        <v xml:space="preserve"> 	RUA ALAMEDA JOSE BRANDÃO, S/N - CENTRO</v>
      </c>
      <c r="U913" s="42" t="str">
        <f>VLOOKUP(B913,SAOM!B$2:M1638,12,0)</f>
        <v>35 3461 1505</v>
      </c>
      <c r="V913" s="87" t="str">
        <f>VLOOKUP(B913,SAOM!B$2:L1638,11,0)</f>
        <v>37610-000</v>
      </c>
      <c r="W913" s="18"/>
      <c r="X913" s="40" t="str">
        <f>VLOOKUP(B913,SAOM!B$2:N1638,13,0)</f>
        <v>-</v>
      </c>
      <c r="Y913" s="17"/>
      <c r="Z913" s="15"/>
      <c r="AA913" s="19"/>
      <c r="AB913" s="35"/>
      <c r="AC913" s="48"/>
      <c r="AD913" s="19" t="str">
        <f>VLOOKUP(B913,SAOM!B$2:Q1939,16,0)</f>
        <v>-</v>
      </c>
      <c r="AE913" s="19" t="s">
        <v>4675</v>
      </c>
      <c r="AF913" s="19"/>
      <c r="AG913" s="145"/>
      <c r="AH913" s="15"/>
    </row>
    <row r="914" spans="1:34" s="84" customFormat="1">
      <c r="A914" s="46">
        <v>4152</v>
      </c>
      <c r="B914" s="38">
        <v>4152</v>
      </c>
      <c r="C914" s="31">
        <v>41129</v>
      </c>
      <c r="D914" s="31">
        <f t="shared" si="24"/>
        <v>41174</v>
      </c>
      <c r="E914" s="31">
        <f>VLOOKUP(B914,SAOM!B$2:D3964,3,0)</f>
        <v>41174</v>
      </c>
      <c r="F914" s="31">
        <f t="shared" si="25"/>
        <v>41189</v>
      </c>
      <c r="G914" s="31" t="s">
        <v>501</v>
      </c>
      <c r="H914" s="73" t="s">
        <v>517</v>
      </c>
      <c r="I914" s="38" t="str">
        <f>VLOOKUP(B914,SAOM!B$2:E2909,4,0)</f>
        <v>Aceito</v>
      </c>
      <c r="J914" s="73" t="s">
        <v>499</v>
      </c>
      <c r="K914" s="73" t="s">
        <v>501</v>
      </c>
      <c r="L914" s="47" t="s">
        <v>6932</v>
      </c>
      <c r="M914" s="15" t="str">
        <f>VLOOKUP(L914,Coordenadas!A$2:B2166,2,0)</f>
        <v xml:space="preserve"> 22°28'20.17"S</v>
      </c>
      <c r="N914" s="15" t="str">
        <f>VLOOKUP(L914,Coordenadas!A$2:C5909,3,0)</f>
        <v xml:space="preserve"> 46° 8'46.55"O</v>
      </c>
      <c r="O914" s="38" t="str">
        <f>VLOOKUP(B914,SAOM!B$2:H1867,7,0)</f>
        <v>SES-BOSO-4152</v>
      </c>
      <c r="P914" s="38">
        <v>4033</v>
      </c>
      <c r="Q914" s="31">
        <f>VLOOKUP(B914,SAOM!B$2:I1867,8,0)</f>
        <v>41173</v>
      </c>
      <c r="R914" s="31" t="e">
        <f>VLOOKUP(B914,AG_Lider!A$1:F2226,6,0)</f>
        <v>#N/A</v>
      </c>
      <c r="S914" s="80" t="str">
        <f>VLOOKUP(B914,SAOM!B$2:J1867,9,0)</f>
        <v>ELISANDRA</v>
      </c>
      <c r="T914" s="31" t="str">
        <f>VLOOKUP(B914,SAOM!B$2:K2313,10,0)</f>
        <v>RUA DA SAUDE, 50 - CENTRO</v>
      </c>
      <c r="U914" s="80" t="str">
        <f>VLOOKUP(B914,SAOM!B$2:M1639,12,0)</f>
        <v>35 3461 2024</v>
      </c>
      <c r="V914" s="209" t="str">
        <f>VLOOKUP(B914,SAOM!B$2:L1639,11,0)</f>
        <v>37610-000</v>
      </c>
      <c r="W914" s="81"/>
      <c r="X914" s="38" t="str">
        <f>VLOOKUP(B914,SAOM!B$2:N1639,13,0)</f>
        <v>00:20:0e:10:4c:56</v>
      </c>
      <c r="Y914" s="31">
        <v>41176</v>
      </c>
      <c r="Z914" s="47" t="s">
        <v>8190</v>
      </c>
      <c r="AA914" s="82">
        <v>41177</v>
      </c>
      <c r="AB914" s="83"/>
      <c r="AC914" s="70"/>
      <c r="AD914" s="82" t="str">
        <f>VLOOKUP(B914,SAOM!B$2:Q1940,16,0)</f>
        <v>-</v>
      </c>
      <c r="AE914" s="82" t="s">
        <v>4675</v>
      </c>
      <c r="AF914" s="82"/>
      <c r="AG914" s="147"/>
      <c r="AH914" s="47"/>
    </row>
    <row r="915" spans="1:34" s="84" customFormat="1">
      <c r="A915" s="46">
        <v>4153</v>
      </c>
      <c r="B915" s="38">
        <v>4153</v>
      </c>
      <c r="C915" s="31">
        <v>41129</v>
      </c>
      <c r="D915" s="31">
        <f t="shared" si="24"/>
        <v>41174</v>
      </c>
      <c r="E915" s="31">
        <f>VLOOKUP(B915,SAOM!B$2:D3965,3,0)</f>
        <v>41174</v>
      </c>
      <c r="F915" s="31">
        <f t="shared" si="25"/>
        <v>41189</v>
      </c>
      <c r="G915" s="31" t="s">
        <v>501</v>
      </c>
      <c r="H915" s="73" t="s">
        <v>517</v>
      </c>
      <c r="I915" s="38" t="str">
        <f>VLOOKUP(B915,SAOM!B$2:E2910,4,0)</f>
        <v>Aceito</v>
      </c>
      <c r="J915" s="73" t="s">
        <v>499</v>
      </c>
      <c r="K915" s="73" t="s">
        <v>501</v>
      </c>
      <c r="L915" s="47" t="s">
        <v>6618</v>
      </c>
      <c r="M915" s="15" t="str">
        <f>VLOOKUP(L915,Coordenadas!A$2:B2167,2,0)</f>
        <v xml:space="preserve"> 19°41'50.98"S</v>
      </c>
      <c r="N915" s="15" t="str">
        <f>VLOOKUP(L915,Coordenadas!A$2:C5910,3,0)</f>
        <v xml:space="preserve"> 46°10'8.55"O</v>
      </c>
      <c r="O915" s="38" t="str">
        <f>VLOOKUP(B915,SAOM!B$2:H1868,7,0)</f>
        <v>SES-CAOS-4153</v>
      </c>
      <c r="P915" s="38">
        <v>4033</v>
      </c>
      <c r="Q915" s="31">
        <f>VLOOKUP(B915,SAOM!B$2:I1868,8,0)</f>
        <v>41169</v>
      </c>
      <c r="R915" s="31" t="e">
        <f>VLOOKUP(B915,AG_Lider!A$1:F2227,6,0)</f>
        <v>#N/A</v>
      </c>
      <c r="S915" s="80" t="str">
        <f>VLOOKUP(B915,SAOM!B$2:J1868,9,0)</f>
        <v>Ana Ellidia Ribeiro Ramos</v>
      </c>
      <c r="T915" s="31" t="str">
        <f>VLOOKUP(B915,SAOM!B$2:K2314,10,0)</f>
        <v>Avenida Jose Bueno de Paula,220 - Nossa Senhora Aparecida</v>
      </c>
      <c r="U915" s="80" t="str">
        <f>VLOOKUP(B915,SAOM!B$2:M1640,12,0)</f>
        <v>037-34269192</v>
      </c>
      <c r="V915" s="209" t="str">
        <f>VLOOKUP(B915,SAOM!B$2:L1640,11,0)</f>
        <v>38970-000</v>
      </c>
      <c r="W915" s="81"/>
      <c r="X915" s="38" t="str">
        <f>VLOOKUP(B915,SAOM!B$2:N1640,13,0)</f>
        <v>00:20:0E:10:4C:45</v>
      </c>
      <c r="Y915" s="31">
        <v>41172</v>
      </c>
      <c r="Z915" s="47" t="s">
        <v>6320</v>
      </c>
      <c r="AA915" s="82">
        <v>41172</v>
      </c>
      <c r="AB915" s="83"/>
      <c r="AC915" s="70"/>
      <c r="AD915" s="82" t="str">
        <f>VLOOKUP(B915,SAOM!B$2:Q1941,16,0)</f>
        <v>-</v>
      </c>
      <c r="AE915" s="82" t="s">
        <v>4675</v>
      </c>
      <c r="AF915" s="82"/>
      <c r="AG915" s="147"/>
      <c r="AH915" s="47"/>
    </row>
    <row r="916" spans="1:34" s="20" customFormat="1">
      <c r="A916" s="46">
        <v>4154</v>
      </c>
      <c r="B916" s="38">
        <v>4154</v>
      </c>
      <c r="C916" s="17">
        <v>41129</v>
      </c>
      <c r="D916" s="17">
        <f t="shared" si="24"/>
        <v>41174</v>
      </c>
      <c r="E916" s="17">
        <f>VLOOKUP(B916,SAOM!B$2:D3966,3,0)</f>
        <v>41174</v>
      </c>
      <c r="F916" s="17">
        <f t="shared" si="25"/>
        <v>41189</v>
      </c>
      <c r="G916" s="17" t="s">
        <v>501</v>
      </c>
      <c r="H916" s="14" t="s">
        <v>517</v>
      </c>
      <c r="I916" s="40" t="str">
        <f>VLOOKUP(B916,SAOM!B$2:E2911,4,0)</f>
        <v>Agendado</v>
      </c>
      <c r="J916" s="14" t="s">
        <v>499</v>
      </c>
      <c r="K916" s="14" t="s">
        <v>501</v>
      </c>
      <c r="L916" s="15" t="s">
        <v>6618</v>
      </c>
      <c r="M916" s="15" t="str">
        <f>VLOOKUP(L916,Coordenadas!A$2:B2168,2,0)</f>
        <v xml:space="preserve"> 19°41'50.98"S</v>
      </c>
      <c r="N916" s="15" t="str">
        <f>VLOOKUP(L916,Coordenadas!A$2:C5911,3,0)</f>
        <v xml:space="preserve"> 46°10'8.55"O</v>
      </c>
      <c r="O916" s="40" t="str">
        <f>VLOOKUP(B916,SAOM!B$2:H1869,7,0)</f>
        <v>-</v>
      </c>
      <c r="P916" s="40">
        <v>4033</v>
      </c>
      <c r="Q916" s="17">
        <f>VLOOKUP(B916,SAOM!B$2:I1869,8,0)</f>
        <v>41169</v>
      </c>
      <c r="R916" s="17" t="e">
        <f>VLOOKUP(B916,AG_Lider!A$1:F2228,6,0)</f>
        <v>#N/A</v>
      </c>
      <c r="S916" s="42" t="str">
        <f>VLOOKUP(B916,SAOM!B$2:J1869,9,0)</f>
        <v>Daniela de Mello Mendonça</v>
      </c>
      <c r="T916" s="17" t="str">
        <f>VLOOKUP(B916,SAOM!B$2:K2315,10,0)</f>
        <v>Rua João Soares de Souza, 1130 - Santa Terezinha</v>
      </c>
      <c r="U916" s="42" t="str">
        <f>VLOOKUP(B916,SAOM!B$2:M1641,12,0)</f>
        <v>037-34269192</v>
      </c>
      <c r="V916" s="87" t="str">
        <f>VLOOKUP(B916,SAOM!B$2:L1641,11,0)</f>
        <v>38970-000</v>
      </c>
      <c r="W916" s="18"/>
      <c r="X916" s="40" t="str">
        <f>VLOOKUP(B916,SAOM!B$2:N1641,13,0)</f>
        <v>-</v>
      </c>
      <c r="Y916" s="17">
        <v>41185</v>
      </c>
      <c r="Z916" s="15" t="s">
        <v>8001</v>
      </c>
      <c r="AA916" s="19">
        <v>41185</v>
      </c>
      <c r="AB916" s="35"/>
      <c r="AC916" s="48"/>
      <c r="AD916" s="19" t="str">
        <f>VLOOKUP(B916,SAOM!B$2:Q1942,16,0)</f>
        <v>-</v>
      </c>
      <c r="AE916" s="19" t="s">
        <v>4675</v>
      </c>
      <c r="AF916" s="19"/>
      <c r="AG916" s="145"/>
      <c r="AH916" s="15"/>
    </row>
    <row r="917" spans="1:34" s="20" customFormat="1">
      <c r="A917" s="46">
        <v>4155</v>
      </c>
      <c r="B917" s="38">
        <v>4155</v>
      </c>
      <c r="C917" s="17">
        <v>41129</v>
      </c>
      <c r="D917" s="17">
        <f t="shared" si="24"/>
        <v>41174</v>
      </c>
      <c r="E917" s="17">
        <f>VLOOKUP(B917,SAOM!B$2:D3967,3,0)</f>
        <v>41174</v>
      </c>
      <c r="F917" s="17">
        <f t="shared" si="25"/>
        <v>41189</v>
      </c>
      <c r="G917" s="17" t="s">
        <v>501</v>
      </c>
      <c r="H917" s="14" t="s">
        <v>517</v>
      </c>
      <c r="I917" s="40" t="str">
        <f>VLOOKUP(B917,SAOM!B$2:E2912,4,0)</f>
        <v>Aceito</v>
      </c>
      <c r="J917" s="14" t="s">
        <v>499</v>
      </c>
      <c r="K917" s="14" t="s">
        <v>499</v>
      </c>
      <c r="L917" s="15" t="s">
        <v>6618</v>
      </c>
      <c r="M917" s="15" t="str">
        <f>VLOOKUP(L917,Coordenadas!A$2:B2169,2,0)</f>
        <v xml:space="preserve"> 19°41'50.98"S</v>
      </c>
      <c r="N917" s="15" t="str">
        <f>VLOOKUP(L917,Coordenadas!A$2:C5912,3,0)</f>
        <v xml:space="preserve"> 46°10'8.55"O</v>
      </c>
      <c r="O917" s="40" t="str">
        <f>VLOOKUP(B917,SAOM!B$2:H1870,7,0)</f>
        <v>SES-CAOS-4155</v>
      </c>
      <c r="P917" s="40">
        <v>4033</v>
      </c>
      <c r="Q917" s="17">
        <f>VLOOKUP(B917,SAOM!B$2:I1870,8,0)</f>
        <v>41169</v>
      </c>
      <c r="R917" s="17" t="e">
        <f>VLOOKUP(B917,AG_Lider!A$1:F2229,6,0)</f>
        <v>#N/A</v>
      </c>
      <c r="S917" s="42" t="str">
        <f>VLOOKUP(B917,SAOM!B$2:J1870,9,0)</f>
        <v>Irlene Aparecida Nogueira</v>
      </c>
      <c r="T917" s="17" t="str">
        <f>VLOOKUP(B917,SAOM!B$2:K2316,10,0)</f>
        <v xml:space="preserve"> Avenida Rute Falco,638</v>
      </c>
      <c r="U917" s="42" t="str">
        <f>VLOOKUP(B917,SAOM!B$2:M1642,12,0)</f>
        <v>037-34269192</v>
      </c>
      <c r="V917" s="87" t="str">
        <f>VLOOKUP(B917,SAOM!B$2:L1642,11,0)</f>
        <v>38970-000</v>
      </c>
      <c r="W917" s="18"/>
      <c r="X917" s="40" t="str">
        <f>VLOOKUP(B917,SAOM!B$2:N1642,13,0)</f>
        <v>00:20:0e:10:4c:6d</v>
      </c>
      <c r="Y917" s="17">
        <v>41173</v>
      </c>
      <c r="Z917" s="15" t="s">
        <v>6320</v>
      </c>
      <c r="AA917" s="19">
        <v>41173</v>
      </c>
      <c r="AB917" s="35"/>
      <c r="AC917" s="48"/>
      <c r="AD917" s="19" t="str">
        <f>VLOOKUP(B917,SAOM!B$2:Q1943,16,0)</f>
        <v>-</v>
      </c>
      <c r="AE917" s="19" t="s">
        <v>4675</v>
      </c>
      <c r="AF917" s="19"/>
      <c r="AG917" s="145"/>
      <c r="AH917" s="15"/>
    </row>
    <row r="918" spans="1:34" s="20" customFormat="1">
      <c r="A918" s="46">
        <v>4159</v>
      </c>
      <c r="B918" s="38">
        <v>4159</v>
      </c>
      <c r="C918" s="17">
        <v>41129</v>
      </c>
      <c r="D918" s="17">
        <f t="shared" si="24"/>
        <v>41174</v>
      </c>
      <c r="E918" s="17">
        <f>VLOOKUP(B918,SAOM!B$2:D3968,3,0)</f>
        <v>41174</v>
      </c>
      <c r="F918" s="17">
        <f t="shared" si="25"/>
        <v>41189</v>
      </c>
      <c r="G918" s="17" t="s">
        <v>501</v>
      </c>
      <c r="H918" s="14" t="s">
        <v>752</v>
      </c>
      <c r="I918" s="40" t="str">
        <f>VLOOKUP(B918,SAOM!B$2:E2913,4,0)</f>
        <v>A agendar</v>
      </c>
      <c r="J918" s="14" t="s">
        <v>499</v>
      </c>
      <c r="K918" s="14" t="s">
        <v>499</v>
      </c>
      <c r="L918" s="15" t="s">
        <v>2062</v>
      </c>
      <c r="M918" s="15" t="str">
        <f>VLOOKUP(L918,Coordenadas!A$2:B2170,2,0)</f>
        <v xml:space="preserve"> 20°58'17.45"S</v>
      </c>
      <c r="N918" s="15" t="str">
        <f>VLOOKUP(L918,Coordenadas!A$2:C5913,3,0)</f>
        <v xml:space="preserve"> 46° 7'57.35"O</v>
      </c>
      <c r="O918" s="40" t="str">
        <f>VLOOKUP(B918,SAOM!B$2:H1871,7,0)</f>
        <v>-</v>
      </c>
      <c r="P918" s="40">
        <v>4033</v>
      </c>
      <c r="Q918" s="17" t="str">
        <f>VLOOKUP(B918,SAOM!B$2:I1871,8,0)</f>
        <v>-</v>
      </c>
      <c r="R918" s="17" t="e">
        <f>VLOOKUP(B918,AG_Lider!A$1:F2230,6,0)</f>
        <v>#N/A</v>
      </c>
      <c r="S918" s="42" t="str">
        <f>VLOOKUP(B918,SAOM!B$2:J1871,9,0)</f>
        <v>Rosangela Marques Aschcar Carvalho</v>
      </c>
      <c r="T918" s="17" t="str">
        <f>VLOOKUP(B918,SAOM!B$2:K2317,10,0)</f>
        <v xml:space="preserve"> Rua Pedro Faria - 722 - Jardim America</v>
      </c>
      <c r="U918" s="42" t="str">
        <f>VLOOKUP(B918,SAOM!B$2:M1643,12,0)</f>
        <v>35 3561 2288</v>
      </c>
      <c r="V918" s="87" t="str">
        <f>VLOOKUP(B918,SAOM!B$2:L1643,11,0)</f>
        <v>37150-000</v>
      </c>
      <c r="W918" s="18"/>
      <c r="X918" s="40" t="str">
        <f>VLOOKUP(B918,SAOM!B$2:N1643,13,0)</f>
        <v>-</v>
      </c>
      <c r="Y918" s="17"/>
      <c r="Z918" s="15"/>
      <c r="AA918" s="19"/>
      <c r="AB918" s="35"/>
      <c r="AC918" s="48"/>
      <c r="AD918" s="19" t="str">
        <f>VLOOKUP(B918,SAOM!B$2:Q1944,16,0)</f>
        <v>-</v>
      </c>
      <c r="AE918" s="19" t="s">
        <v>4675</v>
      </c>
      <c r="AF918" s="19"/>
      <c r="AG918" s="145"/>
      <c r="AH918" s="15"/>
    </row>
    <row r="919" spans="1:34" s="20" customFormat="1">
      <c r="A919" s="46">
        <v>4160</v>
      </c>
      <c r="B919" s="38">
        <v>4160</v>
      </c>
      <c r="C919" s="17">
        <v>41129</v>
      </c>
      <c r="D919" s="17">
        <f t="shared" si="24"/>
        <v>41174</v>
      </c>
      <c r="E919" s="17">
        <f>VLOOKUP(B919,SAOM!B$2:D3969,3,0)</f>
        <v>41174</v>
      </c>
      <c r="F919" s="17">
        <f t="shared" si="25"/>
        <v>41189</v>
      </c>
      <c r="G919" s="17" t="s">
        <v>501</v>
      </c>
      <c r="H919" s="14" t="s">
        <v>752</v>
      </c>
      <c r="I919" s="40" t="str">
        <f>VLOOKUP(B919,SAOM!B$2:E2914,4,0)</f>
        <v>A agendar</v>
      </c>
      <c r="J919" s="14" t="s">
        <v>499</v>
      </c>
      <c r="K919" s="14" t="s">
        <v>499</v>
      </c>
      <c r="L919" s="15" t="s">
        <v>2062</v>
      </c>
      <c r="M919" s="15" t="str">
        <f>VLOOKUP(L919,Coordenadas!A$2:B2171,2,0)</f>
        <v xml:space="preserve"> 20°58'17.45"S</v>
      </c>
      <c r="N919" s="15" t="str">
        <f>VLOOKUP(L919,Coordenadas!A$2:C5914,3,0)</f>
        <v xml:space="preserve"> 46° 7'57.35"O</v>
      </c>
      <c r="O919" s="40" t="str">
        <f>VLOOKUP(B919,SAOM!B$2:H1872,7,0)</f>
        <v>-</v>
      </c>
      <c r="P919" s="40">
        <v>4033</v>
      </c>
      <c r="Q919" s="17" t="str">
        <f>VLOOKUP(B919,SAOM!B$2:I1872,8,0)</f>
        <v>-</v>
      </c>
      <c r="R919" s="17" t="e">
        <f>VLOOKUP(B919,AG_Lider!A$1:F2231,6,0)</f>
        <v>#N/A</v>
      </c>
      <c r="S919" s="42" t="str">
        <f>VLOOKUP(B919,SAOM!B$2:J1872,9,0)</f>
        <v>Virginia Aparecida Leão</v>
      </c>
      <c r="T919" s="17" t="str">
        <f>VLOOKUP(B919,SAOM!B$2:K2318,10,0)</f>
        <v xml:space="preserve"> Rua Irmãs da Providencia - s/n - Centro</v>
      </c>
      <c r="U919" s="42" t="str">
        <f>VLOOKUP(B919,SAOM!B$2:M1644,12,0)</f>
        <v>35 3561 3167</v>
      </c>
      <c r="V919" s="87" t="str">
        <f>VLOOKUP(B919,SAOM!B$2:L1644,11,0)</f>
        <v>37150-000</v>
      </c>
      <c r="W919" s="18"/>
      <c r="X919" s="40" t="str">
        <f>VLOOKUP(B919,SAOM!B$2:N1644,13,0)</f>
        <v>-</v>
      </c>
      <c r="Y919" s="17"/>
      <c r="Z919" s="15"/>
      <c r="AA919" s="19"/>
      <c r="AB919" s="35"/>
      <c r="AC919" s="48"/>
      <c r="AD919" s="19" t="str">
        <f>VLOOKUP(B919,SAOM!B$2:Q1945,16,0)</f>
        <v>-</v>
      </c>
      <c r="AE919" s="19" t="s">
        <v>4675</v>
      </c>
      <c r="AF919" s="19"/>
      <c r="AG919" s="145"/>
      <c r="AH919" s="15"/>
    </row>
    <row r="920" spans="1:34" s="20" customFormat="1">
      <c r="A920" s="46">
        <v>4161</v>
      </c>
      <c r="B920" s="38">
        <v>4161</v>
      </c>
      <c r="C920" s="17">
        <v>41129</v>
      </c>
      <c r="D920" s="17">
        <f t="shared" si="24"/>
        <v>41174</v>
      </c>
      <c r="E920" s="17">
        <f>VLOOKUP(B920,SAOM!B$2:D3970,3,0)</f>
        <v>41174</v>
      </c>
      <c r="F920" s="17">
        <f t="shared" si="25"/>
        <v>41189</v>
      </c>
      <c r="G920" s="17" t="s">
        <v>501</v>
      </c>
      <c r="H920" s="14" t="s">
        <v>752</v>
      </c>
      <c r="I920" s="40" t="str">
        <f>VLOOKUP(B920,SAOM!B$2:E2915,4,0)</f>
        <v>A agendar</v>
      </c>
      <c r="J920" s="14" t="s">
        <v>499</v>
      </c>
      <c r="K920" s="14" t="s">
        <v>499</v>
      </c>
      <c r="L920" s="15" t="s">
        <v>2062</v>
      </c>
      <c r="M920" s="15" t="str">
        <f>VLOOKUP(L920,Coordenadas!A$2:B2172,2,0)</f>
        <v xml:space="preserve"> 20°58'17.45"S</v>
      </c>
      <c r="N920" s="15" t="str">
        <f>VLOOKUP(L920,Coordenadas!A$2:C5915,3,0)</f>
        <v xml:space="preserve"> 46° 7'57.35"O</v>
      </c>
      <c r="O920" s="40" t="str">
        <f>VLOOKUP(B920,SAOM!B$2:H1873,7,0)</f>
        <v>-</v>
      </c>
      <c r="P920" s="40">
        <v>4033</v>
      </c>
      <c r="Q920" s="17" t="str">
        <f>VLOOKUP(B920,SAOM!B$2:I1873,8,0)</f>
        <v>-</v>
      </c>
      <c r="R920" s="17" t="e">
        <f>VLOOKUP(B920,AG_Lider!A$1:F2232,6,0)</f>
        <v>#N/A</v>
      </c>
      <c r="S920" s="42" t="str">
        <f>VLOOKUP(B920,SAOM!B$2:J1873,9,0)</f>
        <v>Debora dos Santos</v>
      </c>
      <c r="T920" s="17" t="str">
        <f>VLOOKUP(B920,SAOM!B$2:K2319,10,0)</f>
        <v xml:space="preserve"> Rua São Vicente - 189 - Acampamento</v>
      </c>
      <c r="U920" s="42" t="str">
        <f>VLOOKUP(B920,SAOM!B$2:M1645,12,0)</f>
        <v>35 3561 3270</v>
      </c>
      <c r="V920" s="87" t="str">
        <f>VLOOKUP(B920,SAOM!B$2:L1645,11,0)</f>
        <v>37150-000</v>
      </c>
      <c r="W920" s="18"/>
      <c r="X920" s="40" t="str">
        <f>VLOOKUP(B920,SAOM!B$2:N1645,13,0)</f>
        <v>-</v>
      </c>
      <c r="Y920" s="17"/>
      <c r="Z920" s="15"/>
      <c r="AA920" s="19"/>
      <c r="AB920" s="35"/>
      <c r="AC920" s="48"/>
      <c r="AD920" s="19" t="str">
        <f>VLOOKUP(B920,SAOM!B$2:Q1946,16,0)</f>
        <v>-</v>
      </c>
      <c r="AE920" s="19" t="s">
        <v>4675</v>
      </c>
      <c r="AF920" s="19"/>
      <c r="AG920" s="145"/>
      <c r="AH920" s="15"/>
    </row>
    <row r="921" spans="1:34" s="20" customFormat="1">
      <c r="A921" s="46">
        <v>4162</v>
      </c>
      <c r="B921" s="38">
        <v>4162</v>
      </c>
      <c r="C921" s="17">
        <v>41129</v>
      </c>
      <c r="D921" s="17">
        <f t="shared" si="24"/>
        <v>41174</v>
      </c>
      <c r="E921" s="17">
        <f>VLOOKUP(B921,SAOM!B$2:D3971,3,0)</f>
        <v>41174</v>
      </c>
      <c r="F921" s="17">
        <f t="shared" si="25"/>
        <v>41189</v>
      </c>
      <c r="G921" s="17" t="s">
        <v>501</v>
      </c>
      <c r="H921" s="14" t="s">
        <v>752</v>
      </c>
      <c r="I921" s="40" t="str">
        <f>VLOOKUP(B921,SAOM!B$2:E2916,4,0)</f>
        <v>A agendar</v>
      </c>
      <c r="J921" s="14" t="s">
        <v>499</v>
      </c>
      <c r="K921" s="14" t="s">
        <v>499</v>
      </c>
      <c r="L921" s="15" t="s">
        <v>2062</v>
      </c>
      <c r="M921" s="15" t="str">
        <f>VLOOKUP(L921,Coordenadas!A$2:B2173,2,0)</f>
        <v xml:space="preserve"> 20°58'17.45"S</v>
      </c>
      <c r="N921" s="15" t="str">
        <f>VLOOKUP(L921,Coordenadas!A$2:C5916,3,0)</f>
        <v xml:space="preserve"> 46° 7'57.35"O</v>
      </c>
      <c r="O921" s="40" t="str">
        <f>VLOOKUP(B921,SAOM!B$2:H1874,7,0)</f>
        <v>-</v>
      </c>
      <c r="P921" s="40">
        <v>4033</v>
      </c>
      <c r="Q921" s="17" t="str">
        <f>VLOOKUP(B921,SAOM!B$2:I1874,8,0)</f>
        <v>-</v>
      </c>
      <c r="R921" s="17" t="e">
        <f>VLOOKUP(B921,AG_Lider!A$1:F2233,6,0)</f>
        <v>#N/A</v>
      </c>
      <c r="S921" s="42" t="str">
        <f>VLOOKUP(B921,SAOM!B$2:J1874,9,0)</f>
        <v>Weder Lúcio Torres</v>
      </c>
      <c r="T921" s="17" t="str">
        <f>VLOOKUP(B921,SAOM!B$2:K2320,10,0)</f>
        <v xml:space="preserve"> Rua Mauricio Melo de Carvalho - s/n - Bela Vista</v>
      </c>
      <c r="U921" s="42" t="str">
        <f>VLOOKUP(B921,SAOM!B$2:M1646,12,0)</f>
        <v>35 35612479</v>
      </c>
      <c r="V921" s="87" t="str">
        <f>VLOOKUP(B921,SAOM!B$2:L1646,11,0)</f>
        <v>37150-000</v>
      </c>
      <c r="W921" s="18"/>
      <c r="X921" s="40" t="str">
        <f>VLOOKUP(B921,SAOM!B$2:N1646,13,0)</f>
        <v>-</v>
      </c>
      <c r="Y921" s="17"/>
      <c r="Z921" s="15"/>
      <c r="AA921" s="19"/>
      <c r="AB921" s="35"/>
      <c r="AC921" s="48"/>
      <c r="AD921" s="19" t="str">
        <f>VLOOKUP(B921,SAOM!B$2:Q1947,16,0)</f>
        <v>-</v>
      </c>
      <c r="AE921" s="19" t="s">
        <v>4675</v>
      </c>
      <c r="AF921" s="19"/>
      <c r="AG921" s="145"/>
      <c r="AH921" s="15"/>
    </row>
    <row r="922" spans="1:34" s="20" customFormat="1">
      <c r="A922" s="46">
        <v>4212</v>
      </c>
      <c r="B922" s="38">
        <v>4212</v>
      </c>
      <c r="C922" s="17">
        <v>41141</v>
      </c>
      <c r="D922" s="17">
        <f t="shared" si="24"/>
        <v>41186</v>
      </c>
      <c r="E922" s="17">
        <f>VLOOKUP(B922,SAOM!B$2:D3972,3,0)</f>
        <v>41186</v>
      </c>
      <c r="F922" s="17">
        <f t="shared" si="25"/>
        <v>41201</v>
      </c>
      <c r="G922" s="17" t="s">
        <v>501</v>
      </c>
      <c r="H922" s="14" t="s">
        <v>517</v>
      </c>
      <c r="I922" s="40" t="str">
        <f>VLOOKUP(B922,SAOM!B$2:E2917,4,0)</f>
        <v>Aceito</v>
      </c>
      <c r="J922" s="14" t="s">
        <v>499</v>
      </c>
      <c r="K922" s="14" t="s">
        <v>501</v>
      </c>
      <c r="L922" s="15" t="s">
        <v>5389</v>
      </c>
      <c r="M922" s="15" t="str">
        <f>VLOOKUP(L922,Coordenadas!A$2:B2174,2,0)</f>
        <v xml:space="preserve"> 20°28'24.17"S</v>
      </c>
      <c r="N922" s="15" t="str">
        <f>VLOOKUP(L922,Coordenadas!A$2:C5917,3,0)</f>
        <v xml:space="preserve"> 45° 7'35.84"O</v>
      </c>
      <c r="O922" s="40" t="str">
        <f>VLOOKUP(B922,SAOM!B$2:H1875,7,0)</f>
        <v>SES-ITCA-4212</v>
      </c>
      <c r="P922" s="40">
        <v>4033</v>
      </c>
      <c r="Q922" s="17">
        <f>VLOOKUP(B922,SAOM!B$2:I1875,8,0)</f>
        <v>41173</v>
      </c>
      <c r="R922" s="17" t="e">
        <f>VLOOKUP(B922,AG_Lider!A$1:F2234,6,0)</f>
        <v>#N/A</v>
      </c>
      <c r="S922" s="42" t="str">
        <f>VLOOKUP(B922,SAOM!B$2:J1875,9,0)</f>
        <v>Jovita Cristina Vitoi</v>
      </c>
      <c r="T922" s="17" t="str">
        <f>VLOOKUP(B922,SAOM!B$2:K2321,10,0)</f>
        <v>Rua Dona Cotinha, S/nº</v>
      </c>
      <c r="U922" s="42" t="str">
        <f>VLOOKUP(B922,SAOM!B$2:M1647,12,0)</f>
        <v>37-3341-7165</v>
      </c>
      <c r="V922" s="87" t="str">
        <f>VLOOKUP(B922,SAOM!B$2:L1647,11,0)</f>
        <v>35550-000</v>
      </c>
      <c r="W922" s="18"/>
      <c r="X922" s="40" t="str">
        <f>VLOOKUP(B922,SAOM!B$2:N1647,13,0)</f>
        <v>00:20:0e:10:4c:d3</v>
      </c>
      <c r="Y922" s="17">
        <v>41176</v>
      </c>
      <c r="Z922" s="15" t="s">
        <v>6486</v>
      </c>
      <c r="AA922" s="19">
        <v>41176</v>
      </c>
      <c r="AB922" s="35"/>
      <c r="AC922" s="48"/>
      <c r="AD922" s="19" t="str">
        <f>VLOOKUP(B922,SAOM!B$2:Q1948,16,0)</f>
        <v>-</v>
      </c>
      <c r="AE922" s="19" t="s">
        <v>4675</v>
      </c>
      <c r="AF922" s="19"/>
      <c r="AG922" s="145"/>
      <c r="AH922" s="15"/>
    </row>
    <row r="923" spans="1:34" s="20" customFormat="1">
      <c r="A923" s="46">
        <v>4211</v>
      </c>
      <c r="B923" s="38">
        <v>4211</v>
      </c>
      <c r="C923" s="17">
        <v>41141</v>
      </c>
      <c r="D923" s="17">
        <f t="shared" si="24"/>
        <v>41186</v>
      </c>
      <c r="E923" s="17">
        <f>VLOOKUP(B923,SAOM!B$2:D3973,3,0)</f>
        <v>41186</v>
      </c>
      <c r="F923" s="17">
        <f t="shared" si="25"/>
        <v>41201</v>
      </c>
      <c r="G923" s="17" t="s">
        <v>501</v>
      </c>
      <c r="H923" s="14" t="s">
        <v>752</v>
      </c>
      <c r="I923" s="40" t="str">
        <f>VLOOKUP(B923,SAOM!B$2:E2918,4,0)</f>
        <v>A agendar</v>
      </c>
      <c r="J923" s="14" t="s">
        <v>499</v>
      </c>
      <c r="K923" s="14" t="s">
        <v>499</v>
      </c>
      <c r="L923" s="15" t="s">
        <v>5389</v>
      </c>
      <c r="M923" s="15" t="str">
        <f>VLOOKUP(L923,Coordenadas!A$2:B2175,2,0)</f>
        <v xml:space="preserve"> 20°28'24.17"S</v>
      </c>
      <c r="N923" s="15" t="str">
        <f>VLOOKUP(L923,Coordenadas!A$2:C5918,3,0)</f>
        <v xml:space="preserve"> 45° 7'35.84"O</v>
      </c>
      <c r="O923" s="40" t="str">
        <f>VLOOKUP(B923,SAOM!B$2:H1876,7,0)</f>
        <v>-</v>
      </c>
      <c r="P923" s="40">
        <v>4033</v>
      </c>
      <c r="Q923" s="17" t="str">
        <f>VLOOKUP(B923,SAOM!B$2:I1876,8,0)</f>
        <v>-</v>
      </c>
      <c r="R923" s="17" t="e">
        <f>VLOOKUP(B923,AG_Lider!A$1:F2235,6,0)</f>
        <v>#N/A</v>
      </c>
      <c r="S923" s="42" t="str">
        <f>VLOOKUP(B923,SAOM!B$2:J1876,9,0)</f>
        <v>Soraia Santos Silva</v>
      </c>
      <c r="T923" s="17" t="str">
        <f>VLOOKUP(B923,SAOM!B$2:K2322,10,0)</f>
        <v>Praça Brigida Nascimento</v>
      </c>
      <c r="U923" s="42" t="str">
        <f>VLOOKUP(B923,SAOM!B$2:M1648,12,0)</f>
        <v>37-3341-5096</v>
      </c>
      <c r="V923" s="87" t="str">
        <f>VLOOKUP(B923,SAOM!B$2:L1648,11,0)</f>
        <v>35550-000</v>
      </c>
      <c r="W923" s="18"/>
      <c r="X923" s="40" t="str">
        <f>VLOOKUP(B923,SAOM!B$2:N1648,13,0)</f>
        <v>-</v>
      </c>
      <c r="Y923" s="17"/>
      <c r="Z923" s="15"/>
      <c r="AA923" s="19"/>
      <c r="AB923" s="35"/>
      <c r="AC923" s="48"/>
      <c r="AD923" s="19" t="str">
        <f>VLOOKUP(B923,SAOM!B$2:Q1949,16,0)</f>
        <v>-</v>
      </c>
      <c r="AE923" s="19" t="s">
        <v>4675</v>
      </c>
      <c r="AF923" s="19"/>
      <c r="AG923" s="145"/>
      <c r="AH923" s="15"/>
    </row>
    <row r="924" spans="1:34" s="20" customFormat="1">
      <c r="A924" s="46">
        <v>4210</v>
      </c>
      <c r="B924" s="38">
        <v>4210</v>
      </c>
      <c r="C924" s="17">
        <v>41141</v>
      </c>
      <c r="D924" s="17">
        <f t="shared" si="24"/>
        <v>41186</v>
      </c>
      <c r="E924" s="17">
        <f>VLOOKUP(B924,SAOM!B$2:D3974,3,0)</f>
        <v>41186</v>
      </c>
      <c r="F924" s="17">
        <f t="shared" si="25"/>
        <v>41201</v>
      </c>
      <c r="G924" s="17" t="s">
        <v>501</v>
      </c>
      <c r="H924" s="14" t="s">
        <v>752</v>
      </c>
      <c r="I924" s="40" t="str">
        <f>VLOOKUP(B924,SAOM!B$2:E2919,4,0)</f>
        <v>A agendar</v>
      </c>
      <c r="J924" s="14" t="s">
        <v>499</v>
      </c>
      <c r="K924" s="14" t="s">
        <v>499</v>
      </c>
      <c r="L924" s="15" t="s">
        <v>5389</v>
      </c>
      <c r="M924" s="15" t="str">
        <f>VLOOKUP(L924,Coordenadas!A$2:B2176,2,0)</f>
        <v xml:space="preserve"> 20°28'24.17"S</v>
      </c>
      <c r="N924" s="15" t="str">
        <f>VLOOKUP(L924,Coordenadas!A$2:C5919,3,0)</f>
        <v xml:space="preserve"> 45° 7'35.84"O</v>
      </c>
      <c r="O924" s="40" t="str">
        <f>VLOOKUP(B924,SAOM!B$2:H1877,7,0)</f>
        <v>-</v>
      </c>
      <c r="P924" s="40">
        <v>4033</v>
      </c>
      <c r="Q924" s="17" t="str">
        <f>VLOOKUP(B924,SAOM!B$2:I1877,8,0)</f>
        <v>-</v>
      </c>
      <c r="R924" s="17" t="e">
        <f>VLOOKUP(B924,AG_Lider!A$1:F2236,6,0)</f>
        <v>#N/A</v>
      </c>
      <c r="S924" s="42" t="str">
        <f>VLOOKUP(B924,SAOM!B$2:J1877,9,0)</f>
        <v>Maria Cistina Ribeiro Martins Pinheiro</v>
      </c>
      <c r="T924" s="17" t="str">
        <f>VLOOKUP(B924,SAOM!B$2:K2323,10,0)</f>
        <v>Rua Amerio Vespúcio, S/nº</v>
      </c>
      <c r="U924" s="42" t="str">
        <f>VLOOKUP(B924,SAOM!B$2:M1649,12,0)</f>
        <v>37-3341-4094</v>
      </c>
      <c r="V924" s="87" t="str">
        <f>VLOOKUP(B924,SAOM!B$2:L1649,11,0)</f>
        <v>35550-000</v>
      </c>
      <c r="W924" s="18"/>
      <c r="X924" s="40" t="str">
        <f>VLOOKUP(B924,SAOM!B$2:N1649,13,0)</f>
        <v>-</v>
      </c>
      <c r="Y924" s="17"/>
      <c r="Z924" s="15"/>
      <c r="AA924" s="19"/>
      <c r="AB924" s="35"/>
      <c r="AC924" s="48"/>
      <c r="AD924" s="19" t="str">
        <f>VLOOKUP(B924,SAOM!B$2:Q1950,16,0)</f>
        <v>-</v>
      </c>
      <c r="AE924" s="19" t="s">
        <v>4675</v>
      </c>
      <c r="AF924" s="19"/>
      <c r="AG924" s="145"/>
      <c r="AH924" s="15"/>
    </row>
    <row r="925" spans="1:34" s="20" customFormat="1">
      <c r="A925" s="46">
        <v>4209</v>
      </c>
      <c r="B925" s="38">
        <v>4209</v>
      </c>
      <c r="C925" s="17">
        <v>41141</v>
      </c>
      <c r="D925" s="17">
        <f t="shared" si="24"/>
        <v>41186</v>
      </c>
      <c r="E925" s="17">
        <f>VLOOKUP(B925,SAOM!B$2:D3975,3,0)</f>
        <v>41186</v>
      </c>
      <c r="F925" s="17">
        <f t="shared" si="25"/>
        <v>41201</v>
      </c>
      <c r="G925" s="17" t="s">
        <v>501</v>
      </c>
      <c r="H925" s="14" t="s">
        <v>752</v>
      </c>
      <c r="I925" s="40" t="str">
        <f>VLOOKUP(B925,SAOM!B$2:E2920,4,0)</f>
        <v>Agendado</v>
      </c>
      <c r="J925" s="14" t="s">
        <v>499</v>
      </c>
      <c r="K925" s="14" t="s">
        <v>499</v>
      </c>
      <c r="L925" s="15" t="s">
        <v>5389</v>
      </c>
      <c r="M925" s="15" t="str">
        <f>VLOOKUP(L925,Coordenadas!A$2:B2177,2,0)</f>
        <v xml:space="preserve"> 20°28'24.17"S</v>
      </c>
      <c r="N925" s="15" t="str">
        <f>VLOOKUP(L925,Coordenadas!A$2:C5920,3,0)</f>
        <v xml:space="preserve"> 45° 7'35.84"O</v>
      </c>
      <c r="O925" s="40" t="str">
        <f>VLOOKUP(B925,SAOM!B$2:H1878,7,0)</f>
        <v>SES-ITCA-4209</v>
      </c>
      <c r="P925" s="40">
        <v>4033</v>
      </c>
      <c r="Q925" s="17">
        <f>VLOOKUP(B925,SAOM!B$2:I1878,8,0)</f>
        <v>41172</v>
      </c>
      <c r="R925" s="17" t="e">
        <f>VLOOKUP(B925,AG_Lider!A$1:F2237,6,0)</f>
        <v>#N/A</v>
      </c>
      <c r="S925" s="42" t="str">
        <f>VLOOKUP(B925,SAOM!B$2:J1878,9,0)</f>
        <v>Marcelo Alves Morais</v>
      </c>
      <c r="T925" s="17" t="str">
        <f>VLOOKUP(B925,SAOM!B$2:K2324,10,0)</f>
        <v>Rua Odilon Augusto de Castro, S/nª</v>
      </c>
      <c r="U925" s="42" t="str">
        <f>VLOOKUP(B925,SAOM!B$2:M1650,12,0)</f>
        <v>37-3341-2551</v>
      </c>
      <c r="V925" s="87" t="str">
        <f>VLOOKUP(B925,SAOM!B$2:L1650,11,0)</f>
        <v>35550-000</v>
      </c>
      <c r="W925" s="18"/>
      <c r="X925" s="40" t="str">
        <f>VLOOKUP(B925,SAOM!B$2:N1650,13,0)</f>
        <v>-</v>
      </c>
      <c r="Y925" s="17"/>
      <c r="Z925" s="15"/>
      <c r="AA925" s="19"/>
      <c r="AB925" s="35"/>
      <c r="AC925" s="48"/>
      <c r="AD925" s="19" t="str">
        <f>VLOOKUP(B925,SAOM!B$2:Q1951,16,0)</f>
        <v>-</v>
      </c>
      <c r="AE925" s="19" t="s">
        <v>4675</v>
      </c>
      <c r="AF925" s="19"/>
      <c r="AG925" s="145"/>
      <c r="AH925" s="15"/>
    </row>
    <row r="926" spans="1:34" s="20" customFormat="1">
      <c r="A926" s="46">
        <v>4208</v>
      </c>
      <c r="B926" s="38">
        <v>4208</v>
      </c>
      <c r="C926" s="17">
        <v>41141</v>
      </c>
      <c r="D926" s="17">
        <f t="shared" si="24"/>
        <v>41186</v>
      </c>
      <c r="E926" s="17">
        <f>VLOOKUP(B926,SAOM!B$2:D3976,3,0)</f>
        <v>41186</v>
      </c>
      <c r="F926" s="17">
        <f t="shared" si="25"/>
        <v>41201</v>
      </c>
      <c r="G926" s="17" t="s">
        <v>501</v>
      </c>
      <c r="H926" s="14" t="s">
        <v>517</v>
      </c>
      <c r="I926" s="40" t="str">
        <f>VLOOKUP(B926,SAOM!B$2:E2921,4,0)</f>
        <v>Agendado</v>
      </c>
      <c r="J926" s="14" t="s">
        <v>499</v>
      </c>
      <c r="K926" s="14" t="s">
        <v>501</v>
      </c>
      <c r="L926" s="15" t="s">
        <v>5389</v>
      </c>
      <c r="M926" s="15" t="str">
        <f>VLOOKUP(L926,Coordenadas!A$2:B2178,2,0)</f>
        <v xml:space="preserve"> 20°28'24.17"S</v>
      </c>
      <c r="N926" s="15" t="str">
        <f>VLOOKUP(L926,Coordenadas!A$2:C5921,3,0)</f>
        <v xml:space="preserve"> 45° 7'35.84"O</v>
      </c>
      <c r="O926" s="40" t="str">
        <f>VLOOKUP(B926,SAOM!B$2:H1879,7,0)</f>
        <v>SES-ITCA-4208</v>
      </c>
      <c r="P926" s="40">
        <v>4033</v>
      </c>
      <c r="Q926" s="17">
        <f>VLOOKUP(B926,SAOM!B$2:I1879,8,0)</f>
        <v>41172</v>
      </c>
      <c r="R926" s="17" t="e">
        <f>VLOOKUP(B926,AG_Lider!A$1:F2238,6,0)</f>
        <v>#N/A</v>
      </c>
      <c r="S926" s="42" t="str">
        <f>VLOOKUP(B926,SAOM!B$2:J1879,9,0)</f>
        <v>André França Cardoso</v>
      </c>
      <c r="T926" s="17" t="str">
        <f>VLOOKUP(B926,SAOM!B$2:K2325,10,0)</f>
        <v>Rua Tavico Araujo, 576</v>
      </c>
      <c r="U926" s="42" t="str">
        <f>VLOOKUP(B926,SAOM!B$2:M1651,12,0)</f>
        <v>37-3341-1560</v>
      </c>
      <c r="V926" s="87" t="str">
        <f>VLOOKUP(B926,SAOM!B$2:L1651,11,0)</f>
        <v>35550-000</v>
      </c>
      <c r="W926" s="18"/>
      <c r="X926" s="40" t="str">
        <f>VLOOKUP(B926,SAOM!B$2:N1651,13,0)</f>
        <v>00:20:0E:10:4F:B6</v>
      </c>
      <c r="Y926" s="17">
        <v>41172</v>
      </c>
      <c r="Z926" s="15" t="s">
        <v>6335</v>
      </c>
      <c r="AA926" s="19">
        <v>41173</v>
      </c>
      <c r="AB926" s="35"/>
      <c r="AC926" s="48"/>
      <c r="AD926" s="19" t="str">
        <f>VLOOKUP(B926,SAOM!B$2:Q1952,16,0)</f>
        <v>-</v>
      </c>
      <c r="AE926" s="19" t="s">
        <v>4675</v>
      </c>
      <c r="AF926" s="19"/>
      <c r="AG926" s="145"/>
      <c r="AH926" s="15"/>
    </row>
    <row r="927" spans="1:34" s="20" customFormat="1">
      <c r="A927" s="46">
        <v>4207</v>
      </c>
      <c r="B927" s="38">
        <v>4207</v>
      </c>
      <c r="C927" s="17">
        <v>41141</v>
      </c>
      <c r="D927" s="17">
        <f t="shared" si="24"/>
        <v>41186</v>
      </c>
      <c r="E927" s="17">
        <f>VLOOKUP(B927,SAOM!B$2:D3977,3,0)</f>
        <v>41141</v>
      </c>
      <c r="F927" s="17">
        <f t="shared" si="25"/>
        <v>41201</v>
      </c>
      <c r="G927" s="17" t="s">
        <v>501</v>
      </c>
      <c r="H927" s="14" t="s">
        <v>517</v>
      </c>
      <c r="I927" s="40" t="str">
        <f>VLOOKUP(B927,SAOM!B$2:E2922,4,0)</f>
        <v>Aceito</v>
      </c>
      <c r="J927" s="14" t="s">
        <v>499</v>
      </c>
      <c r="K927" s="14" t="s">
        <v>501</v>
      </c>
      <c r="L927" s="15" t="s">
        <v>5389</v>
      </c>
      <c r="M927" s="15" t="str">
        <f>VLOOKUP(L927,Coordenadas!A$2:B2179,2,0)</f>
        <v xml:space="preserve"> 20°28'24.17"S</v>
      </c>
      <c r="N927" s="15" t="str">
        <f>VLOOKUP(L927,Coordenadas!A$2:C5922,3,0)</f>
        <v xml:space="preserve"> 45° 7'35.84"O</v>
      </c>
      <c r="O927" s="40" t="str">
        <f>VLOOKUP(B927,SAOM!B$2:H1880,7,0)</f>
        <v>SES-ITCA-4207</v>
      </c>
      <c r="P927" s="40">
        <v>4033</v>
      </c>
      <c r="Q927" s="17">
        <f>VLOOKUP(B927,SAOM!B$2:I1880,8,0)</f>
        <v>41172</v>
      </c>
      <c r="R927" s="17" t="e">
        <f>VLOOKUP(B927,AG_Lider!A$1:F2239,6,0)</f>
        <v>#N/A</v>
      </c>
      <c r="S927" s="42" t="str">
        <f>VLOOKUP(B927,SAOM!B$2:J1880,9,0)</f>
        <v>Petronio Reis</v>
      </c>
      <c r="T927" s="17" t="str">
        <f>VLOOKUP(B927,SAOM!B$2:K2326,10,0)</f>
        <v>Rua Dr. Severo Rios, 66</v>
      </c>
      <c r="U927" s="42" t="str">
        <f>VLOOKUP(B927,SAOM!B$2:M1652,12,0)</f>
        <v>37-3341-2429</v>
      </c>
      <c r="V927" s="87" t="str">
        <f>VLOOKUP(B927,SAOM!B$2:L1652,11,0)</f>
        <v>35550-000</v>
      </c>
      <c r="W927" s="18"/>
      <c r="X927" s="40" t="str">
        <f>VLOOKUP(B927,SAOM!B$2:N1652,13,0)</f>
        <v>00:20:0e:10:4f:3a</v>
      </c>
      <c r="Y927" s="17">
        <v>41173</v>
      </c>
      <c r="Z927" s="15" t="s">
        <v>6335</v>
      </c>
      <c r="AA927" s="19">
        <v>41173</v>
      </c>
      <c r="AB927" s="35"/>
      <c r="AC927" s="48"/>
      <c r="AD927" s="19" t="str">
        <f>VLOOKUP(B927,SAOM!B$2:Q1953,16,0)</f>
        <v>-</v>
      </c>
      <c r="AE927" s="19" t="s">
        <v>4675</v>
      </c>
      <c r="AF927" s="19"/>
      <c r="AG927" s="145"/>
      <c r="AH927" s="15"/>
    </row>
    <row r="928" spans="1:34" s="20" customFormat="1">
      <c r="A928" s="46">
        <v>4198</v>
      </c>
      <c r="B928" s="38">
        <v>4198</v>
      </c>
      <c r="C928" s="17">
        <v>41141</v>
      </c>
      <c r="D928" s="17">
        <f t="shared" si="24"/>
        <v>41186</v>
      </c>
      <c r="E928" s="17">
        <f>VLOOKUP(B928,SAOM!B$2:D3978,3,0)</f>
        <v>41186</v>
      </c>
      <c r="F928" s="17">
        <f t="shared" si="25"/>
        <v>41201</v>
      </c>
      <c r="G928" s="17" t="s">
        <v>501</v>
      </c>
      <c r="H928" s="14" t="s">
        <v>517</v>
      </c>
      <c r="I928" s="40" t="str">
        <f>VLOOKUP(B928,SAOM!B$2:E2923,4,0)</f>
        <v>Aceito</v>
      </c>
      <c r="J928" s="14" t="s">
        <v>499</v>
      </c>
      <c r="K928" s="14" t="s">
        <v>501</v>
      </c>
      <c r="L928" s="15" t="s">
        <v>167</v>
      </c>
      <c r="M928" s="15" t="str">
        <f>VLOOKUP(L928,Coordenadas!A$2:B2180,2,0)</f>
        <v xml:space="preserve"> 20° 1'10.78"S</v>
      </c>
      <c r="N928" s="15" t="str">
        <f>VLOOKUP(L928,Coordenadas!A$2:C5923,3,0)</f>
        <v xml:space="preserve"> 48°55'10.08"O</v>
      </c>
      <c r="O928" s="40" t="str">
        <f>VLOOKUP(B928,SAOM!B$2:H1881,7,0)</f>
        <v>SES-FRAL-4198</v>
      </c>
      <c r="P928" s="40">
        <v>4033</v>
      </c>
      <c r="Q928" s="17">
        <f>VLOOKUP(B928,SAOM!B$2:I1881,8,0)</f>
        <v>41166</v>
      </c>
      <c r="R928" s="17" t="e">
        <f>VLOOKUP(B928,AG_Lider!A$1:F2240,6,0)</f>
        <v>#N/A</v>
      </c>
      <c r="S928" s="42" t="str">
        <f>VLOOKUP(B928,SAOM!B$2:J1881,9,0)</f>
        <v>Gizela Mriano Silva Souza</v>
      </c>
      <c r="T928" s="17" t="str">
        <f>VLOOKUP(B928,SAOM!B$2:K2327,10,0)</f>
        <v>Rua Uberlândia, 1793</v>
      </c>
      <c r="U928" s="42" t="str">
        <f>VLOOKUP(B928,SAOM!B$2:M1653,12,0)</f>
        <v>34 3423 3371</v>
      </c>
      <c r="V928" s="87" t="str">
        <f>VLOOKUP(B928,SAOM!B$2:L1653,11,0)</f>
        <v>38200-000</v>
      </c>
      <c r="W928" s="18"/>
      <c r="X928" s="40" t="str">
        <f>VLOOKUP(B928,SAOM!B$2:N1653,13,0)</f>
        <v>00:20:0E:10:52:6A</v>
      </c>
      <c r="Y928" s="17">
        <v>41171</v>
      </c>
      <c r="Z928" s="30" t="s">
        <v>8390</v>
      </c>
      <c r="AA928" s="19">
        <v>41171</v>
      </c>
      <c r="AB928" s="35"/>
      <c r="AC928" s="48"/>
      <c r="AD928" s="19" t="str">
        <f>VLOOKUP(B928,SAOM!B$2:Q1954,16,0)</f>
        <v>-</v>
      </c>
      <c r="AE928" s="19" t="s">
        <v>4675</v>
      </c>
      <c r="AF928" s="19"/>
      <c r="AG928" s="145"/>
      <c r="AH928" s="15"/>
    </row>
    <row r="929" spans="1:34" s="20" customFormat="1">
      <c r="A929" s="46">
        <v>4194</v>
      </c>
      <c r="B929" s="38">
        <v>4194</v>
      </c>
      <c r="C929" s="17">
        <v>41141</v>
      </c>
      <c r="D929" s="17">
        <f t="shared" si="24"/>
        <v>41186</v>
      </c>
      <c r="E929" s="17">
        <f>VLOOKUP(B929,SAOM!B$2:D3979,3,0)</f>
        <v>41186</v>
      </c>
      <c r="F929" s="17">
        <f t="shared" si="25"/>
        <v>41201</v>
      </c>
      <c r="G929" s="17" t="s">
        <v>501</v>
      </c>
      <c r="H929" s="14" t="s">
        <v>517</v>
      </c>
      <c r="I929" s="40" t="str">
        <f>VLOOKUP(B929,SAOM!B$2:E2924,4,0)</f>
        <v>Aceito</v>
      </c>
      <c r="J929" s="14" t="s">
        <v>499</v>
      </c>
      <c r="K929" s="14" t="s">
        <v>501</v>
      </c>
      <c r="L929" s="15" t="s">
        <v>167</v>
      </c>
      <c r="M929" s="15" t="str">
        <f>VLOOKUP(L929,Coordenadas!A$2:B2181,2,0)</f>
        <v xml:space="preserve"> 20° 1'10.78"S</v>
      </c>
      <c r="N929" s="15" t="str">
        <f>VLOOKUP(L929,Coordenadas!A$2:C5924,3,0)</f>
        <v xml:space="preserve"> 48°55'10.08"O</v>
      </c>
      <c r="O929" s="40" t="str">
        <f>VLOOKUP(B929,SAOM!B$2:H1882,7,0)</f>
        <v>SES-FRAL-4194</v>
      </c>
      <c r="P929" s="40">
        <v>4033</v>
      </c>
      <c r="Q929" s="17">
        <f>VLOOKUP(B929,SAOM!B$2:I1882,8,0)</f>
        <v>41166</v>
      </c>
      <c r="R929" s="17" t="e">
        <f>VLOOKUP(B929,AG_Lider!A$1:F2241,6,0)</f>
        <v>#N/A</v>
      </c>
      <c r="S929" s="42" t="str">
        <f>VLOOKUP(B929,SAOM!B$2:J1882,9,0)</f>
        <v>Daniela de Brito</v>
      </c>
      <c r="T929" s="17" t="str">
        <f>VLOOKUP(B929,SAOM!B$2:K2328,10,0)</f>
        <v>Avenida Brasilia, 0333</v>
      </c>
      <c r="U929" s="42" t="str">
        <f>VLOOKUP(B929,SAOM!B$2:M1654,12,0)</f>
        <v>34 3421 1600</v>
      </c>
      <c r="V929" s="87" t="str">
        <f>VLOOKUP(B929,SAOM!B$2:L1654,11,0)</f>
        <v>38200-000</v>
      </c>
      <c r="W929" s="18"/>
      <c r="X929" s="40" t="str">
        <f>VLOOKUP(B929,SAOM!B$2:N1654,13,0)</f>
        <v>00:20:0E:10:52:26</v>
      </c>
      <c r="Y929" s="17">
        <v>41173</v>
      </c>
      <c r="Z929" s="15" t="s">
        <v>8390</v>
      </c>
      <c r="AA929" s="19">
        <v>41173</v>
      </c>
      <c r="AB929" s="35"/>
      <c r="AC929" s="48"/>
      <c r="AD929" s="19" t="str">
        <f>VLOOKUP(B929,SAOM!B$2:Q1955,16,0)</f>
        <v>-</v>
      </c>
      <c r="AE929" s="19" t="s">
        <v>4675</v>
      </c>
      <c r="AF929" s="19"/>
      <c r="AG929" s="145"/>
      <c r="AH929" s="15"/>
    </row>
    <row r="930" spans="1:34" s="20" customFormat="1">
      <c r="A930" s="46">
        <v>4197</v>
      </c>
      <c r="B930" s="38">
        <v>4197</v>
      </c>
      <c r="C930" s="17">
        <v>41141</v>
      </c>
      <c r="D930" s="17">
        <f t="shared" si="24"/>
        <v>41186</v>
      </c>
      <c r="E930" s="17">
        <f>VLOOKUP(B930,SAOM!B$2:D3980,3,0)</f>
        <v>41186</v>
      </c>
      <c r="F930" s="17">
        <f t="shared" si="25"/>
        <v>41201</v>
      </c>
      <c r="G930" s="17" t="s">
        <v>501</v>
      </c>
      <c r="H930" s="14" t="s">
        <v>517</v>
      </c>
      <c r="I930" s="40" t="str">
        <f>VLOOKUP(B930,SAOM!B$2:E2925,4,0)</f>
        <v>Aceito</v>
      </c>
      <c r="J930" s="14" t="s">
        <v>499</v>
      </c>
      <c r="K930" s="14" t="s">
        <v>501</v>
      </c>
      <c r="L930" s="15" t="s">
        <v>167</v>
      </c>
      <c r="M930" s="15" t="str">
        <f>VLOOKUP(L930,Coordenadas!A$2:B2182,2,0)</f>
        <v xml:space="preserve"> 20° 1'10.78"S</v>
      </c>
      <c r="N930" s="15" t="str">
        <f>VLOOKUP(L930,Coordenadas!A$2:C5925,3,0)</f>
        <v xml:space="preserve"> 48°55'10.08"O</v>
      </c>
      <c r="O930" s="40" t="str">
        <f>VLOOKUP(B930,SAOM!B$2:H1883,7,0)</f>
        <v>SES-FRAL-4197</v>
      </c>
      <c r="P930" s="40">
        <v>4033</v>
      </c>
      <c r="Q930" s="17">
        <f>VLOOKUP(B930,SAOM!B$2:I1883,8,0)</f>
        <v>41166</v>
      </c>
      <c r="R930" s="17" t="e">
        <f>VLOOKUP(B930,AG_Lider!A$1:F2242,6,0)</f>
        <v>#N/A</v>
      </c>
      <c r="S930" s="42" t="str">
        <f>VLOOKUP(B930,SAOM!B$2:J1883,9,0)</f>
        <v>Erica Garcia de Sousa</v>
      </c>
      <c r="T930" s="17" t="str">
        <f>VLOOKUP(B930,SAOM!B$2:K2329,10,0)</f>
        <v>Rua José Vilela Magalhães, 100</v>
      </c>
      <c r="U930" s="42" t="str">
        <f>VLOOKUP(B930,SAOM!B$2:M1655,12,0)</f>
        <v>34 3421 8884</v>
      </c>
      <c r="V930" s="87" t="str">
        <f>VLOOKUP(B930,SAOM!B$2:L1655,11,0)</f>
        <v>38200-000</v>
      </c>
      <c r="W930" s="18"/>
      <c r="X930" s="40" t="str">
        <f>VLOOKUP(B930,SAOM!B$2:N1655,13,0)</f>
        <v>00:20:0E:10:51:E9</v>
      </c>
      <c r="Y930" s="17">
        <v>41172</v>
      </c>
      <c r="Z930" s="15" t="s">
        <v>8390</v>
      </c>
      <c r="AA930" s="19">
        <v>41172</v>
      </c>
      <c r="AB930" s="35"/>
      <c r="AC930" s="48"/>
      <c r="AD930" s="19" t="str">
        <f>VLOOKUP(B930,SAOM!B$2:Q1956,16,0)</f>
        <v>-</v>
      </c>
      <c r="AE930" s="19" t="s">
        <v>4675</v>
      </c>
      <c r="AF930" s="19"/>
      <c r="AG930" s="145"/>
      <c r="AH930" s="15"/>
    </row>
    <row r="931" spans="1:34" s="20" customFormat="1">
      <c r="A931" s="46">
        <v>4195</v>
      </c>
      <c r="B931" s="38">
        <v>4195</v>
      </c>
      <c r="C931" s="17">
        <v>41141</v>
      </c>
      <c r="D931" s="17">
        <f t="shared" si="24"/>
        <v>41186</v>
      </c>
      <c r="E931" s="17">
        <f>VLOOKUP(B931,SAOM!B$2:D3981,3,0)</f>
        <v>41186</v>
      </c>
      <c r="F931" s="17">
        <f t="shared" si="25"/>
        <v>41201</v>
      </c>
      <c r="G931" s="17" t="s">
        <v>501</v>
      </c>
      <c r="H931" s="14" t="s">
        <v>517</v>
      </c>
      <c r="I931" s="40" t="str">
        <f>VLOOKUP(B931,SAOM!B$2:E2926,4,0)</f>
        <v>Agendado</v>
      </c>
      <c r="J931" s="14" t="s">
        <v>499</v>
      </c>
      <c r="K931" s="14" t="s">
        <v>501</v>
      </c>
      <c r="L931" s="15" t="s">
        <v>167</v>
      </c>
      <c r="M931" s="15" t="str">
        <f>VLOOKUP(L931,Coordenadas!A$2:B2183,2,0)</f>
        <v xml:space="preserve"> 20° 1'10.78"S</v>
      </c>
      <c r="N931" s="15" t="str">
        <f>VLOOKUP(L931,Coordenadas!A$2:C5926,3,0)</f>
        <v xml:space="preserve"> 48°55'10.08"O</v>
      </c>
      <c r="O931" s="40" t="str">
        <f>VLOOKUP(B931,SAOM!B$2:H1884,7,0)</f>
        <v>SES-FRAL-4195</v>
      </c>
      <c r="P931" s="40">
        <v>4033</v>
      </c>
      <c r="Q931" s="17">
        <f>VLOOKUP(B931,SAOM!B$2:I1884,8,0)</f>
        <v>41166</v>
      </c>
      <c r="R931" s="17" t="e">
        <f>VLOOKUP(B931,AG_Lider!A$1:F2243,6,0)</f>
        <v>#N/A</v>
      </c>
      <c r="S931" s="42" t="str">
        <f>VLOOKUP(B931,SAOM!B$2:J1884,9,0)</f>
        <v>Nelson Clemente</v>
      </c>
      <c r="T931" s="17" t="str">
        <f>VLOOKUP(B931,SAOM!B$2:K2330,10,0)</f>
        <v>Rua Pio XII, 448</v>
      </c>
      <c r="U931" s="42" t="str">
        <f>VLOOKUP(B931,SAOM!B$2:M1656,12,0)</f>
        <v>34 3423 2610</v>
      </c>
      <c r="V931" s="87" t="str">
        <f>VLOOKUP(B931,SAOM!B$2:L1656,11,0)</f>
        <v>38200-000</v>
      </c>
      <c r="W931" s="18"/>
      <c r="X931" s="40" t="str">
        <f>VLOOKUP(B931,SAOM!B$2:N1656,13,0)</f>
        <v>00:20:0e:10:4a:a7</v>
      </c>
      <c r="Y931" s="17">
        <v>41173</v>
      </c>
      <c r="Z931" s="15" t="s">
        <v>8390</v>
      </c>
      <c r="AA931" s="19"/>
      <c r="AB931" s="35"/>
      <c r="AC931" s="48"/>
      <c r="AD931" s="19" t="str">
        <f>VLOOKUP(B931,SAOM!B$2:Q1957,16,0)</f>
        <v>-</v>
      </c>
      <c r="AE931" s="19" t="s">
        <v>4675</v>
      </c>
      <c r="AF931" s="19"/>
      <c r="AG931" s="145"/>
      <c r="AH931" s="15"/>
    </row>
    <row r="932" spans="1:34" s="20" customFormat="1">
      <c r="A932" s="46">
        <v>4196</v>
      </c>
      <c r="B932" s="38">
        <v>4196</v>
      </c>
      <c r="C932" s="17">
        <v>41141</v>
      </c>
      <c r="D932" s="17">
        <f t="shared" si="24"/>
        <v>41186</v>
      </c>
      <c r="E932" s="17">
        <f>VLOOKUP(B932,SAOM!B$2:D3982,3,0)</f>
        <v>41186</v>
      </c>
      <c r="F932" s="17">
        <f t="shared" si="25"/>
        <v>41201</v>
      </c>
      <c r="G932" s="17" t="s">
        <v>501</v>
      </c>
      <c r="H932" s="14" t="s">
        <v>517</v>
      </c>
      <c r="I932" s="40" t="str">
        <f>VLOOKUP(B932,SAOM!B$2:E2927,4,0)</f>
        <v>Aceito</v>
      </c>
      <c r="J932" s="14" t="s">
        <v>499</v>
      </c>
      <c r="K932" s="14" t="s">
        <v>499</v>
      </c>
      <c r="L932" s="15" t="s">
        <v>167</v>
      </c>
      <c r="M932" s="15" t="str">
        <f>VLOOKUP(L932,Coordenadas!A$2:B2184,2,0)</f>
        <v xml:space="preserve"> 20° 1'10.78"S</v>
      </c>
      <c r="N932" s="15" t="str">
        <f>VLOOKUP(L932,Coordenadas!A$2:C5927,3,0)</f>
        <v xml:space="preserve"> 48°55'10.08"O</v>
      </c>
      <c r="O932" s="40" t="str">
        <f>VLOOKUP(B932,SAOM!B$2:H1885,7,0)</f>
        <v>SES-FRAL-4196</v>
      </c>
      <c r="P932" s="40">
        <v>4033</v>
      </c>
      <c r="Q932" s="17">
        <f>VLOOKUP(B932,SAOM!B$2:I1885,8,0)</f>
        <v>41166</v>
      </c>
      <c r="R932" s="17" t="e">
        <f>VLOOKUP(B932,AG_Lider!A$1:F2244,6,0)</f>
        <v>#N/A</v>
      </c>
      <c r="S932" s="42" t="str">
        <f>VLOOKUP(B932,SAOM!B$2:J1885,9,0)</f>
        <v>Dayana Freitas</v>
      </c>
      <c r="T932" s="17" t="str">
        <f>VLOOKUP(B932,SAOM!B$2:K2331,10,0)</f>
        <v>Rua João Lacerda, 330</v>
      </c>
      <c r="U932" s="42" t="str">
        <f>VLOOKUP(B932,SAOM!B$2:M1657,12,0)</f>
        <v>34 3423 2612</v>
      </c>
      <c r="V932" s="87" t="str">
        <f>VLOOKUP(B932,SAOM!B$2:L1657,11,0)</f>
        <v>38200-000</v>
      </c>
      <c r="W932" s="18"/>
      <c r="X932" s="40" t="str">
        <f>VLOOKUP(B932,SAOM!B$2:N1657,13,0)</f>
        <v>00:20:0e:10:52:14</v>
      </c>
      <c r="Y932" s="17">
        <v>41173</v>
      </c>
      <c r="Z932" s="15" t="s">
        <v>8390</v>
      </c>
      <c r="AA932" s="19">
        <v>41173</v>
      </c>
      <c r="AB932" s="35"/>
      <c r="AC932" s="48"/>
      <c r="AD932" s="19" t="str">
        <f>VLOOKUP(B932,SAOM!B$2:Q1958,16,0)</f>
        <v>-</v>
      </c>
      <c r="AE932" s="19" t="s">
        <v>4675</v>
      </c>
      <c r="AF932" s="19"/>
      <c r="AG932" s="145"/>
      <c r="AH932" s="15"/>
    </row>
    <row r="933" spans="1:34" s="20" customFormat="1">
      <c r="A933" s="46">
        <v>4190</v>
      </c>
      <c r="B933" s="38">
        <v>4190</v>
      </c>
      <c r="C933" s="17">
        <v>41138</v>
      </c>
      <c r="D933" s="17">
        <f t="shared" si="24"/>
        <v>41183</v>
      </c>
      <c r="E933" s="17">
        <f>VLOOKUP(B933,SAOM!B$2:D3983,3,0)</f>
        <v>41183</v>
      </c>
      <c r="F933" s="17">
        <f t="shared" si="25"/>
        <v>41198</v>
      </c>
      <c r="G933" s="17" t="s">
        <v>501</v>
      </c>
      <c r="H933" s="14" t="s">
        <v>752</v>
      </c>
      <c r="I933" s="40" t="str">
        <f>VLOOKUP(B933,SAOM!B$2:E2928,4,0)</f>
        <v>A agendar</v>
      </c>
      <c r="J933" s="14" t="s">
        <v>499</v>
      </c>
      <c r="K933" s="14" t="s">
        <v>499</v>
      </c>
      <c r="L933" s="15" t="s">
        <v>7083</v>
      </c>
      <c r="M933" s="15" t="str">
        <f>VLOOKUP(L933,Coordenadas!A$2:B2185,2,0)</f>
        <v xml:space="preserve"> 20°45'40.50"S</v>
      </c>
      <c r="N933" s="15" t="str">
        <f>VLOOKUP(L933,Coordenadas!A$2:C5928,3,0)</f>
        <v xml:space="preserve"> 45°55'9.22"O</v>
      </c>
      <c r="O933" s="40" t="str">
        <f>VLOOKUP(B933,SAOM!B$2:H1886,7,0)</f>
        <v>-</v>
      </c>
      <c r="P933" s="40">
        <v>4033</v>
      </c>
      <c r="Q933" s="17" t="str">
        <f>VLOOKUP(B933,SAOM!B$2:I1886,8,0)</f>
        <v>-</v>
      </c>
      <c r="R933" s="17" t="e">
        <f>VLOOKUP(B933,AG_Lider!A$1:F2245,6,0)</f>
        <v>#N/A</v>
      </c>
      <c r="S933" s="42" t="str">
        <f>VLOOKUP(B933,SAOM!B$2:J1886,9,0)</f>
        <v>Wayner ou Flávia e Juliana</v>
      </c>
      <c r="T933" s="17" t="str">
        <f>VLOOKUP(B933,SAOM!B$2:K2332,10,0)</f>
        <v>Rua Cônego Macário,221</v>
      </c>
      <c r="U933" s="42" t="str">
        <f>VLOOKUP(B933,SAOM!B$2:M1658,12,0)</f>
        <v>(35)3856-1566</v>
      </c>
      <c r="V933" s="87" t="str">
        <f>VLOOKUP(B933,SAOM!B$2:L1658,11,0)</f>
        <v>37177-000</v>
      </c>
      <c r="W933" s="18"/>
      <c r="X933" s="40" t="str">
        <f>VLOOKUP(B933,SAOM!B$2:N1658,13,0)</f>
        <v>-</v>
      </c>
      <c r="Y933" s="17"/>
      <c r="Z933" s="15"/>
      <c r="AA933" s="19"/>
      <c r="AB933" s="35"/>
      <c r="AC933" s="48"/>
      <c r="AD933" s="19" t="str">
        <f>VLOOKUP(B933,SAOM!B$2:Q1959,16,0)</f>
        <v>-</v>
      </c>
      <c r="AE933" s="19" t="s">
        <v>4675</v>
      </c>
      <c r="AF933" s="19"/>
      <c r="AG933" s="145"/>
      <c r="AH933" s="15"/>
    </row>
    <row r="934" spans="1:34" s="20" customFormat="1">
      <c r="A934" s="46">
        <v>4189</v>
      </c>
      <c r="B934" s="38">
        <v>4189</v>
      </c>
      <c r="C934" s="17">
        <v>41138</v>
      </c>
      <c r="D934" s="17">
        <f t="shared" si="24"/>
        <v>41183</v>
      </c>
      <c r="E934" s="17">
        <f>VLOOKUP(B934,SAOM!B$2:D3984,3,0)</f>
        <v>41183</v>
      </c>
      <c r="F934" s="17">
        <f t="shared" si="25"/>
        <v>41198</v>
      </c>
      <c r="G934" s="17" t="s">
        <v>501</v>
      </c>
      <c r="H934" s="14" t="s">
        <v>752</v>
      </c>
      <c r="I934" s="40" t="str">
        <f>VLOOKUP(B934,SAOM!B$2:E2929,4,0)</f>
        <v>A agendar</v>
      </c>
      <c r="J934" s="14" t="s">
        <v>499</v>
      </c>
      <c r="K934" s="14" t="s">
        <v>499</v>
      </c>
      <c r="L934" s="15" t="s">
        <v>7083</v>
      </c>
      <c r="M934" s="15" t="str">
        <f>VLOOKUP(L934,Coordenadas!A$2:B2186,2,0)</f>
        <v xml:space="preserve"> 20°45'40.50"S</v>
      </c>
      <c r="N934" s="15" t="str">
        <f>VLOOKUP(L934,Coordenadas!A$2:C5929,3,0)</f>
        <v xml:space="preserve"> 45°55'9.22"O</v>
      </c>
      <c r="O934" s="40" t="str">
        <f>VLOOKUP(B934,SAOM!B$2:H1887,7,0)</f>
        <v>-</v>
      </c>
      <c r="P934" s="40">
        <v>4033</v>
      </c>
      <c r="Q934" s="17" t="str">
        <f>VLOOKUP(B934,SAOM!B$2:I1887,8,0)</f>
        <v>-</v>
      </c>
      <c r="R934" s="17" t="e">
        <f>VLOOKUP(B934,AG_Lider!A$1:F2246,6,0)</f>
        <v>#N/A</v>
      </c>
      <c r="S934" s="42" t="str">
        <f>VLOOKUP(B934,SAOM!B$2:J1887,9,0)</f>
        <v>Carla ou Flávia e Juliana</v>
      </c>
      <c r="T934" s="17" t="str">
        <f>VLOOKUP(B934,SAOM!B$2:K2333,10,0)</f>
        <v>Rua Amaral Correa S/N</v>
      </c>
      <c r="U934" s="42" t="str">
        <f>VLOOKUP(B934,SAOM!B$2:M1659,12,0)</f>
        <v>(35)3856-3115</v>
      </c>
      <c r="V934" s="87" t="str">
        <f>VLOOKUP(B934,SAOM!B$2:L1659,11,0)</f>
        <v>37177-000</v>
      </c>
      <c r="W934" s="18"/>
      <c r="X934" s="40" t="str">
        <f>VLOOKUP(B934,SAOM!B$2:N1659,13,0)</f>
        <v>-</v>
      </c>
      <c r="Y934" s="17"/>
      <c r="Z934" s="15"/>
      <c r="AA934" s="19"/>
      <c r="AB934" s="35"/>
      <c r="AC934" s="48"/>
      <c r="AD934" s="19" t="str">
        <f>VLOOKUP(B934,SAOM!B$2:Q1960,16,0)</f>
        <v>-</v>
      </c>
      <c r="AE934" s="19" t="s">
        <v>4675</v>
      </c>
      <c r="AF934" s="19"/>
      <c r="AG934" s="145"/>
      <c r="AH934" s="15"/>
    </row>
    <row r="935" spans="1:34" s="20" customFormat="1">
      <c r="A935" s="46">
        <v>4188</v>
      </c>
      <c r="B935" s="38">
        <v>4188</v>
      </c>
      <c r="C935" s="17">
        <v>41138</v>
      </c>
      <c r="D935" s="17">
        <f t="shared" si="24"/>
        <v>41183</v>
      </c>
      <c r="E935" s="17">
        <f>VLOOKUP(B935,SAOM!B$2:D3985,3,0)</f>
        <v>41183</v>
      </c>
      <c r="F935" s="17">
        <f t="shared" si="25"/>
        <v>41198</v>
      </c>
      <c r="G935" s="17" t="s">
        <v>501</v>
      </c>
      <c r="H935" s="14" t="s">
        <v>752</v>
      </c>
      <c r="I935" s="40" t="str">
        <f>VLOOKUP(B935,SAOM!B$2:E2930,4,0)</f>
        <v>A agendar</v>
      </c>
      <c r="J935" s="14" t="s">
        <v>499</v>
      </c>
      <c r="K935" s="14" t="s">
        <v>499</v>
      </c>
      <c r="L935" s="15" t="s">
        <v>7083</v>
      </c>
      <c r="M935" s="15" t="str">
        <f>VLOOKUP(L935,Coordenadas!A$2:B2187,2,0)</f>
        <v xml:space="preserve"> 20°45'40.50"S</v>
      </c>
      <c r="N935" s="15" t="str">
        <f>VLOOKUP(L935,Coordenadas!A$2:C5930,3,0)</f>
        <v xml:space="preserve"> 45°55'9.22"O</v>
      </c>
      <c r="O935" s="40" t="str">
        <f>VLOOKUP(B935,SAOM!B$2:H1888,7,0)</f>
        <v>-</v>
      </c>
      <c r="P935" s="40">
        <v>4033</v>
      </c>
      <c r="Q935" s="17" t="str">
        <f>VLOOKUP(B935,SAOM!B$2:I1888,8,0)</f>
        <v>-</v>
      </c>
      <c r="R935" s="17" t="e">
        <f>VLOOKUP(B935,AG_Lider!A$1:F2247,6,0)</f>
        <v>#N/A</v>
      </c>
      <c r="S935" s="42" t="str">
        <f>VLOOKUP(B935,SAOM!B$2:J1888,9,0)</f>
        <v>Romara ou Flávia e Juliana</v>
      </c>
      <c r="T935" s="17" t="str">
        <f>VLOOKUP(B935,SAOM!B$2:K2334,10,0)</f>
        <v>Rua Professor Boaventura</v>
      </c>
      <c r="U935" s="42" t="str">
        <f>VLOOKUP(B935,SAOM!B$2:M1660,12,0)</f>
        <v>(35)3856-1566</v>
      </c>
      <c r="V935" s="87" t="str">
        <f>VLOOKUP(B935,SAOM!B$2:L1660,11,0)</f>
        <v>37177-000</v>
      </c>
      <c r="W935" s="18"/>
      <c r="X935" s="40" t="str">
        <f>VLOOKUP(B935,SAOM!B$2:N1660,13,0)</f>
        <v>-</v>
      </c>
      <c r="Y935" s="17"/>
      <c r="Z935" s="15"/>
      <c r="AA935" s="19"/>
      <c r="AB935" s="35"/>
      <c r="AC935" s="48"/>
      <c r="AD935" s="19" t="str">
        <f>VLOOKUP(B935,SAOM!B$2:Q1961,16,0)</f>
        <v>-</v>
      </c>
      <c r="AE935" s="19" t="s">
        <v>4675</v>
      </c>
      <c r="AF935" s="19"/>
      <c r="AG935" s="145"/>
      <c r="AH935" s="15"/>
    </row>
    <row r="936" spans="1:34" s="20" customFormat="1">
      <c r="A936" s="46">
        <v>4187</v>
      </c>
      <c r="B936" s="38">
        <v>4187</v>
      </c>
      <c r="C936" s="17">
        <v>41138</v>
      </c>
      <c r="D936" s="17">
        <f t="shared" ref="D936:D999" si="26">C936+45</f>
        <v>41183</v>
      </c>
      <c r="E936" s="17">
        <f>VLOOKUP(B936,SAOM!B$2:D3986,3,0)</f>
        <v>41183</v>
      </c>
      <c r="F936" s="17">
        <f t="shared" si="25"/>
        <v>41198</v>
      </c>
      <c r="G936" s="17" t="s">
        <v>501</v>
      </c>
      <c r="H936" s="14" t="s">
        <v>752</v>
      </c>
      <c r="I936" s="40" t="str">
        <f>VLOOKUP(B936,SAOM!B$2:E2931,4,0)</f>
        <v>A agendar</v>
      </c>
      <c r="J936" s="14" t="s">
        <v>499</v>
      </c>
      <c r="K936" s="14" t="s">
        <v>499</v>
      </c>
      <c r="L936" s="15" t="s">
        <v>7083</v>
      </c>
      <c r="M936" s="15" t="str">
        <f>VLOOKUP(L936,Coordenadas!A$2:B2188,2,0)</f>
        <v xml:space="preserve"> 20°45'40.50"S</v>
      </c>
      <c r="N936" s="15" t="str">
        <f>VLOOKUP(L936,Coordenadas!A$2:C5931,3,0)</f>
        <v xml:space="preserve"> 45°55'9.22"O</v>
      </c>
      <c r="O936" s="40" t="str">
        <f>VLOOKUP(B936,SAOM!B$2:H1889,7,0)</f>
        <v>-</v>
      </c>
      <c r="P936" s="40">
        <v>4033</v>
      </c>
      <c r="Q936" s="17" t="str">
        <f>VLOOKUP(B936,SAOM!B$2:I1889,8,0)</f>
        <v>-</v>
      </c>
      <c r="R936" s="17" t="e">
        <f>VLOOKUP(B936,AG_Lider!A$1:F2248,6,0)</f>
        <v>#N/A</v>
      </c>
      <c r="S936" s="42" t="str">
        <f>VLOOKUP(B936,SAOM!B$2:J1889,9,0)</f>
        <v>Nayara ou Keiler e Juliana</v>
      </c>
      <c r="T936" s="17" t="str">
        <f>VLOOKUP(B936,SAOM!B$2:K2335,10,0)</f>
        <v>Rua dona Leopoldina Maia, 825</v>
      </c>
      <c r="U936" s="42" t="str">
        <f>VLOOKUP(B936,SAOM!B$2:M1661,12,0)</f>
        <v>(35)3856-1566</v>
      </c>
      <c r="V936" s="87" t="str">
        <f>VLOOKUP(B936,SAOM!B$2:L1661,11,0)</f>
        <v>37177-000</v>
      </c>
      <c r="W936" s="18"/>
      <c r="X936" s="40" t="str">
        <f>VLOOKUP(B936,SAOM!B$2:N1661,13,0)</f>
        <v>-</v>
      </c>
      <c r="Y936" s="17"/>
      <c r="Z936" s="15"/>
      <c r="AA936" s="19"/>
      <c r="AB936" s="35"/>
      <c r="AC936" s="48"/>
      <c r="AD936" s="19" t="str">
        <f>VLOOKUP(B936,SAOM!B$2:Q1962,16,0)</f>
        <v>-</v>
      </c>
      <c r="AE936" s="19" t="s">
        <v>4675</v>
      </c>
      <c r="AF936" s="19"/>
      <c r="AG936" s="145"/>
      <c r="AH936" s="15"/>
    </row>
    <row r="937" spans="1:34" s="20" customFormat="1">
      <c r="A937" s="46">
        <v>4186</v>
      </c>
      <c r="B937" s="38">
        <v>4186</v>
      </c>
      <c r="C937" s="17">
        <v>41138</v>
      </c>
      <c r="D937" s="17">
        <f t="shared" si="26"/>
        <v>41183</v>
      </c>
      <c r="E937" s="17">
        <f>VLOOKUP(B937,SAOM!B$2:D3987,3,0)</f>
        <v>41183</v>
      </c>
      <c r="F937" s="17">
        <f t="shared" si="25"/>
        <v>41198</v>
      </c>
      <c r="G937" s="17" t="s">
        <v>501</v>
      </c>
      <c r="H937" s="14" t="s">
        <v>752</v>
      </c>
      <c r="I937" s="40" t="str">
        <f>VLOOKUP(B937,SAOM!B$2:E2932,4,0)</f>
        <v>A agendar</v>
      </c>
      <c r="J937" s="14" t="s">
        <v>499</v>
      </c>
      <c r="K937" s="14" t="s">
        <v>499</v>
      </c>
      <c r="L937" s="15" t="s">
        <v>7083</v>
      </c>
      <c r="M937" s="15" t="str">
        <f>VLOOKUP(L937,Coordenadas!A$2:B2189,2,0)</f>
        <v xml:space="preserve"> 20°45'40.50"S</v>
      </c>
      <c r="N937" s="15" t="str">
        <f>VLOOKUP(L937,Coordenadas!A$2:C5932,3,0)</f>
        <v xml:space="preserve"> 45°55'9.22"O</v>
      </c>
      <c r="O937" s="40" t="str">
        <f>VLOOKUP(B937,SAOM!B$2:H1890,7,0)</f>
        <v>-</v>
      </c>
      <c r="P937" s="40">
        <v>4033</v>
      </c>
      <c r="Q937" s="17" t="str">
        <f>VLOOKUP(B937,SAOM!B$2:I1890,8,0)</f>
        <v>-</v>
      </c>
      <c r="R937" s="17" t="e">
        <f>VLOOKUP(B937,AG_Lider!A$1:F2249,6,0)</f>
        <v>#N/A</v>
      </c>
      <c r="S937" s="42" t="str">
        <f>VLOOKUP(B937,SAOM!B$2:J1890,9,0)</f>
        <v>Márcia ou Keiler e Juliana</v>
      </c>
      <c r="T937" s="17" t="str">
        <f>VLOOKUP(B937,SAOM!B$2:K2336,10,0)</f>
        <v>Praça Dr. Passos Maia,191</v>
      </c>
      <c r="U937" s="42" t="str">
        <f>VLOOKUP(B937,SAOM!B$2:M1662,12,0)</f>
        <v>(35)3856-1566</v>
      </c>
      <c r="V937" s="87" t="str">
        <f>VLOOKUP(B937,SAOM!B$2:L1662,11,0)</f>
        <v>37177-000</v>
      </c>
      <c r="W937" s="18"/>
      <c r="X937" s="40" t="str">
        <f>VLOOKUP(B937,SAOM!B$2:N1662,13,0)</f>
        <v>-</v>
      </c>
      <c r="Y937" s="17"/>
      <c r="Z937" s="15"/>
      <c r="AA937" s="19"/>
      <c r="AB937" s="35"/>
      <c r="AC937" s="48"/>
      <c r="AD937" s="19" t="str">
        <f>VLOOKUP(B937,SAOM!B$2:Q1963,16,0)</f>
        <v>-</v>
      </c>
      <c r="AE937" s="19" t="s">
        <v>4675</v>
      </c>
      <c r="AF937" s="19"/>
      <c r="AG937" s="145"/>
      <c r="AH937" s="15"/>
    </row>
    <row r="938" spans="1:34" s="20" customFormat="1">
      <c r="A938" s="46">
        <v>4185</v>
      </c>
      <c r="B938" s="38">
        <v>4185</v>
      </c>
      <c r="C938" s="17">
        <v>41138</v>
      </c>
      <c r="D938" s="17">
        <f t="shared" si="26"/>
        <v>41183</v>
      </c>
      <c r="E938" s="17">
        <f>VLOOKUP(B938,SAOM!B$2:D3988,3,0)</f>
        <v>41183</v>
      </c>
      <c r="F938" s="17">
        <f t="shared" si="25"/>
        <v>41198</v>
      </c>
      <c r="G938" s="17" t="s">
        <v>501</v>
      </c>
      <c r="H938" s="14" t="s">
        <v>752</v>
      </c>
      <c r="I938" s="40" t="str">
        <f>VLOOKUP(B938,SAOM!B$2:E2933,4,0)</f>
        <v>Agendado</v>
      </c>
      <c r="J938" s="14" t="s">
        <v>499</v>
      </c>
      <c r="K938" s="14" t="s">
        <v>499</v>
      </c>
      <c r="L938" s="15" t="s">
        <v>7904</v>
      </c>
      <c r="M938" s="15" t="str">
        <f>VLOOKUP(L938,Coordenadas!A$2:B2190,2,0)</f>
        <v xml:space="preserve"> 21°38'42.31"S</v>
      </c>
      <c r="N938" s="15" t="str">
        <f>VLOOKUP(L938,Coordenadas!A$2:C5933,3,0)</f>
        <v xml:space="preserve"> 43°19'44.67"O</v>
      </c>
      <c r="O938" s="40" t="str">
        <f>VLOOKUP(B938,SAOM!B$2:H1891,7,0)</f>
        <v>-</v>
      </c>
      <c r="P938" s="40">
        <v>4033</v>
      </c>
      <c r="Q938" s="17">
        <f>VLOOKUP(B938,SAOM!B$2:I1891,8,0)</f>
        <v>41162</v>
      </c>
      <c r="R938" s="17" t="e">
        <f>VLOOKUP(B938,AG_Lider!A$1:F2250,6,0)</f>
        <v>#N/A</v>
      </c>
      <c r="S938" s="42" t="str">
        <f>VLOOKUP(B938,SAOM!B$2:J1891,9,0)</f>
        <v>Antônio de Pádua Fracete</v>
      </c>
      <c r="T938" s="17" t="str">
        <f>VLOOKUP(B938,SAOM!B$2:K2337,10,0)</f>
        <v>Rua Aspirante José Manoel de Oliveira, 40</v>
      </c>
      <c r="U938" s="42" t="str">
        <f>VLOOKUP(B938,SAOM!B$2:M1663,12,0)</f>
        <v>(32)3258-1433</v>
      </c>
      <c r="V938" s="87" t="str">
        <f>VLOOKUP(B938,SAOM!B$2:L1663,11,0)</f>
        <v>36155-000</v>
      </c>
      <c r="W938" s="18"/>
      <c r="X938" s="40" t="str">
        <f>VLOOKUP(B938,SAOM!B$2:N1663,13,0)</f>
        <v>-</v>
      </c>
      <c r="Y938" s="17"/>
      <c r="Z938" s="15"/>
      <c r="AA938" s="19"/>
      <c r="AB938" s="35"/>
      <c r="AC938" s="48"/>
      <c r="AD938" s="19" t="str">
        <f>VLOOKUP(B938,SAOM!B$2:Q1964,16,0)</f>
        <v>-</v>
      </c>
      <c r="AE938" s="19" t="s">
        <v>4675</v>
      </c>
      <c r="AF938" s="19"/>
      <c r="AG938" s="145"/>
      <c r="AH938" s="15"/>
    </row>
    <row r="939" spans="1:34" s="20" customFormat="1">
      <c r="A939" s="46">
        <v>4184</v>
      </c>
      <c r="B939" s="38">
        <v>4184</v>
      </c>
      <c r="C939" s="17">
        <v>41138</v>
      </c>
      <c r="D939" s="17">
        <f t="shared" si="26"/>
        <v>41183</v>
      </c>
      <c r="E939" s="17">
        <f>VLOOKUP(B939,SAOM!B$2:D3989,3,0)</f>
        <v>41183</v>
      </c>
      <c r="F939" s="17">
        <f t="shared" si="25"/>
        <v>41198</v>
      </c>
      <c r="G939" s="17" t="s">
        <v>501</v>
      </c>
      <c r="H939" s="14" t="s">
        <v>752</v>
      </c>
      <c r="I939" s="40" t="str">
        <f>VLOOKUP(B939,SAOM!B$2:E2934,4,0)</f>
        <v>A agendar</v>
      </c>
      <c r="J939" s="14" t="s">
        <v>499</v>
      </c>
      <c r="K939" s="14" t="s">
        <v>499</v>
      </c>
      <c r="L939" s="15" t="s">
        <v>7101</v>
      </c>
      <c r="M939" s="15" t="str">
        <f>VLOOKUP(L939,Coordenadas!A$2:B2191,2,0)</f>
        <v xml:space="preserve"> 22°10'5.20"S</v>
      </c>
      <c r="N939" s="15" t="str">
        <f>VLOOKUP(L939,Coordenadas!A$2:C5934,3,0)</f>
        <v xml:space="preserve"> 45°28'31.38"O</v>
      </c>
      <c r="O939" s="40" t="str">
        <f>VLOOKUP(B939,SAOM!B$2:H1892,7,0)</f>
        <v>-</v>
      </c>
      <c r="P939" s="40">
        <v>4033</v>
      </c>
      <c r="Q939" s="17" t="str">
        <f>VLOOKUP(B939,SAOM!B$2:I1892,8,0)</f>
        <v>-</v>
      </c>
      <c r="R939" s="17" t="e">
        <f>VLOOKUP(B939,AG_Lider!A$1:F2251,6,0)</f>
        <v>#N/A</v>
      </c>
      <c r="S939" s="42" t="str">
        <f>VLOOKUP(B939,SAOM!B$2:J1892,9,0)</f>
        <v>Juliana Pereira Vilas Boas</v>
      </c>
      <c r="T939" s="17" t="str">
        <f>VLOOKUP(B939,SAOM!B$2:K2338,10,0)</f>
        <v xml:space="preserve">Pça. da Saude, s/n - </v>
      </c>
      <c r="U939" s="42" t="str">
        <f>VLOOKUP(B939,SAOM!B$2:M1664,12,0)</f>
        <v>35- 36641254</v>
      </c>
      <c r="V939" s="87" t="str">
        <f>VLOOKUP(B939,SAOM!B$2:L1664,11,0)</f>
        <v>37527-000</v>
      </c>
      <c r="W939" s="18"/>
      <c r="X939" s="40" t="str">
        <f>VLOOKUP(B939,SAOM!B$2:N1664,13,0)</f>
        <v>-</v>
      </c>
      <c r="Y939" s="17"/>
      <c r="Z939" s="15"/>
      <c r="AA939" s="19"/>
      <c r="AB939" s="35"/>
      <c r="AC939" s="48"/>
      <c r="AD939" s="19" t="str">
        <f>VLOOKUP(B939,SAOM!B$2:Q1965,16,0)</f>
        <v>-</v>
      </c>
      <c r="AE939" s="19" t="s">
        <v>4675</v>
      </c>
      <c r="AF939" s="19"/>
      <c r="AG939" s="145"/>
      <c r="AH939" s="15"/>
    </row>
    <row r="940" spans="1:34" s="20" customFormat="1">
      <c r="A940" s="46">
        <v>4183</v>
      </c>
      <c r="B940" s="38">
        <v>4183</v>
      </c>
      <c r="C940" s="17">
        <v>41138</v>
      </c>
      <c r="D940" s="17">
        <f t="shared" si="26"/>
        <v>41183</v>
      </c>
      <c r="E940" s="17">
        <f>VLOOKUP(B940,SAOM!B$2:D3990,3,0)</f>
        <v>41183</v>
      </c>
      <c r="F940" s="17">
        <f t="shared" si="25"/>
        <v>41198</v>
      </c>
      <c r="G940" s="17" t="s">
        <v>501</v>
      </c>
      <c r="H940" s="14" t="s">
        <v>752</v>
      </c>
      <c r="I940" s="40" t="str">
        <f>VLOOKUP(B940,SAOM!B$2:E2935,4,0)</f>
        <v>A agendar</v>
      </c>
      <c r="J940" s="14" t="s">
        <v>499</v>
      </c>
      <c r="K940" s="14" t="s">
        <v>499</v>
      </c>
      <c r="L940" s="15" t="s">
        <v>205</v>
      </c>
      <c r="M940" s="15" t="str">
        <f>VLOOKUP(L940,Coordenadas!A$2:B2192,2,0)</f>
        <v xml:space="preserve"> 20°36'53.18"S</v>
      </c>
      <c r="N940" s="15" t="str">
        <f>VLOOKUP(L940,Coordenadas!A$2:C5935,3,0)</f>
        <v xml:space="preserve"> 42° 8'46.40"O</v>
      </c>
      <c r="O940" s="40" t="str">
        <f>VLOOKUP(B940,SAOM!B$2:H1893,7,0)</f>
        <v>-</v>
      </c>
      <c r="P940" s="40">
        <v>4033</v>
      </c>
      <c r="Q940" s="17" t="str">
        <f>VLOOKUP(B940,SAOM!B$2:I1893,8,0)</f>
        <v>-</v>
      </c>
      <c r="R940" s="17" t="e">
        <f>VLOOKUP(B940,AG_Lider!A$1:F2252,6,0)</f>
        <v>#N/A</v>
      </c>
      <c r="S940" s="42" t="str">
        <f>VLOOKUP(B940,SAOM!B$2:J1893,9,0)</f>
        <v>Olavo Nunes Breder</v>
      </c>
      <c r="T940" s="17" t="str">
        <f>VLOOKUP(B940,SAOM!B$2:K2339,10,0)</f>
        <v>MG262 KM 05 USINA</v>
      </c>
      <c r="U940" s="42" t="str">
        <f>VLOOKUP(B940,SAOM!B$2:M1665,12,0)</f>
        <v>(32)3743-2194</v>
      </c>
      <c r="V940" s="87" t="str">
        <f>VLOOKUP(B940,SAOM!B$2:L1665,11,0)</f>
        <v>36820-000</v>
      </c>
      <c r="W940" s="18"/>
      <c r="X940" s="40" t="str">
        <f>VLOOKUP(B940,SAOM!B$2:N1665,13,0)</f>
        <v>-</v>
      </c>
      <c r="Y940" s="17"/>
      <c r="Z940" s="15"/>
      <c r="AA940" s="19"/>
      <c r="AB940" s="35"/>
      <c r="AC940" s="48"/>
      <c r="AD940" s="19" t="str">
        <f>VLOOKUP(B940,SAOM!B$2:Q1966,16,0)</f>
        <v>-</v>
      </c>
      <c r="AE940" s="19" t="s">
        <v>4675</v>
      </c>
      <c r="AF940" s="19"/>
      <c r="AG940" s="145"/>
      <c r="AH940" s="15"/>
    </row>
    <row r="941" spans="1:34" s="20" customFormat="1">
      <c r="A941" s="46">
        <v>4182</v>
      </c>
      <c r="B941" s="38">
        <v>4182</v>
      </c>
      <c r="C941" s="17">
        <v>41138</v>
      </c>
      <c r="D941" s="17">
        <f t="shared" si="26"/>
        <v>41183</v>
      </c>
      <c r="E941" s="17">
        <f>VLOOKUP(B941,SAOM!B$2:D3991,3,0)</f>
        <v>41183</v>
      </c>
      <c r="F941" s="17">
        <f t="shared" si="25"/>
        <v>41198</v>
      </c>
      <c r="G941" s="17" t="s">
        <v>501</v>
      </c>
      <c r="H941" s="14" t="s">
        <v>752</v>
      </c>
      <c r="I941" s="40" t="str">
        <f>VLOOKUP(B941,SAOM!B$2:E2936,4,0)</f>
        <v>A agendar</v>
      </c>
      <c r="J941" s="14" t="s">
        <v>499</v>
      </c>
      <c r="K941" s="14" t="s">
        <v>499</v>
      </c>
      <c r="L941" s="15" t="s">
        <v>205</v>
      </c>
      <c r="M941" s="15" t="str">
        <f>VLOOKUP(L941,Coordenadas!A$2:B2193,2,0)</f>
        <v xml:space="preserve"> 20°36'53.18"S</v>
      </c>
      <c r="N941" s="15" t="str">
        <f>VLOOKUP(L941,Coordenadas!A$2:C5936,3,0)</f>
        <v xml:space="preserve"> 42° 8'46.40"O</v>
      </c>
      <c r="O941" s="40" t="str">
        <f>VLOOKUP(B941,SAOM!B$2:H1894,7,0)</f>
        <v>-</v>
      </c>
      <c r="P941" s="40">
        <v>4033</v>
      </c>
      <c r="Q941" s="17" t="str">
        <f>VLOOKUP(B941,SAOM!B$2:I1894,8,0)</f>
        <v>-</v>
      </c>
      <c r="R941" s="17" t="e">
        <f>VLOOKUP(B941,AG_Lider!A$1:F2253,6,0)</f>
        <v>#N/A</v>
      </c>
      <c r="S941" s="42" t="str">
        <f>VLOOKUP(B941,SAOM!B$2:J1894,9,0)</f>
        <v>Gisele de Souza Abreu</v>
      </c>
      <c r="T941" s="17" t="str">
        <f>VLOOKUP(B941,SAOM!B$2:K2340,10,0)</f>
        <v>RUA JOAQUIM FABRICIO SOUZA, 75</v>
      </c>
      <c r="U941" s="42" t="str">
        <f>VLOOKUP(B941,SAOM!B$2:M1666,12,0)</f>
        <v>(32)3743-2194</v>
      </c>
      <c r="V941" s="87" t="str">
        <f>VLOOKUP(B941,SAOM!B$2:L1666,11,0)</f>
        <v>36820-000</v>
      </c>
      <c r="W941" s="18"/>
      <c r="X941" s="40" t="str">
        <f>VLOOKUP(B941,SAOM!B$2:N1666,13,0)</f>
        <v>-</v>
      </c>
      <c r="Y941" s="17"/>
      <c r="Z941" s="15"/>
      <c r="AA941" s="19"/>
      <c r="AB941" s="35"/>
      <c r="AC941" s="48"/>
      <c r="AD941" s="19" t="str">
        <f>VLOOKUP(B941,SAOM!B$2:Q1967,16,0)</f>
        <v>-</v>
      </c>
      <c r="AE941" s="19" t="s">
        <v>4675</v>
      </c>
      <c r="AF941" s="19"/>
      <c r="AG941" s="145"/>
      <c r="AH941" s="15"/>
    </row>
    <row r="942" spans="1:34" s="20" customFormat="1">
      <c r="A942" s="46">
        <v>4181</v>
      </c>
      <c r="B942" s="38">
        <v>4181</v>
      </c>
      <c r="C942" s="17">
        <v>41138</v>
      </c>
      <c r="D942" s="17">
        <f t="shared" si="26"/>
        <v>41183</v>
      </c>
      <c r="E942" s="17">
        <f>VLOOKUP(B942,SAOM!B$2:D3992,3,0)</f>
        <v>41183</v>
      </c>
      <c r="F942" s="17">
        <f t="shared" si="25"/>
        <v>41198</v>
      </c>
      <c r="G942" s="17" t="s">
        <v>501</v>
      </c>
      <c r="H942" s="14" t="s">
        <v>752</v>
      </c>
      <c r="I942" s="40" t="str">
        <f>VLOOKUP(B942,SAOM!B$2:E2937,4,0)</f>
        <v>A agendar</v>
      </c>
      <c r="J942" s="14" t="s">
        <v>499</v>
      </c>
      <c r="K942" s="14" t="s">
        <v>499</v>
      </c>
      <c r="L942" s="15" t="s">
        <v>205</v>
      </c>
      <c r="M942" s="15" t="str">
        <f>VLOOKUP(L942,Coordenadas!A$2:B2194,2,0)</f>
        <v xml:space="preserve"> 20°36'53.18"S</v>
      </c>
      <c r="N942" s="15" t="str">
        <f>VLOOKUP(L942,Coordenadas!A$2:C5937,3,0)</f>
        <v xml:space="preserve"> 42° 8'46.40"O</v>
      </c>
      <c r="O942" s="40" t="str">
        <f>VLOOKUP(B942,SAOM!B$2:H1895,7,0)</f>
        <v>-</v>
      </c>
      <c r="P942" s="40">
        <v>4033</v>
      </c>
      <c r="Q942" s="17" t="str">
        <f>VLOOKUP(B942,SAOM!B$2:I1895,8,0)</f>
        <v>-</v>
      </c>
      <c r="R942" s="17" t="e">
        <f>VLOOKUP(B942,AG_Lider!A$1:F2254,6,0)</f>
        <v>#N/A</v>
      </c>
      <c r="S942" s="42" t="str">
        <f>VLOOKUP(B942,SAOM!B$2:J1895,9,0)</f>
        <v>Deiwid</v>
      </c>
      <c r="T942" s="17" t="str">
        <f>VLOOKUP(B942,SAOM!B$2:K2341,10,0)</f>
        <v>RUA PRINCIPAL, 692 - BOM JESUS</v>
      </c>
      <c r="U942" s="42" t="str">
        <f>VLOOKUP(B942,SAOM!B$2:M1667,12,0)</f>
        <v>(32) 3743-3217</v>
      </c>
      <c r="V942" s="87" t="str">
        <f>VLOOKUP(B942,SAOM!B$2:L1667,11,0)</f>
        <v>36825-000</v>
      </c>
      <c r="W942" s="18"/>
      <c r="X942" s="40" t="str">
        <f>VLOOKUP(B942,SAOM!B$2:N1667,13,0)</f>
        <v>-</v>
      </c>
      <c r="Y942" s="17"/>
      <c r="Z942" s="15"/>
      <c r="AA942" s="19"/>
      <c r="AB942" s="35"/>
      <c r="AC942" s="48"/>
      <c r="AD942" s="19" t="str">
        <f>VLOOKUP(B942,SAOM!B$2:Q1968,16,0)</f>
        <v>-</v>
      </c>
      <c r="AE942" s="19" t="s">
        <v>4675</v>
      </c>
      <c r="AF942" s="19"/>
      <c r="AG942" s="145"/>
      <c r="AH942" s="15"/>
    </row>
    <row r="943" spans="1:34" s="84" customFormat="1">
      <c r="A943" s="46">
        <v>4180</v>
      </c>
      <c r="B943" s="38">
        <v>4180</v>
      </c>
      <c r="C943" s="31">
        <v>41138</v>
      </c>
      <c r="D943" s="31">
        <f t="shared" si="26"/>
        <v>41183</v>
      </c>
      <c r="E943" s="31">
        <f>VLOOKUP(B943,SAOM!B$2:D3993,3,0)</f>
        <v>41183</v>
      </c>
      <c r="F943" s="31">
        <f t="shared" si="25"/>
        <v>41198</v>
      </c>
      <c r="G943" s="31" t="s">
        <v>501</v>
      </c>
      <c r="H943" s="73" t="s">
        <v>517</v>
      </c>
      <c r="I943" s="38" t="str">
        <f>VLOOKUP(B943,SAOM!B$2:E2938,4,0)</f>
        <v>Aceito</v>
      </c>
      <c r="J943" s="73" t="s">
        <v>499</v>
      </c>
      <c r="K943" s="73" t="s">
        <v>501</v>
      </c>
      <c r="L943" s="47" t="s">
        <v>205</v>
      </c>
      <c r="M943" s="15" t="str">
        <f>VLOOKUP(L943,Coordenadas!A$2:B2195,2,0)</f>
        <v xml:space="preserve"> 20°36'53.18"S</v>
      </c>
      <c r="N943" s="15" t="str">
        <f>VLOOKUP(L943,Coordenadas!A$2:C5938,3,0)</f>
        <v xml:space="preserve"> 42° 8'46.40"O</v>
      </c>
      <c r="O943" s="38" t="str">
        <f>VLOOKUP(B943,SAOM!B$2:H1896,7,0)</f>
        <v xml:space="preserve">SES-DINO-4180 </v>
      </c>
      <c r="P943" s="38">
        <v>4033</v>
      </c>
      <c r="Q943" s="31" t="str">
        <f>VLOOKUP(B943,SAOM!B$2:I1896,8,0)</f>
        <v>-</v>
      </c>
      <c r="R943" s="31" t="e">
        <f>VLOOKUP(B943,AG_Lider!A$1:F2255,6,0)</f>
        <v>#N/A</v>
      </c>
      <c r="S943" s="80" t="str">
        <f>VLOOKUP(B943,SAOM!B$2:J1896,9,0)</f>
        <v>Neiziany Paula Ribeiro</v>
      </c>
      <c r="T943" s="31" t="str">
        <f>VLOOKUP(B943,SAOM!B$2:K2342,10,0)</f>
        <v xml:space="preserve">RUA ATRATINO VITOR DE OLIVEIRA, 257 - GIVISIEZ </v>
      </c>
      <c r="U943" s="80" t="str">
        <f>VLOOKUP(B943,SAOM!B$2:M1668,12,0)</f>
        <v>(32) 3743-2199</v>
      </c>
      <c r="V943" s="209" t="str">
        <f>VLOOKUP(B943,SAOM!B$2:L1668,11,0)</f>
        <v>36820-000</v>
      </c>
      <c r="W943" s="81"/>
      <c r="X943" s="38" t="str">
        <f>VLOOKUP(B943,SAOM!B$2:N1668,13,0)</f>
        <v>00:20:0E:10:49:FD</v>
      </c>
      <c r="Y943" s="31">
        <v>41177</v>
      </c>
      <c r="Z943" s="47" t="s">
        <v>5536</v>
      </c>
      <c r="AA943" s="82">
        <v>41177</v>
      </c>
      <c r="AB943" s="83"/>
      <c r="AC943" s="70"/>
      <c r="AD943" s="82" t="str">
        <f>VLOOKUP(B943,SAOM!B$2:Q1969,16,0)</f>
        <v>-</v>
      </c>
      <c r="AE943" s="82" t="s">
        <v>4675</v>
      </c>
      <c r="AF943" s="82"/>
      <c r="AG943" s="147"/>
      <c r="AH943" s="47"/>
    </row>
    <row r="944" spans="1:34" s="20" customFormat="1">
      <c r="A944" s="46">
        <v>4179</v>
      </c>
      <c r="B944" s="38">
        <v>4179</v>
      </c>
      <c r="C944" s="17">
        <v>41138</v>
      </c>
      <c r="D944" s="17">
        <f t="shared" si="26"/>
        <v>41183</v>
      </c>
      <c r="E944" s="17">
        <f>VLOOKUP(B944,SAOM!B$2:D3994,3,0)</f>
        <v>41183</v>
      </c>
      <c r="F944" s="17">
        <f t="shared" si="25"/>
        <v>41198</v>
      </c>
      <c r="G944" s="17" t="s">
        <v>501</v>
      </c>
      <c r="H944" s="14" t="s">
        <v>752</v>
      </c>
      <c r="I944" s="40" t="str">
        <f>VLOOKUP(B944,SAOM!B$2:E2939,4,0)</f>
        <v>Agendado</v>
      </c>
      <c r="J944" s="14" t="s">
        <v>499</v>
      </c>
      <c r="K944" s="14" t="s">
        <v>499</v>
      </c>
      <c r="L944" s="15" t="s">
        <v>2761</v>
      </c>
      <c r="M944" s="15" t="str">
        <f>VLOOKUP(L944,Coordenadas!A$2:B2196,2,0)</f>
        <v xml:space="preserve"> 21° 8'35.59"S</v>
      </c>
      <c r="N944" s="15" t="str">
        <f>VLOOKUP(L944,Coordenadas!A$2:C5939,3,0)</f>
        <v xml:space="preserve"> 44°44'23.95"O</v>
      </c>
      <c r="O944" s="40" t="str">
        <f>VLOOKUP(B944,SAOM!B$2:H1897,7,0)</f>
        <v>-</v>
      </c>
      <c r="P944" s="40">
        <v>4033</v>
      </c>
      <c r="Q944" s="17">
        <f>VLOOKUP(B944,SAOM!B$2:I1897,8,0)</f>
        <v>41165</v>
      </c>
      <c r="R944" s="17" t="e">
        <f>VLOOKUP(B944,AG_Lider!A$1:F2256,6,0)</f>
        <v>#N/A</v>
      </c>
      <c r="S944" s="42" t="str">
        <f>VLOOKUP(B944,SAOM!B$2:J1897,9,0)</f>
        <v>Luana cássia de Souza</v>
      </c>
      <c r="T944" s="17" t="str">
        <f>VLOOKUP(B944,SAOM!B$2:K2343,10,0)</f>
        <v>Rua José Martins, s/n - Serra</v>
      </c>
      <c r="U944" s="42" t="str">
        <f>VLOOKUP(B944,SAOM!B$2:M1669,12,0)</f>
        <v>(35) 3843-1216</v>
      </c>
      <c r="V944" s="87" t="str">
        <f>VLOOKUP(B944,SAOM!B$2:L1669,11,0)</f>
        <v>37205-000</v>
      </c>
      <c r="W944" s="18"/>
      <c r="X944" s="40" t="str">
        <f>VLOOKUP(B944,SAOM!B$2:N1669,13,0)</f>
        <v>-</v>
      </c>
      <c r="Y944" s="17"/>
      <c r="Z944" s="15"/>
      <c r="AA944" s="19"/>
      <c r="AB944" s="35"/>
      <c r="AC944" s="48"/>
      <c r="AD944" s="19" t="str">
        <f>VLOOKUP(B944,SAOM!B$2:Q1970,16,0)</f>
        <v>-</v>
      </c>
      <c r="AE944" s="19" t="s">
        <v>4675</v>
      </c>
      <c r="AF944" s="19"/>
      <c r="AG944" s="145"/>
      <c r="AH944" s="15"/>
    </row>
    <row r="945" spans="1:34" s="20" customFormat="1">
      <c r="A945" s="46">
        <v>4175</v>
      </c>
      <c r="B945" s="38">
        <v>4175</v>
      </c>
      <c r="C945" s="17">
        <v>41138</v>
      </c>
      <c r="D945" s="17">
        <f t="shared" si="26"/>
        <v>41183</v>
      </c>
      <c r="E945" s="17">
        <f>VLOOKUP(B945,SAOM!B$2:D3995,3,0)</f>
        <v>41183</v>
      </c>
      <c r="F945" s="17">
        <f t="shared" si="25"/>
        <v>41198</v>
      </c>
      <c r="G945" s="17" t="s">
        <v>501</v>
      </c>
      <c r="H945" s="14" t="s">
        <v>752</v>
      </c>
      <c r="I945" s="40" t="str">
        <f>VLOOKUP(B945,SAOM!B$2:E2940,4,0)</f>
        <v>A agendar</v>
      </c>
      <c r="J945" s="14" t="s">
        <v>684</v>
      </c>
      <c r="K945" s="14" t="s">
        <v>684</v>
      </c>
      <c r="L945" s="15" t="s">
        <v>5381</v>
      </c>
      <c r="M945" s="15" t="str">
        <f>VLOOKUP(L945,Coordenadas!A$2:B2197,2,0)</f>
        <v xml:space="preserve"> 19°53'21.41"S</v>
      </c>
      <c r="N945" s="15" t="str">
        <f>VLOOKUP(L945,Coordenadas!A$2:C5940,3,0)</f>
        <v xml:space="preserve"> 43°48'18.03"O</v>
      </c>
      <c r="O945" s="40" t="str">
        <f>VLOOKUP(B945,SAOM!B$2:H1898,7,0)</f>
        <v>-</v>
      </c>
      <c r="P945" s="40">
        <v>4033</v>
      </c>
      <c r="Q945" s="17" t="str">
        <f>VLOOKUP(B945,SAOM!B$2:I1898,8,0)</f>
        <v>-</v>
      </c>
      <c r="R945" s="17" t="e">
        <f>VLOOKUP(B945,AG_Lider!A$1:F2257,6,0)</f>
        <v>#N/A</v>
      </c>
      <c r="S945" s="42" t="str">
        <f>VLOOKUP(B945,SAOM!B$2:J1898,9,0)</f>
        <v>CASSIA</v>
      </c>
      <c r="T945" s="17" t="str">
        <f>VLOOKUP(B945,SAOM!B$2:K2344,10,0)</f>
        <v>R. RAIMUNDO FRANCISCO FERREIRA, 245 - POMPEU</v>
      </c>
      <c r="U945" s="42" t="str">
        <f>VLOOKUP(B945,SAOM!B$2:M1670,12,0)</f>
        <v>3671-6102</v>
      </c>
      <c r="V945" s="87" t="str">
        <f>VLOOKUP(B945,SAOM!B$2:L1670,11,0)</f>
        <v>35505-590</v>
      </c>
      <c r="W945" s="18"/>
      <c r="X945" s="40" t="str">
        <f>VLOOKUP(B945,SAOM!B$2:N1670,13,0)</f>
        <v>-</v>
      </c>
      <c r="Y945" s="17"/>
      <c r="Z945" s="15" t="s">
        <v>4273</v>
      </c>
      <c r="AA945" s="19"/>
      <c r="AB945" s="35"/>
      <c r="AC945" s="48"/>
      <c r="AD945" s="19" t="str">
        <f>VLOOKUP(B945,SAOM!B$2:Q1971,16,0)</f>
        <v>-</v>
      </c>
      <c r="AE945" s="19" t="s">
        <v>4675</v>
      </c>
      <c r="AF945" s="19"/>
      <c r="AG945" s="145"/>
      <c r="AH945" s="15"/>
    </row>
    <row r="946" spans="1:34" s="20" customFormat="1">
      <c r="A946" s="46">
        <v>4176</v>
      </c>
      <c r="B946" s="38">
        <v>4176</v>
      </c>
      <c r="C946" s="17">
        <v>41138</v>
      </c>
      <c r="D946" s="17">
        <f t="shared" si="26"/>
        <v>41183</v>
      </c>
      <c r="E946" s="17">
        <f>VLOOKUP(B946,SAOM!B$2:D3996,3,0)</f>
        <v>41183</v>
      </c>
      <c r="F946" s="17">
        <f t="shared" si="25"/>
        <v>41198</v>
      </c>
      <c r="G946" s="17" t="s">
        <v>501</v>
      </c>
      <c r="H946" s="14" t="s">
        <v>752</v>
      </c>
      <c r="I946" s="40" t="str">
        <f>VLOOKUP(B946,SAOM!B$2:E2941,4,0)</f>
        <v>A agendar</v>
      </c>
      <c r="J946" s="14" t="s">
        <v>684</v>
      </c>
      <c r="K946" s="14" t="s">
        <v>684</v>
      </c>
      <c r="L946" s="15" t="s">
        <v>5381</v>
      </c>
      <c r="M946" s="15" t="str">
        <f>VLOOKUP(L946,Coordenadas!A$2:B2198,2,0)</f>
        <v xml:space="preserve"> 19°53'21.41"S</v>
      </c>
      <c r="N946" s="15" t="str">
        <f>VLOOKUP(L946,Coordenadas!A$2:C5941,3,0)</f>
        <v xml:space="preserve"> 43°48'18.03"O</v>
      </c>
      <c r="O946" s="40" t="str">
        <f>VLOOKUP(B946,SAOM!B$2:H1899,7,0)</f>
        <v>-</v>
      </c>
      <c r="P946" s="40">
        <v>4033</v>
      </c>
      <c r="Q946" s="17" t="str">
        <f>VLOOKUP(B946,SAOM!B$2:I1899,8,0)</f>
        <v>-</v>
      </c>
      <c r="R946" s="17" t="e">
        <f>VLOOKUP(B946,AG_Lider!A$1:F2258,6,0)</f>
        <v>#N/A</v>
      </c>
      <c r="S946" s="42" t="str">
        <f>VLOOKUP(B946,SAOM!B$2:J1899,9,0)</f>
        <v>CIBELE</v>
      </c>
      <c r="T946" s="17" t="str">
        <f>VLOOKUP(B946,SAOM!B$2:K2345,10,0)</f>
        <v>AV.SERRA DA PIEDADE, 529 - MORADA DA SERRA</v>
      </c>
      <c r="U946" s="42" t="str">
        <f>VLOOKUP(B946,SAOM!B$2:M1671,12,0)</f>
        <v>(31)3674-7126</v>
      </c>
      <c r="V946" s="87" t="str">
        <f>VLOOKUP(B946,SAOM!B$2:L1671,11,0)</f>
        <v>34515-720</v>
      </c>
      <c r="W946" s="18"/>
      <c r="X946" s="40" t="str">
        <f>VLOOKUP(B946,SAOM!B$2:N1671,13,0)</f>
        <v>-</v>
      </c>
      <c r="Y946" s="17"/>
      <c r="Z946" s="15" t="s">
        <v>4275</v>
      </c>
      <c r="AA946" s="19"/>
      <c r="AB946" s="35"/>
      <c r="AC946" s="48"/>
      <c r="AD946" s="19" t="str">
        <f>VLOOKUP(B946,SAOM!B$2:Q1972,16,0)</f>
        <v>-</v>
      </c>
      <c r="AE946" s="19" t="s">
        <v>4675</v>
      </c>
      <c r="AF946" s="19"/>
      <c r="AG946" s="145"/>
      <c r="AH946" s="15"/>
    </row>
    <row r="947" spans="1:34" s="20" customFormat="1">
      <c r="A947" s="46">
        <v>4177</v>
      </c>
      <c r="B947" s="38">
        <v>4177</v>
      </c>
      <c r="C947" s="17">
        <v>41138</v>
      </c>
      <c r="D947" s="17">
        <f t="shared" si="26"/>
        <v>41183</v>
      </c>
      <c r="E947" s="17">
        <f>VLOOKUP(B947,SAOM!B$2:D3997,3,0)</f>
        <v>41183</v>
      </c>
      <c r="F947" s="17">
        <f t="shared" si="25"/>
        <v>41198</v>
      </c>
      <c r="G947" s="17" t="s">
        <v>501</v>
      </c>
      <c r="H947" s="14" t="s">
        <v>752</v>
      </c>
      <c r="I947" s="40" t="str">
        <f>VLOOKUP(B947,SAOM!B$2:E2942,4,0)</f>
        <v>A agendar</v>
      </c>
      <c r="J947" s="14" t="s">
        <v>684</v>
      </c>
      <c r="K947" s="14" t="s">
        <v>684</v>
      </c>
      <c r="L947" s="15" t="s">
        <v>5381</v>
      </c>
      <c r="M947" s="15" t="str">
        <f>VLOOKUP(L947,Coordenadas!A$2:B2199,2,0)</f>
        <v xml:space="preserve"> 19°53'21.41"S</v>
      </c>
      <c r="N947" s="15" t="str">
        <f>VLOOKUP(L947,Coordenadas!A$2:C5942,3,0)</f>
        <v xml:space="preserve"> 43°48'18.03"O</v>
      </c>
      <c r="O947" s="40" t="str">
        <f>VLOOKUP(B947,SAOM!B$2:H1900,7,0)</f>
        <v>-</v>
      </c>
      <c r="P947" s="40">
        <v>4033</v>
      </c>
      <c r="Q947" s="17" t="str">
        <f>VLOOKUP(B947,SAOM!B$2:I1900,8,0)</f>
        <v>-</v>
      </c>
      <c r="R947" s="17" t="e">
        <f>VLOOKUP(B947,AG_Lider!A$1:F2259,6,0)</f>
        <v>#N/A</v>
      </c>
      <c r="S947" s="42" t="str">
        <f>VLOOKUP(B947,SAOM!B$2:J1900,9,0)</f>
        <v>ELENICE APARECIDA DE PAULA</v>
      </c>
      <c r="T947" s="17" t="str">
        <f>VLOOKUP(B947,SAOM!B$2:K2346,10,0)</f>
        <v>AV.BOA VIAGEM, 401 - NOVA ALVORADA</v>
      </c>
      <c r="U947" s="42" t="str">
        <f>VLOOKUP(B947,SAOM!B$2:M1672,12,0)</f>
        <v>(31)3481-5344</v>
      </c>
      <c r="V947" s="87" t="str">
        <f>VLOOKUP(B947,SAOM!B$2:L1672,11,0)</f>
        <v>34650-200</v>
      </c>
      <c r="W947" s="18"/>
      <c r="X947" s="40" t="str">
        <f>VLOOKUP(B947,SAOM!B$2:N1672,13,0)</f>
        <v>-</v>
      </c>
      <c r="Y947" s="17"/>
      <c r="Z947" s="15" t="s">
        <v>5718</v>
      </c>
      <c r="AA947" s="19"/>
      <c r="AB947" s="35"/>
      <c r="AC947" s="48"/>
      <c r="AD947" s="19" t="str">
        <f>VLOOKUP(B947,SAOM!B$2:Q1973,16,0)</f>
        <v>-</v>
      </c>
      <c r="AE947" s="19" t="s">
        <v>4675</v>
      </c>
      <c r="AF947" s="19"/>
      <c r="AG947" s="145"/>
      <c r="AH947" s="15"/>
    </row>
    <row r="948" spans="1:34" s="20" customFormat="1">
      <c r="A948" s="46">
        <v>4178</v>
      </c>
      <c r="B948" s="38">
        <v>4178</v>
      </c>
      <c r="C948" s="17">
        <v>41138</v>
      </c>
      <c r="D948" s="17">
        <f t="shared" si="26"/>
        <v>41183</v>
      </c>
      <c r="E948" s="17">
        <f>VLOOKUP(B948,SAOM!B$2:D3998,3,0)</f>
        <v>41183</v>
      </c>
      <c r="F948" s="17">
        <f t="shared" si="25"/>
        <v>41198</v>
      </c>
      <c r="G948" s="17" t="s">
        <v>501</v>
      </c>
      <c r="H948" s="14" t="s">
        <v>752</v>
      </c>
      <c r="I948" s="40" t="str">
        <f>VLOOKUP(B948,SAOM!B$2:E2943,4,0)</f>
        <v>A agendar</v>
      </c>
      <c r="J948" s="14" t="s">
        <v>684</v>
      </c>
      <c r="K948" s="14" t="s">
        <v>684</v>
      </c>
      <c r="L948" s="15" t="s">
        <v>5381</v>
      </c>
      <c r="M948" s="15" t="str">
        <f>VLOOKUP(L948,Coordenadas!A$2:B2200,2,0)</f>
        <v xml:space="preserve"> 19°53'21.41"S</v>
      </c>
      <c r="N948" s="15" t="str">
        <f>VLOOKUP(L948,Coordenadas!A$2:C5943,3,0)</f>
        <v xml:space="preserve"> 43°48'18.03"O</v>
      </c>
      <c r="O948" s="40" t="str">
        <f>VLOOKUP(B948,SAOM!B$2:H1901,7,0)</f>
        <v>-</v>
      </c>
      <c r="P948" s="40">
        <v>4033</v>
      </c>
      <c r="Q948" s="17" t="str">
        <f>VLOOKUP(B948,SAOM!B$2:I1901,8,0)</f>
        <v>-</v>
      </c>
      <c r="R948" s="17" t="e">
        <f>VLOOKUP(B948,AG_Lider!A$1:F2260,6,0)</f>
        <v>#N/A</v>
      </c>
      <c r="S948" s="42" t="str">
        <f>VLOOKUP(B948,SAOM!B$2:J1901,9,0)</f>
        <v>ANDREZA CONEICAO LOPES/MARGARIDA</v>
      </c>
      <c r="T948" s="17" t="str">
        <f>VLOOKUP(B948,SAOM!B$2:K2347,10,0)</f>
        <v>RUA TOMÉ DE SOUZA, 104 - ROSARIO I</v>
      </c>
      <c r="U948" s="42" t="str">
        <f>VLOOKUP(B948,SAOM!B$2:M1673,12,0)</f>
        <v>(31)3672-7708</v>
      </c>
      <c r="V948" s="87" t="str">
        <f>VLOOKUP(B948,SAOM!B$2:L1673,11,0)</f>
        <v>34500-000</v>
      </c>
      <c r="W948" s="18"/>
      <c r="X948" s="40" t="str">
        <f>VLOOKUP(B948,SAOM!B$2:N1673,13,0)</f>
        <v>-</v>
      </c>
      <c r="Y948" s="17"/>
      <c r="Z948" s="15" t="s">
        <v>5718</v>
      </c>
      <c r="AA948" s="19"/>
      <c r="AB948" s="35"/>
      <c r="AC948" s="48"/>
      <c r="AD948" s="19" t="str">
        <f>VLOOKUP(B948,SAOM!B$2:Q1974,16,0)</f>
        <v>-</v>
      </c>
      <c r="AE948" s="19" t="s">
        <v>4675</v>
      </c>
      <c r="AF948" s="19"/>
      <c r="AG948" s="145"/>
      <c r="AH948" s="15"/>
    </row>
    <row r="949" spans="1:34" s="20" customFormat="1">
      <c r="A949" s="46">
        <v>4206</v>
      </c>
      <c r="B949" s="38">
        <v>4206</v>
      </c>
      <c r="C949" s="17">
        <v>41141</v>
      </c>
      <c r="D949" s="17">
        <f t="shared" si="26"/>
        <v>41186</v>
      </c>
      <c r="E949" s="17">
        <f>VLOOKUP(B949,SAOM!B$2:D3999,3,0)</f>
        <v>41186</v>
      </c>
      <c r="F949" s="17">
        <f t="shared" si="25"/>
        <v>41201</v>
      </c>
      <c r="G949" s="17" t="s">
        <v>501</v>
      </c>
      <c r="H949" s="14" t="s">
        <v>752</v>
      </c>
      <c r="I949" s="40" t="str">
        <f>VLOOKUP(B949,SAOM!B$2:E2944,4,0)</f>
        <v>Agendado</v>
      </c>
      <c r="J949" s="14" t="s">
        <v>499</v>
      </c>
      <c r="K949" s="14" t="s">
        <v>499</v>
      </c>
      <c r="L949" s="15" t="s">
        <v>167</v>
      </c>
      <c r="M949" s="15" t="str">
        <f>VLOOKUP(L949,Coordenadas!A$2:B2201,2,0)</f>
        <v xml:space="preserve"> 20° 1'10.78"S</v>
      </c>
      <c r="N949" s="15" t="str">
        <f>VLOOKUP(L949,Coordenadas!A$2:C5944,3,0)</f>
        <v xml:space="preserve"> 48°55'10.08"O</v>
      </c>
      <c r="O949" s="40" t="str">
        <f>VLOOKUP(B949,SAOM!B$2:H1902,7,0)</f>
        <v>-</v>
      </c>
      <c r="P949" s="40">
        <v>4033</v>
      </c>
      <c r="Q949" s="17">
        <f>VLOOKUP(B949,SAOM!B$2:I1902,8,0)</f>
        <v>41166</v>
      </c>
      <c r="R949" s="17" t="e">
        <f>VLOOKUP(B949,AG_Lider!A$1:F2261,6,0)</f>
        <v>#N/A</v>
      </c>
      <c r="S949" s="42" t="str">
        <f>VLOOKUP(B949,SAOM!B$2:J1902,9,0)</f>
        <v>Nice Helena Franco Botelho</v>
      </c>
      <c r="T949" s="17" t="str">
        <f>VLOOKUP(B949,SAOM!B$2:K2348,10,0)</f>
        <v>Vila Barroso  - Zona Rural - Povoado</v>
      </c>
      <c r="U949" s="42" t="str">
        <f>VLOOKUP(B949,SAOM!B$2:M1674,12,0)</f>
        <v>(34)3425 1829</v>
      </c>
      <c r="V949" s="87" t="str">
        <f>VLOOKUP(B949,SAOM!B$2:L1674,11,0)</f>
        <v>38200-000</v>
      </c>
      <c r="W949" s="18"/>
      <c r="X949" s="40" t="str">
        <f>VLOOKUP(B949,SAOM!B$2:N1674,13,0)</f>
        <v>-</v>
      </c>
      <c r="Y949" s="17"/>
      <c r="Z949" s="15"/>
      <c r="AA949" s="19"/>
      <c r="AB949" s="35"/>
      <c r="AC949" s="48"/>
      <c r="AD949" s="19" t="str">
        <f>VLOOKUP(B949,SAOM!B$2:Q1975,16,0)</f>
        <v>-</v>
      </c>
      <c r="AE949" s="19" t="s">
        <v>4675</v>
      </c>
      <c r="AF949" s="19"/>
      <c r="AG949" s="145"/>
      <c r="AH949" s="15"/>
    </row>
    <row r="950" spans="1:34" s="20" customFormat="1">
      <c r="A950" s="46">
        <v>4205</v>
      </c>
      <c r="B950" s="38">
        <v>4205</v>
      </c>
      <c r="C950" s="17">
        <v>41141</v>
      </c>
      <c r="D950" s="17">
        <f t="shared" si="26"/>
        <v>41186</v>
      </c>
      <c r="E950" s="17">
        <f>VLOOKUP(B950,SAOM!B$2:D4000,3,0)</f>
        <v>41186</v>
      </c>
      <c r="F950" s="17">
        <f t="shared" si="25"/>
        <v>41201</v>
      </c>
      <c r="G950" s="17" t="s">
        <v>501</v>
      </c>
      <c r="H950" s="14" t="s">
        <v>752</v>
      </c>
      <c r="I950" s="40" t="str">
        <f>VLOOKUP(B950,SAOM!B$2:E2945,4,0)</f>
        <v>Agendado</v>
      </c>
      <c r="J950" s="14" t="s">
        <v>499</v>
      </c>
      <c r="K950" s="14" t="s">
        <v>499</v>
      </c>
      <c r="L950" s="15" t="s">
        <v>167</v>
      </c>
      <c r="M950" s="15" t="str">
        <f>VLOOKUP(L950,Coordenadas!A$2:B2202,2,0)</f>
        <v xml:space="preserve"> 20° 1'10.78"S</v>
      </c>
      <c r="N950" s="15" t="str">
        <f>VLOOKUP(L950,Coordenadas!A$2:C5945,3,0)</f>
        <v xml:space="preserve"> 48°55'10.08"O</v>
      </c>
      <c r="O950" s="40" t="str">
        <f>VLOOKUP(B950,SAOM!B$2:H1903,7,0)</f>
        <v>-</v>
      </c>
      <c r="P950" s="40">
        <v>4033</v>
      </c>
      <c r="Q950" s="17">
        <f>VLOOKUP(B950,SAOM!B$2:I1903,8,0)</f>
        <v>41166</v>
      </c>
      <c r="R950" s="17" t="e">
        <f>VLOOKUP(B950,AG_Lider!A$1:F2262,6,0)</f>
        <v>#N/A</v>
      </c>
      <c r="S950" s="42" t="str">
        <f>VLOOKUP(B950,SAOM!B$2:J1903,9,0)</f>
        <v>Nice Helena Franco Botelho</v>
      </c>
      <c r="T950" s="17" t="str">
        <f>VLOOKUP(B950,SAOM!B$2:K2349,10,0)</f>
        <v>Povoado de Boa Esperança/Zona Rural - Povoado</v>
      </c>
      <c r="U950" s="42" t="str">
        <f>VLOOKUP(B950,SAOM!B$2:M1675,12,0)</f>
        <v>(34)3425 1905</v>
      </c>
      <c r="V950" s="87" t="str">
        <f>VLOOKUP(B950,SAOM!B$2:L1675,11,0)</f>
        <v>38200-000</v>
      </c>
      <c r="W950" s="18"/>
      <c r="X950" s="40" t="str">
        <f>VLOOKUP(B950,SAOM!B$2:N1675,13,0)</f>
        <v>-</v>
      </c>
      <c r="Y950" s="17"/>
      <c r="Z950" s="15"/>
      <c r="AA950" s="19"/>
      <c r="AB950" s="35"/>
      <c r="AC950" s="48"/>
      <c r="AD950" s="19" t="str">
        <f>VLOOKUP(B950,SAOM!B$2:Q1976,16,0)</f>
        <v>-</v>
      </c>
      <c r="AE950" s="19" t="s">
        <v>4675</v>
      </c>
      <c r="AF950" s="19"/>
      <c r="AG950" s="145"/>
      <c r="AH950" s="15"/>
    </row>
    <row r="951" spans="1:34" s="20" customFormat="1">
      <c r="A951" s="46">
        <v>4204</v>
      </c>
      <c r="B951" s="38">
        <v>4204</v>
      </c>
      <c r="C951" s="17">
        <v>41141</v>
      </c>
      <c r="D951" s="17">
        <f t="shared" si="26"/>
        <v>41186</v>
      </c>
      <c r="E951" s="17">
        <f>VLOOKUP(B951,SAOM!B$2:D4001,3,0)</f>
        <v>41186</v>
      </c>
      <c r="F951" s="17">
        <f t="shared" si="25"/>
        <v>41201</v>
      </c>
      <c r="G951" s="17" t="s">
        <v>501</v>
      </c>
      <c r="H951" s="14" t="s">
        <v>752</v>
      </c>
      <c r="I951" s="40" t="str">
        <f>VLOOKUP(B951,SAOM!B$2:E2946,4,0)</f>
        <v>Agendado</v>
      </c>
      <c r="J951" s="14" t="s">
        <v>499</v>
      </c>
      <c r="K951" s="14" t="s">
        <v>499</v>
      </c>
      <c r="L951" s="15" t="s">
        <v>167</v>
      </c>
      <c r="M951" s="15" t="str">
        <f>VLOOKUP(L951,Coordenadas!A$2:B2203,2,0)</f>
        <v xml:space="preserve"> 20° 1'10.78"S</v>
      </c>
      <c r="N951" s="15" t="str">
        <f>VLOOKUP(L951,Coordenadas!A$2:C5946,3,0)</f>
        <v xml:space="preserve"> 48°55'10.08"O</v>
      </c>
      <c r="O951" s="40" t="str">
        <f>VLOOKUP(B951,SAOM!B$2:H1904,7,0)</f>
        <v>SES-FRAL-4204</v>
      </c>
      <c r="P951" s="40">
        <v>4033</v>
      </c>
      <c r="Q951" s="17">
        <f>VLOOKUP(B951,SAOM!B$2:I1904,8,0)</f>
        <v>41166</v>
      </c>
      <c r="R951" s="17" t="e">
        <f>VLOOKUP(B951,AG_Lider!A$1:F2263,6,0)</f>
        <v>#N/A</v>
      </c>
      <c r="S951" s="42" t="str">
        <f>VLOOKUP(B951,SAOM!B$2:J1904,9,0)</f>
        <v>Nice Helena Franco Botelho</v>
      </c>
      <c r="T951" s="17" t="str">
        <f>VLOOKUP(B951,SAOM!B$2:K2350,10,0)</f>
        <v>Avenida Presidente Getúlio Vargas, 365 - Povoado</v>
      </c>
      <c r="U951" s="42" t="str">
        <f>VLOOKUP(B951,SAOM!B$2:M1676,12,0)</f>
        <v>(34)3425 4117</v>
      </c>
      <c r="V951" s="87" t="str">
        <f>VLOOKUP(B951,SAOM!B$2:L1676,11,0)</f>
        <v>38200-000</v>
      </c>
      <c r="W951" s="18"/>
      <c r="X951" s="40" t="str">
        <f>VLOOKUP(B951,SAOM!B$2:N1676,13,0)</f>
        <v>-</v>
      </c>
      <c r="Y951" s="17"/>
      <c r="Z951" s="15"/>
      <c r="AA951" s="19"/>
      <c r="AB951" s="35"/>
      <c r="AC951" s="48"/>
      <c r="AD951" s="19" t="str">
        <f>VLOOKUP(B951,SAOM!B$2:Q1977,16,0)</f>
        <v>-</v>
      </c>
      <c r="AE951" s="19" t="s">
        <v>4675</v>
      </c>
      <c r="AF951" s="19"/>
      <c r="AG951" s="145"/>
      <c r="AH951" s="15"/>
    </row>
    <row r="952" spans="1:34" s="20" customFormat="1">
      <c r="A952" s="46">
        <v>4203</v>
      </c>
      <c r="B952" s="38">
        <v>4203</v>
      </c>
      <c r="C952" s="17">
        <v>41141</v>
      </c>
      <c r="D952" s="17">
        <f t="shared" si="26"/>
        <v>41186</v>
      </c>
      <c r="E952" s="17">
        <f>VLOOKUP(B952,SAOM!B$2:D4002,3,0)</f>
        <v>41186</v>
      </c>
      <c r="F952" s="17">
        <f t="shared" si="25"/>
        <v>41201</v>
      </c>
      <c r="G952" s="17" t="s">
        <v>501</v>
      </c>
      <c r="H952" s="14" t="s">
        <v>752</v>
      </c>
      <c r="I952" s="40" t="str">
        <f>VLOOKUP(B952,SAOM!B$2:E2947,4,0)</f>
        <v>Agendado</v>
      </c>
      <c r="J952" s="14" t="s">
        <v>499</v>
      </c>
      <c r="K952" s="14" t="s">
        <v>499</v>
      </c>
      <c r="L952" s="15" t="s">
        <v>167</v>
      </c>
      <c r="M952" s="15" t="str">
        <f>VLOOKUP(L952,Coordenadas!A$2:B2204,2,0)</f>
        <v xml:space="preserve"> 20° 1'10.78"S</v>
      </c>
      <c r="N952" s="15" t="str">
        <f>VLOOKUP(L952,Coordenadas!A$2:C5947,3,0)</f>
        <v xml:space="preserve"> 48°55'10.08"O</v>
      </c>
      <c r="O952" s="40" t="str">
        <f>VLOOKUP(B952,SAOM!B$2:H1905,7,0)</f>
        <v>-</v>
      </c>
      <c r="P952" s="40">
        <v>4033</v>
      </c>
      <c r="Q952" s="17">
        <f>VLOOKUP(B952,SAOM!B$2:I1905,8,0)</f>
        <v>41166</v>
      </c>
      <c r="R952" s="17" t="e">
        <f>VLOOKUP(B952,AG_Lider!A$1:F2264,6,0)</f>
        <v>#N/A</v>
      </c>
      <c r="S952" s="42" t="str">
        <f>VLOOKUP(B952,SAOM!B$2:J1905,9,0)</f>
        <v>Sirce Soares do Santos</v>
      </c>
      <c r="T952" s="17" t="str">
        <f>VLOOKUP(B952,SAOM!B$2:K2351,10,0)</f>
        <v>Rua Benedito de Deus - Distrito Ap Minas</v>
      </c>
      <c r="U952" s="42" t="str">
        <f>VLOOKUP(B952,SAOM!B$2:M1677,12,0)</f>
        <v>(34)3425 1230</v>
      </c>
      <c r="V952" s="87" t="str">
        <f>VLOOKUP(B952,SAOM!B$2:L1677,11,0)</f>
        <v>38200-000</v>
      </c>
      <c r="W952" s="18"/>
      <c r="X952" s="40" t="str">
        <f>VLOOKUP(B952,SAOM!B$2:N1677,13,0)</f>
        <v>-</v>
      </c>
      <c r="Y952" s="17"/>
      <c r="Z952" s="15"/>
      <c r="AA952" s="19"/>
      <c r="AB952" s="35"/>
      <c r="AC952" s="48"/>
      <c r="AD952" s="19" t="str">
        <f>VLOOKUP(B952,SAOM!B$2:Q1978,16,0)</f>
        <v>-</v>
      </c>
      <c r="AE952" s="19" t="s">
        <v>4675</v>
      </c>
      <c r="AF952" s="19"/>
      <c r="AG952" s="145"/>
      <c r="AH952" s="15"/>
    </row>
    <row r="953" spans="1:34" s="20" customFormat="1">
      <c r="A953" s="46">
        <v>4202</v>
      </c>
      <c r="B953" s="38">
        <v>4202</v>
      </c>
      <c r="C953" s="17">
        <v>41141</v>
      </c>
      <c r="D953" s="17">
        <f t="shared" si="26"/>
        <v>41186</v>
      </c>
      <c r="E953" s="17">
        <f>VLOOKUP(B953,SAOM!B$2:D4003,3,0)</f>
        <v>41186</v>
      </c>
      <c r="F953" s="17">
        <f t="shared" si="25"/>
        <v>41201</v>
      </c>
      <c r="G953" s="17" t="s">
        <v>501</v>
      </c>
      <c r="H953" s="14" t="s">
        <v>752</v>
      </c>
      <c r="I953" s="40" t="str">
        <f>VLOOKUP(B953,SAOM!B$2:E2948,4,0)</f>
        <v>Agendado</v>
      </c>
      <c r="J953" s="14" t="s">
        <v>499</v>
      </c>
      <c r="K953" s="14" t="s">
        <v>499</v>
      </c>
      <c r="L953" s="15" t="s">
        <v>167</v>
      </c>
      <c r="M953" s="15" t="str">
        <f>VLOOKUP(L953,Coordenadas!A$2:B2205,2,0)</f>
        <v xml:space="preserve"> 20° 1'10.78"S</v>
      </c>
      <c r="N953" s="15" t="str">
        <f>VLOOKUP(L953,Coordenadas!A$2:C5948,3,0)</f>
        <v xml:space="preserve"> 48°55'10.08"O</v>
      </c>
      <c r="O953" s="40" t="str">
        <f>VLOOKUP(B953,SAOM!B$2:H1906,7,0)</f>
        <v xml:space="preserve">SES-FRAL-4202 </v>
      </c>
      <c r="P953" s="40">
        <v>4033</v>
      </c>
      <c r="Q953" s="17">
        <f>VLOOKUP(B953,SAOM!B$2:I1906,8,0)</f>
        <v>41162</v>
      </c>
      <c r="R953" s="17" t="e">
        <f>VLOOKUP(B953,AG_Lider!A$1:F2265,6,0)</f>
        <v>#N/A</v>
      </c>
      <c r="S953" s="42" t="str">
        <f>VLOOKUP(B953,SAOM!B$2:J1906,9,0)</f>
        <v>Patrícia do Carmo Azevedo</v>
      </c>
      <c r="T953" s="17" t="str">
        <f>VLOOKUP(B953,SAOM!B$2:K2352,10,0)</f>
        <v>Rua Antônio de Paula, 160 - Centro</v>
      </c>
      <c r="U953" s="42" t="str">
        <f>VLOOKUP(B953,SAOM!B$2:M1678,12,0)</f>
        <v>(34)3423 2611</v>
      </c>
      <c r="V953" s="87" t="str">
        <f>VLOOKUP(B953,SAOM!B$2:L1678,11,0)</f>
        <v>38200-000</v>
      </c>
      <c r="W953" s="18"/>
      <c r="X953" s="40" t="str">
        <f>VLOOKUP(B953,SAOM!B$2:N1678,13,0)</f>
        <v>-</v>
      </c>
      <c r="Y953" s="17"/>
      <c r="Z953" s="15"/>
      <c r="AA953" s="19"/>
      <c r="AB953" s="35"/>
      <c r="AC953" s="48"/>
      <c r="AD953" s="19" t="str">
        <f>VLOOKUP(B953,SAOM!B$2:Q1979,16,0)</f>
        <v>-</v>
      </c>
      <c r="AE953" s="19" t="s">
        <v>4675</v>
      </c>
      <c r="AF953" s="19"/>
      <c r="AG953" s="145"/>
      <c r="AH953" s="15"/>
    </row>
    <row r="954" spans="1:34" s="84" customFormat="1">
      <c r="A954" s="46">
        <v>4201</v>
      </c>
      <c r="B954" s="38">
        <v>4201</v>
      </c>
      <c r="C954" s="31">
        <v>41141</v>
      </c>
      <c r="D954" s="31">
        <f t="shared" si="26"/>
        <v>41186</v>
      </c>
      <c r="E954" s="31">
        <f>VLOOKUP(B954,SAOM!B$2:D4004,3,0)</f>
        <v>41186</v>
      </c>
      <c r="F954" s="31">
        <f t="shared" si="25"/>
        <v>41201</v>
      </c>
      <c r="G954" s="31" t="s">
        <v>501</v>
      </c>
      <c r="H954" s="73" t="s">
        <v>517</v>
      </c>
      <c r="I954" s="38" t="str">
        <f>VLOOKUP(B954,SAOM!B$2:E2949,4,0)</f>
        <v>Aceito</v>
      </c>
      <c r="J954" s="73" t="s">
        <v>499</v>
      </c>
      <c r="K954" s="73" t="s">
        <v>501</v>
      </c>
      <c r="L954" s="47" t="s">
        <v>167</v>
      </c>
      <c r="M954" s="15" t="str">
        <f>VLOOKUP(L954,Coordenadas!A$2:B2206,2,0)</f>
        <v xml:space="preserve"> 20° 1'10.78"S</v>
      </c>
      <c r="N954" s="15" t="str">
        <f>VLOOKUP(L954,Coordenadas!A$2:C5949,3,0)</f>
        <v xml:space="preserve"> 48°55'10.08"O</v>
      </c>
      <c r="O954" s="38" t="str">
        <f>VLOOKUP(B954,SAOM!B$2:H1907,7,0)</f>
        <v>SES-FRAL-4201</v>
      </c>
      <c r="P954" s="38">
        <v>4033</v>
      </c>
      <c r="Q954" s="31">
        <f>VLOOKUP(B954,SAOM!B$2:I1907,8,0)</f>
        <v>41166</v>
      </c>
      <c r="R954" s="31" t="e">
        <f>VLOOKUP(B954,AG_Lider!A$1:F2266,6,0)</f>
        <v>#N/A</v>
      </c>
      <c r="S954" s="80" t="str">
        <f>VLOOKUP(B954,SAOM!B$2:J1907,9,0)</f>
        <v>Lidiane Beatriz de O Costa da Silva</v>
      </c>
      <c r="T954" s="31" t="str">
        <f>VLOOKUP(B954,SAOM!B$2:K2353,10,0)</f>
        <v>Avenida Brasilia, 777 - Novo Horizonte</v>
      </c>
      <c r="U954" s="80" t="str">
        <f>VLOOKUP(B954,SAOM!B$2:M1679,12,0)</f>
        <v>(34)4323 2682</v>
      </c>
      <c r="V954" s="209" t="str">
        <f>VLOOKUP(B954,SAOM!B$2:L1679,11,0)</f>
        <v>38200-000</v>
      </c>
      <c r="W954" s="81"/>
      <c r="X954" s="38" t="str">
        <f>VLOOKUP(B954,SAOM!B$2:N1679,13,0)</f>
        <v>00:20:0e:10:4c:b7</v>
      </c>
      <c r="Y954" s="31">
        <v>41179</v>
      </c>
      <c r="Z954" s="47" t="s">
        <v>6486</v>
      </c>
      <c r="AA954" s="82">
        <v>41179</v>
      </c>
      <c r="AB954" s="83"/>
      <c r="AC954" s="70"/>
      <c r="AD954" s="82" t="str">
        <f>VLOOKUP(B954,SAOM!B$2:Q1980,16,0)</f>
        <v>-</v>
      </c>
      <c r="AE954" s="82" t="s">
        <v>4675</v>
      </c>
      <c r="AF954" s="82"/>
      <c r="AG954" s="147"/>
      <c r="AH954" s="47"/>
    </row>
    <row r="955" spans="1:34" s="20" customFormat="1">
      <c r="A955" s="46">
        <v>4192</v>
      </c>
      <c r="B955" s="38">
        <v>4192</v>
      </c>
      <c r="C955" s="17">
        <v>41138</v>
      </c>
      <c r="D955" s="17">
        <f t="shared" si="26"/>
        <v>41183</v>
      </c>
      <c r="E955" s="17">
        <f>VLOOKUP(B955,SAOM!B$2:D4005,3,0)</f>
        <v>41183</v>
      </c>
      <c r="F955" s="17">
        <f t="shared" si="25"/>
        <v>41198</v>
      </c>
      <c r="G955" s="17" t="s">
        <v>501</v>
      </c>
      <c r="H955" s="14" t="s">
        <v>752</v>
      </c>
      <c r="I955" s="40" t="str">
        <f>VLOOKUP(B955,SAOM!B$2:E2950,4,0)</f>
        <v>A agendar</v>
      </c>
      <c r="J955" s="14" t="s">
        <v>499</v>
      </c>
      <c r="K955" s="14" t="s">
        <v>499</v>
      </c>
      <c r="L955" s="15" t="s">
        <v>7152</v>
      </c>
      <c r="M955" s="15" t="str">
        <f>VLOOKUP(L955,Coordenadas!A$2:B2207,2,0)</f>
        <v xml:space="preserve"> 21°24'21.87"S</v>
      </c>
      <c r="N955" s="15" t="str">
        <f>VLOOKUP(L955,Coordenadas!A$2:C5950,3,0)</f>
        <v xml:space="preserve"> 42°48'32.43"O</v>
      </c>
      <c r="O955" s="40" t="str">
        <f>VLOOKUP(B955,SAOM!B$2:H1908,7,0)</f>
        <v>-</v>
      </c>
      <c r="P955" s="40">
        <v>4033</v>
      </c>
      <c r="Q955" s="17" t="str">
        <f>VLOOKUP(B955,SAOM!B$2:I1908,8,0)</f>
        <v>-</v>
      </c>
      <c r="R955" s="17" t="e">
        <f>VLOOKUP(B955,AG_Lider!A$1:F2267,6,0)</f>
        <v>#N/A</v>
      </c>
      <c r="S955" s="42" t="str">
        <f>VLOOKUP(B955,SAOM!B$2:J1908,9,0)</f>
        <v>Eliane Cunha</v>
      </c>
      <c r="T955" s="17" t="str">
        <f>VLOOKUP(B955,SAOM!B$2:K2354,10,0)</f>
        <v>Sitio São Lourenço - Zona Rural</v>
      </c>
      <c r="U955" s="42" t="str">
        <f>VLOOKUP(B955,SAOM!B$2:M1680,12,0)</f>
        <v>(32)3452-1186</v>
      </c>
      <c r="V955" s="87" t="str">
        <f>VLOOKUP(B955,SAOM!B$2:L1680,11,0)</f>
        <v>36788-000</v>
      </c>
      <c r="W955" s="18"/>
      <c r="X955" s="40" t="str">
        <f>VLOOKUP(B955,SAOM!B$2:N1680,13,0)</f>
        <v>-</v>
      </c>
      <c r="Y955" s="17"/>
      <c r="Z955" s="15"/>
      <c r="AA955" s="19"/>
      <c r="AB955" s="35"/>
      <c r="AC955" s="48"/>
      <c r="AD955" s="19" t="str">
        <f>VLOOKUP(B955,SAOM!B$2:Q1981,16,0)</f>
        <v>-</v>
      </c>
      <c r="AE955" s="19" t="s">
        <v>4675</v>
      </c>
      <c r="AF955" s="19"/>
      <c r="AG955" s="145"/>
      <c r="AH955" s="15"/>
    </row>
    <row r="956" spans="1:34" s="20" customFormat="1">
      <c r="A956" s="46">
        <v>4193</v>
      </c>
      <c r="B956" s="38">
        <v>4193</v>
      </c>
      <c r="C956" s="17">
        <v>41138</v>
      </c>
      <c r="D956" s="17">
        <f t="shared" si="26"/>
        <v>41183</v>
      </c>
      <c r="E956" s="17">
        <f>VLOOKUP(B956,SAOM!B$2:D4006,3,0)</f>
        <v>41183</v>
      </c>
      <c r="F956" s="17">
        <f t="shared" si="25"/>
        <v>41198</v>
      </c>
      <c r="G956" s="17" t="s">
        <v>501</v>
      </c>
      <c r="H956" s="14" t="s">
        <v>752</v>
      </c>
      <c r="I956" s="40" t="str">
        <f>VLOOKUP(B956,SAOM!B$2:E2951,4,0)</f>
        <v>Agendado</v>
      </c>
      <c r="J956" s="14" t="s">
        <v>499</v>
      </c>
      <c r="K956" s="14" t="s">
        <v>499</v>
      </c>
      <c r="L956" s="15" t="s">
        <v>7152</v>
      </c>
      <c r="M956" s="15" t="str">
        <f>VLOOKUP(L956,Coordenadas!A$2:B2208,2,0)</f>
        <v xml:space="preserve"> 21°24'21.87"S</v>
      </c>
      <c r="N956" s="15" t="str">
        <f>VLOOKUP(L956,Coordenadas!A$2:C5951,3,0)</f>
        <v xml:space="preserve"> 42°48'32.43"O</v>
      </c>
      <c r="O956" s="40" t="str">
        <f>VLOOKUP(B956,SAOM!B$2:H1909,7,0)</f>
        <v>-</v>
      </c>
      <c r="P956" s="40">
        <v>4033</v>
      </c>
      <c r="Q956" s="17">
        <f>VLOOKUP(B956,SAOM!B$2:I1909,8,0)</f>
        <v>41165</v>
      </c>
      <c r="R956" s="17" t="e">
        <f>VLOOKUP(B956,AG_Lider!A$1:F2268,6,0)</f>
        <v>#N/A</v>
      </c>
      <c r="S956" s="42" t="str">
        <f>VLOOKUP(B956,SAOM!B$2:J1909,9,0)</f>
        <v>Eliane Cunha</v>
      </c>
      <c r="T956" s="17" t="str">
        <f>VLOOKUP(B956,SAOM!B$2:K2355,10,0)</f>
        <v>Comunidade Caramonos - Zona Rural</v>
      </c>
      <c r="U956" s="42" t="str">
        <f>VLOOKUP(B956,SAOM!B$2:M1681,12,0)</f>
        <v>32-3441-0198</v>
      </c>
      <c r="V956" s="87" t="str">
        <f>VLOOKUP(B956,SAOM!B$2:L1681,11,0)</f>
        <v>36788-000</v>
      </c>
      <c r="W956" s="18"/>
      <c r="X956" s="40" t="str">
        <f>VLOOKUP(B956,SAOM!B$2:N1681,13,0)</f>
        <v>-</v>
      </c>
      <c r="Y956" s="17"/>
      <c r="Z956" s="15"/>
      <c r="AA956" s="19"/>
      <c r="AB956" s="35"/>
      <c r="AC956" s="48"/>
      <c r="AD956" s="19" t="str">
        <f>VLOOKUP(B956,SAOM!B$2:Q1982,16,0)</f>
        <v>-</v>
      </c>
      <c r="AE956" s="19" t="s">
        <v>4675</v>
      </c>
      <c r="AF956" s="19"/>
      <c r="AG956" s="145"/>
      <c r="AH956" s="15"/>
    </row>
    <row r="957" spans="1:34" s="20" customFormat="1">
      <c r="A957" s="46">
        <v>4200</v>
      </c>
      <c r="B957" s="38">
        <v>4200</v>
      </c>
      <c r="C957" s="17">
        <v>41141</v>
      </c>
      <c r="D957" s="17">
        <f t="shared" si="26"/>
        <v>41186</v>
      </c>
      <c r="E957" s="17">
        <f>VLOOKUP(B957,SAOM!B$2:D4007,3,0)</f>
        <v>41186</v>
      </c>
      <c r="F957" s="17">
        <f t="shared" si="25"/>
        <v>41201</v>
      </c>
      <c r="G957" s="17" t="s">
        <v>501</v>
      </c>
      <c r="H957" s="14" t="s">
        <v>517</v>
      </c>
      <c r="I957" s="40" t="str">
        <f>VLOOKUP(B957,SAOM!B$2:E2952,4,0)</f>
        <v>Aceito</v>
      </c>
      <c r="J957" s="14" t="s">
        <v>499</v>
      </c>
      <c r="K957" s="14" t="s">
        <v>501</v>
      </c>
      <c r="L957" s="15" t="s">
        <v>167</v>
      </c>
      <c r="M957" s="15" t="str">
        <f>VLOOKUP(L957,Coordenadas!A$2:B2209,2,0)</f>
        <v xml:space="preserve"> 20° 1'10.78"S</v>
      </c>
      <c r="N957" s="15" t="str">
        <f>VLOOKUP(L957,Coordenadas!A$2:C5952,3,0)</f>
        <v xml:space="preserve"> 48°55'10.08"O</v>
      </c>
      <c r="O957" s="40" t="str">
        <f>VLOOKUP(B957,SAOM!B$2:H1910,7,0)</f>
        <v xml:space="preserve">SES-FRAL-4200 </v>
      </c>
      <c r="P957" s="40">
        <v>4033</v>
      </c>
      <c r="Q957" s="17">
        <f>VLOOKUP(B957,SAOM!B$2:I1910,8,0)</f>
        <v>41166</v>
      </c>
      <c r="R957" s="17" t="e">
        <f>VLOOKUP(B957,AG_Lider!A$1:F2269,6,0)</f>
        <v>#N/A</v>
      </c>
      <c r="S957" s="42" t="str">
        <f>VLOOKUP(B957,SAOM!B$2:J1910,9,0)</f>
        <v>Renato Fontão Franco</v>
      </c>
      <c r="T957" s="17" t="str">
        <f>VLOOKUP(B957,SAOM!B$2:K2356,10,0)</f>
        <v>Rua Uberlândia, 521 - Progresso</v>
      </c>
      <c r="U957" s="42" t="str">
        <f>VLOOKUP(B957,SAOM!B$2:M1682,12,0)</f>
        <v>(34)3423-5576</v>
      </c>
      <c r="V957" s="87" t="str">
        <f>VLOOKUP(B957,SAOM!B$2:L1682,11,0)</f>
        <v>38200-000</v>
      </c>
      <c r="W957" s="18"/>
      <c r="X957" s="40" t="str">
        <f>VLOOKUP(B957,SAOM!B$2:N1682,13,0)</f>
        <v>00:20:0e:10:52:cc</v>
      </c>
      <c r="Y957" s="17">
        <v>41178</v>
      </c>
      <c r="Z957" s="15" t="s">
        <v>6335</v>
      </c>
      <c r="AA957" s="19">
        <v>41179</v>
      </c>
      <c r="AB957" s="35"/>
      <c r="AC957" s="48"/>
      <c r="AD957" s="19" t="str">
        <f>VLOOKUP(B957,SAOM!B$2:Q1983,16,0)</f>
        <v>-</v>
      </c>
      <c r="AE957" s="19" t="s">
        <v>4675</v>
      </c>
      <c r="AF957" s="19"/>
      <c r="AG957" s="145"/>
      <c r="AH957" s="15"/>
    </row>
    <row r="958" spans="1:34" s="20" customFormat="1">
      <c r="A958" s="46">
        <v>4199</v>
      </c>
      <c r="B958" s="38">
        <v>4199</v>
      </c>
      <c r="C958" s="17">
        <v>41141</v>
      </c>
      <c r="D958" s="17">
        <f t="shared" si="26"/>
        <v>41186</v>
      </c>
      <c r="E958" s="17">
        <f>VLOOKUP(B958,SAOM!B$2:D4008,3,0)</f>
        <v>41186</v>
      </c>
      <c r="F958" s="17">
        <f t="shared" si="25"/>
        <v>41201</v>
      </c>
      <c r="G958" s="17" t="s">
        <v>501</v>
      </c>
      <c r="H958" s="14" t="s">
        <v>752</v>
      </c>
      <c r="I958" s="40" t="str">
        <f>VLOOKUP(B958,SAOM!B$2:E2953,4,0)</f>
        <v>Agendado</v>
      </c>
      <c r="J958" s="14" t="s">
        <v>499</v>
      </c>
      <c r="K958" s="14" t="s">
        <v>499</v>
      </c>
      <c r="L958" s="15" t="s">
        <v>167</v>
      </c>
      <c r="M958" s="15" t="str">
        <f>VLOOKUP(L958,Coordenadas!A$2:B2210,2,0)</f>
        <v xml:space="preserve"> 20° 1'10.78"S</v>
      </c>
      <c r="N958" s="15" t="str">
        <f>VLOOKUP(L958,Coordenadas!A$2:C5953,3,0)</f>
        <v xml:space="preserve"> 48°55'10.08"O</v>
      </c>
      <c r="O958" s="40" t="str">
        <f>VLOOKUP(B958,SAOM!B$2:H1911,7,0)</f>
        <v>SES-FRAL-4199</v>
      </c>
      <c r="P958" s="40">
        <v>4033</v>
      </c>
      <c r="Q958" s="17">
        <f>VLOOKUP(B958,SAOM!B$2:I1911,8,0)</f>
        <v>41166</v>
      </c>
      <c r="R958" s="17" t="e">
        <f>VLOOKUP(B958,AG_Lider!A$1:F2270,6,0)</f>
        <v>#N/A</v>
      </c>
      <c r="S958" s="42" t="str">
        <f>VLOOKUP(B958,SAOM!B$2:J1911,9,0)</f>
        <v>Carina dos Santos Leali</v>
      </c>
      <c r="T958" s="17" t="str">
        <f>VLOOKUP(B958,SAOM!B$2:K2357,10,0)</f>
        <v>Rua Antonio Marcelino de Mendonça, 1885 - Ipê Amarelo</v>
      </c>
      <c r="U958" s="42" t="str">
        <f>VLOOKUP(B958,SAOM!B$2:M1683,12,0)</f>
        <v>(34)3423-5404</v>
      </c>
      <c r="V958" s="87" t="str">
        <f>VLOOKUP(B958,SAOM!B$2:L1683,11,0)</f>
        <v>38200-000</v>
      </c>
      <c r="W958" s="18"/>
      <c r="X958" s="40" t="str">
        <f>VLOOKUP(B958,SAOM!B$2:N1683,13,0)</f>
        <v>-</v>
      </c>
      <c r="Y958" s="17"/>
      <c r="Z958" s="15"/>
      <c r="AA958" s="19"/>
      <c r="AB958" s="35"/>
      <c r="AC958" s="48"/>
      <c r="AD958" s="19" t="str">
        <f>VLOOKUP(B958,SAOM!B$2:Q1984,16,0)</f>
        <v>-</v>
      </c>
      <c r="AE958" s="19" t="s">
        <v>4675</v>
      </c>
      <c r="AF958" s="19"/>
      <c r="AG958" s="145"/>
      <c r="AH958" s="15"/>
    </row>
    <row r="959" spans="1:34" s="225" customFormat="1">
      <c r="A959" s="213">
        <v>4215</v>
      </c>
      <c r="B959" s="214">
        <v>4215</v>
      </c>
      <c r="C959" s="215">
        <v>41141</v>
      </c>
      <c r="D959" s="215">
        <f t="shared" si="26"/>
        <v>41186</v>
      </c>
      <c r="E959" s="215">
        <f>VLOOKUP(B959,SAOM!B$2:D4009,3,0)</f>
        <v>41186</v>
      </c>
      <c r="F959" s="215">
        <f t="shared" si="25"/>
        <v>41201</v>
      </c>
      <c r="G959" s="215" t="s">
        <v>501</v>
      </c>
      <c r="H959" s="216" t="s">
        <v>2452</v>
      </c>
      <c r="I959" s="214" t="str">
        <f>VLOOKUP(B959,SAOM!B$2:E2954,4,0)</f>
        <v>Agendado</v>
      </c>
      <c r="J959" s="216" t="s">
        <v>499</v>
      </c>
      <c r="K959" s="216" t="s">
        <v>501</v>
      </c>
      <c r="L959" s="217" t="s">
        <v>5386</v>
      </c>
      <c r="M959" s="217" t="str">
        <f>VLOOKUP(L959,Coordenadas!A$2:B2211,2,0)</f>
        <v xml:space="preserve"> 21°11'43.70"S</v>
      </c>
      <c r="N959" s="217" t="str">
        <f>VLOOKUP(L959,Coordenadas!A$2:C5954,3,0)</f>
        <v xml:space="preserve"> 46°57'45.87"O</v>
      </c>
      <c r="O959" s="214" t="str">
        <f>VLOOKUP(B959,SAOM!B$2:H1912,7,0)</f>
        <v>-</v>
      </c>
      <c r="P959" s="214">
        <v>4033</v>
      </c>
      <c r="Q959" s="215">
        <f>VLOOKUP(B959,SAOM!B$2:I1912,8,0)</f>
        <v>41163</v>
      </c>
      <c r="R959" s="215" t="e">
        <f>VLOOKUP(B959,AG_Lider!A$1:F2271,6,0)</f>
        <v>#N/A</v>
      </c>
      <c r="S959" s="218" t="str">
        <f>VLOOKUP(B959,SAOM!B$2:J1912,9,0)</f>
        <v>Marcelo Antonio Alves</v>
      </c>
      <c r="T959" s="215" t="str">
        <f>VLOOKUP(B959,SAOM!B$2:K2358,10,0)</f>
        <v>Rua Maria Jose Grassano Costa - Centro</v>
      </c>
      <c r="U959" s="218" t="str">
        <f>VLOOKUP(B959,SAOM!B$2:M1684,12,0)</f>
        <v>(35) 3591-3641</v>
      </c>
      <c r="V959" s="219" t="str">
        <f>VLOOKUP(B959,SAOM!B$2:L1684,11,0)</f>
        <v>37958-000</v>
      </c>
      <c r="W959" s="220"/>
      <c r="X959" s="214" t="str">
        <f>VLOOKUP(B959,SAOM!B$2:N1684,13,0)</f>
        <v>-</v>
      </c>
      <c r="Y959" s="215">
        <v>41185</v>
      </c>
      <c r="Z959" s="217" t="s">
        <v>6658</v>
      </c>
      <c r="AA959" s="221"/>
      <c r="AB959" s="222"/>
      <c r="AC959" s="223"/>
      <c r="AD959" s="221" t="str">
        <f>VLOOKUP(B959,SAOM!B$2:Q1985,16,0)</f>
        <v>-</v>
      </c>
      <c r="AE959" s="221" t="s">
        <v>4675</v>
      </c>
      <c r="AF959" s="221"/>
      <c r="AG959" s="224"/>
      <c r="AH959" s="217"/>
    </row>
    <row r="960" spans="1:34" s="20" customFormat="1">
      <c r="A960" s="46">
        <v>4217</v>
      </c>
      <c r="B960" s="38">
        <v>4217</v>
      </c>
      <c r="C960" s="17">
        <v>41141</v>
      </c>
      <c r="D960" s="17">
        <f t="shared" si="26"/>
        <v>41186</v>
      </c>
      <c r="E960" s="17">
        <f>VLOOKUP(B960,SAOM!B$2:D4010,3,0)</f>
        <v>41186</v>
      </c>
      <c r="F960" s="17">
        <f t="shared" si="25"/>
        <v>41201</v>
      </c>
      <c r="G960" s="17" t="s">
        <v>501</v>
      </c>
      <c r="H960" s="14" t="s">
        <v>752</v>
      </c>
      <c r="I960" s="40" t="str">
        <f>VLOOKUP(B960,SAOM!B$2:E2955,4,0)</f>
        <v>Agendado</v>
      </c>
      <c r="J960" s="14" t="s">
        <v>499</v>
      </c>
      <c r="K960" s="14" t="s">
        <v>499</v>
      </c>
      <c r="L960" s="15" t="s">
        <v>5386</v>
      </c>
      <c r="M960" s="15" t="str">
        <f>VLOOKUP(L960,Coordenadas!A$2:B2212,2,0)</f>
        <v xml:space="preserve"> 21°11'43.70"S</v>
      </c>
      <c r="N960" s="15" t="str">
        <f>VLOOKUP(L960,Coordenadas!A$2:C5955,3,0)</f>
        <v xml:space="preserve"> 46°57'45.87"O</v>
      </c>
      <c r="O960" s="40" t="str">
        <f>VLOOKUP(B960,SAOM!B$2:H1913,7,0)</f>
        <v>-</v>
      </c>
      <c r="P960" s="40">
        <v>4033</v>
      </c>
      <c r="Q960" s="17">
        <f>VLOOKUP(B960,SAOM!B$2:I1913,8,0)</f>
        <v>41163</v>
      </c>
      <c r="R960" s="17" t="e">
        <f>VLOOKUP(B960,AG_Lider!A$1:F2272,6,0)</f>
        <v>#N/A</v>
      </c>
      <c r="S960" s="42" t="str">
        <f>VLOOKUP(B960,SAOM!B$2:J1913,9,0)</f>
        <v>Marcelo Antonio Alves</v>
      </c>
      <c r="T960" s="17" t="str">
        <f>VLOOKUP(B960,SAOM!B$2:K2359,10,0)</f>
        <v>Rua Juscelino Kbstichek, 345 - Centro</v>
      </c>
      <c r="U960" s="42" t="str">
        <f>VLOOKUP(B960,SAOM!B$2:M1685,12,0)</f>
        <v>(35) 3591-4254</v>
      </c>
      <c r="V960" s="87" t="str">
        <f>VLOOKUP(B960,SAOM!B$2:L1685,11,0)</f>
        <v>37958-000</v>
      </c>
      <c r="W960" s="18"/>
      <c r="X960" s="40" t="str">
        <f>VLOOKUP(B960,SAOM!B$2:N1685,13,0)</f>
        <v>-</v>
      </c>
      <c r="Y960" s="17"/>
      <c r="Z960" s="15"/>
      <c r="AA960" s="19"/>
      <c r="AB960" s="35"/>
      <c r="AC960" s="48"/>
      <c r="AD960" s="19" t="str">
        <f>VLOOKUP(B960,SAOM!B$2:Q1986,16,0)</f>
        <v>-</v>
      </c>
      <c r="AE960" s="19" t="s">
        <v>4675</v>
      </c>
      <c r="AF960" s="19"/>
      <c r="AG960" s="145"/>
      <c r="AH960" s="15"/>
    </row>
    <row r="961" spans="1:34" s="225" customFormat="1">
      <c r="A961" s="213">
        <v>4216</v>
      </c>
      <c r="B961" s="214">
        <v>4216</v>
      </c>
      <c r="C961" s="215">
        <v>41141</v>
      </c>
      <c r="D961" s="215">
        <f t="shared" si="26"/>
        <v>41186</v>
      </c>
      <c r="E961" s="215">
        <f>VLOOKUP(B961,SAOM!B$2:D4011,3,0)</f>
        <v>41186</v>
      </c>
      <c r="F961" s="215">
        <f t="shared" si="25"/>
        <v>41201</v>
      </c>
      <c r="G961" s="215" t="s">
        <v>501</v>
      </c>
      <c r="H961" s="216" t="s">
        <v>2452</v>
      </c>
      <c r="I961" s="214" t="str">
        <f>VLOOKUP(B961,SAOM!B$2:E2956,4,0)</f>
        <v>Agendado</v>
      </c>
      <c r="J961" s="216" t="s">
        <v>499</v>
      </c>
      <c r="K961" s="216" t="s">
        <v>501</v>
      </c>
      <c r="L961" s="217" t="s">
        <v>5386</v>
      </c>
      <c r="M961" s="217" t="str">
        <f>VLOOKUP(L961,Coordenadas!A$2:B2213,2,0)</f>
        <v xml:space="preserve"> 21°11'43.70"S</v>
      </c>
      <c r="N961" s="217" t="str">
        <f>VLOOKUP(L961,Coordenadas!A$2:C5956,3,0)</f>
        <v xml:space="preserve"> 46°57'45.87"O</v>
      </c>
      <c r="O961" s="214" t="str">
        <f>VLOOKUP(B961,SAOM!B$2:H1914,7,0)</f>
        <v>-</v>
      </c>
      <c r="P961" s="214">
        <v>4033</v>
      </c>
      <c r="Q961" s="215">
        <f>VLOOKUP(B961,SAOM!B$2:I1914,8,0)</f>
        <v>41163</v>
      </c>
      <c r="R961" s="215" t="e">
        <f>VLOOKUP(B961,AG_Lider!A$1:F2273,6,0)</f>
        <v>#N/A</v>
      </c>
      <c r="S961" s="218" t="str">
        <f>VLOOKUP(B961,SAOM!B$2:J1914,9,0)</f>
        <v>Marcelo Antonio Alves</v>
      </c>
      <c r="T961" s="215" t="str">
        <f>VLOOKUP(B961,SAOM!B$2:K2360,10,0)</f>
        <v>Av. Cel. Antonio Paulino da Costa, 21 - Centro</v>
      </c>
      <c r="U961" s="218" t="str">
        <f>VLOOKUP(B961,SAOM!B$2:M1686,12,0)</f>
        <v>(35) 3591-4626</v>
      </c>
      <c r="V961" s="219" t="str">
        <f>VLOOKUP(B961,SAOM!B$2:L1686,11,0)</f>
        <v>37958-000</v>
      </c>
      <c r="W961" s="220"/>
      <c r="X961" s="214" t="str">
        <f>VLOOKUP(B961,SAOM!B$2:N1686,13,0)</f>
        <v>-</v>
      </c>
      <c r="Y961" s="215">
        <v>41184</v>
      </c>
      <c r="Z961" s="217" t="s">
        <v>6872</v>
      </c>
      <c r="AA961" s="221"/>
      <c r="AB961" s="222"/>
      <c r="AC961" s="223"/>
      <c r="AD961" s="221" t="str">
        <f>VLOOKUP(B961,SAOM!B$2:Q1987,16,0)</f>
        <v>-</v>
      </c>
      <c r="AE961" s="221" t="s">
        <v>4675</v>
      </c>
      <c r="AF961" s="221"/>
      <c r="AG961" s="224"/>
      <c r="AH961" s="217"/>
    </row>
    <row r="962" spans="1:34" s="20" customFormat="1">
      <c r="A962" s="46">
        <v>4214</v>
      </c>
      <c r="B962" s="38">
        <v>4214</v>
      </c>
      <c r="C962" s="17">
        <v>41141</v>
      </c>
      <c r="D962" s="17">
        <v>41201</v>
      </c>
      <c r="E962" s="17">
        <f>VLOOKUP(B962,SAOM!B$2:D4012,3,0)</f>
        <v>41201</v>
      </c>
      <c r="F962" s="17">
        <f t="shared" si="25"/>
        <v>41216</v>
      </c>
      <c r="G962" s="17">
        <v>41162</v>
      </c>
      <c r="H962" s="14" t="s">
        <v>7236</v>
      </c>
      <c r="I962" s="40" t="str">
        <f>VLOOKUP(B962,SAOM!B$2:E2957,4,0)</f>
        <v>A agendar</v>
      </c>
      <c r="J962" s="14" t="s">
        <v>499</v>
      </c>
      <c r="K962" s="14" t="s">
        <v>499</v>
      </c>
      <c r="L962" s="15" t="s">
        <v>5386</v>
      </c>
      <c r="M962" s="15" t="str">
        <f>VLOOKUP(L962,Coordenadas!A$2:B2214,2,0)</f>
        <v xml:space="preserve"> 21°11'43.70"S</v>
      </c>
      <c r="N962" s="15" t="str">
        <f>VLOOKUP(L962,Coordenadas!A$2:C5957,3,0)</f>
        <v xml:space="preserve"> 46°57'45.87"O</v>
      </c>
      <c r="O962" s="40" t="str">
        <f>VLOOKUP(B962,SAOM!B$2:H1915,7,0)</f>
        <v>-</v>
      </c>
      <c r="P962" s="40">
        <v>4033</v>
      </c>
      <c r="Q962" s="17" t="str">
        <f>VLOOKUP(B962,SAOM!B$2:I1915,8,0)</f>
        <v>-</v>
      </c>
      <c r="R962" s="17" t="e">
        <f>VLOOKUP(B962,AG_Lider!A$1:F2274,6,0)</f>
        <v>#N/A</v>
      </c>
      <c r="S962" s="42" t="str">
        <f>VLOOKUP(B962,SAOM!B$2:J1915,9,0)</f>
        <v>Marcelo Antonio Alves</v>
      </c>
      <c r="T962" s="17" t="str">
        <f>VLOOKUP(B962,SAOM!B$2:K2361,10,0)</f>
        <v>Rua Lamana, 919 - Jardim dos Italianos</v>
      </c>
      <c r="U962" s="42" t="str">
        <f>VLOOKUP(B962,SAOM!B$2:M1687,12,0)</f>
        <v>(35)3591-5116/9191-6</v>
      </c>
      <c r="V962" s="87" t="str">
        <f>VLOOKUP(B962,SAOM!B$2:L1687,11,0)</f>
        <v>37958-000</v>
      </c>
      <c r="W962" s="18"/>
      <c r="X962" s="40" t="str">
        <f>VLOOKUP(B962,SAOM!B$2:N1687,13,0)</f>
        <v>-</v>
      </c>
      <c r="Y962" s="17"/>
      <c r="Z962" s="15"/>
      <c r="AA962" s="19"/>
      <c r="AB962" s="35"/>
      <c r="AC962" s="48"/>
      <c r="AD962" s="19" t="str">
        <f>VLOOKUP(B962,SAOM!B$2:Q1988,16,0)</f>
        <v>19/09/2012 11:40:53 	Ivan Santos 	Número do contato foi alterado.  	Pendência Ativação Resolvida
10/09/2012 16:05:22 	Hernan Martins Alves 	O fone para contato (35) 9991-0329 não pertence a nenhuma pessoa da unidade, adicionar novo contato.  	Pendê</v>
      </c>
      <c r="AE962" s="19" t="s">
        <v>4675</v>
      </c>
      <c r="AF962" s="19"/>
      <c r="AG962" s="145"/>
      <c r="AH962" s="15"/>
    </row>
    <row r="963" spans="1:34" s="20" customFormat="1">
      <c r="A963" s="46">
        <v>4213</v>
      </c>
      <c r="B963" s="38">
        <v>4213</v>
      </c>
      <c r="C963" s="17">
        <v>41141</v>
      </c>
      <c r="D963" s="17">
        <f t="shared" si="26"/>
        <v>41186</v>
      </c>
      <c r="E963" s="17">
        <f>VLOOKUP(B963,SAOM!B$2:D4013,3,0)</f>
        <v>41186</v>
      </c>
      <c r="F963" s="17">
        <f t="shared" si="25"/>
        <v>41201</v>
      </c>
      <c r="G963" s="17" t="s">
        <v>501</v>
      </c>
      <c r="H963" s="14" t="s">
        <v>752</v>
      </c>
      <c r="I963" s="40" t="str">
        <f>VLOOKUP(B963,SAOM!B$2:E2958,4,0)</f>
        <v>Agendado</v>
      </c>
      <c r="J963" s="14" t="s">
        <v>499</v>
      </c>
      <c r="K963" s="14" t="s">
        <v>499</v>
      </c>
      <c r="L963" s="15" t="s">
        <v>5386</v>
      </c>
      <c r="M963" s="15" t="str">
        <f>VLOOKUP(L963,Coordenadas!A$2:B2215,2,0)</f>
        <v xml:space="preserve"> 21°11'43.70"S</v>
      </c>
      <c r="N963" s="15" t="str">
        <f>VLOOKUP(L963,Coordenadas!A$2:C5958,3,0)</f>
        <v xml:space="preserve"> 46°57'45.87"O</v>
      </c>
      <c r="O963" s="40" t="str">
        <f>VLOOKUP(B963,SAOM!B$2:H1916,7,0)</f>
        <v>-</v>
      </c>
      <c r="P963" s="40">
        <v>4033</v>
      </c>
      <c r="Q963" s="17">
        <f>VLOOKUP(B963,SAOM!B$2:I1916,8,0)</f>
        <v>41163</v>
      </c>
      <c r="R963" s="17" t="e">
        <f>VLOOKUP(B963,AG_Lider!A$1:F2275,6,0)</f>
        <v>#N/A</v>
      </c>
      <c r="S963" s="42" t="str">
        <f>VLOOKUP(B963,SAOM!B$2:J1916,9,0)</f>
        <v>Marcelo Antonio Alves</v>
      </c>
      <c r="T963" s="17" t="str">
        <f>VLOOKUP(B963,SAOM!B$2:K2362,10,0)</f>
        <v>Rua Gregório Ferracim, 812 (Distrito de Milagre) - centro</v>
      </c>
      <c r="U963" s="42" t="str">
        <f>VLOOKUP(B963,SAOM!B$2:M1688,12,0)</f>
        <v>(35) 3591-6147</v>
      </c>
      <c r="V963" s="87" t="str">
        <f>VLOOKUP(B963,SAOM!B$2:L1688,11,0)</f>
        <v>37958-000</v>
      </c>
      <c r="W963" s="18"/>
      <c r="X963" s="40" t="str">
        <f>VLOOKUP(B963,SAOM!B$2:N1688,13,0)</f>
        <v>-</v>
      </c>
      <c r="Y963" s="17"/>
      <c r="Z963" s="15"/>
      <c r="AA963" s="19"/>
      <c r="AB963" s="35"/>
      <c r="AC963" s="48"/>
      <c r="AD963" s="19" t="str">
        <f>VLOOKUP(B963,SAOM!B$2:Q1989,16,0)</f>
        <v>-</v>
      </c>
      <c r="AE963" s="19" t="s">
        <v>4675</v>
      </c>
      <c r="AF963" s="19"/>
      <c r="AG963" s="145"/>
      <c r="AH963" s="15"/>
    </row>
    <row r="964" spans="1:34" s="20" customFormat="1">
      <c r="A964" s="46">
        <v>4226</v>
      </c>
      <c r="B964" s="38">
        <v>4226</v>
      </c>
      <c r="C964" s="17">
        <v>41141</v>
      </c>
      <c r="D964" s="17">
        <f t="shared" si="26"/>
        <v>41186</v>
      </c>
      <c r="E964" s="17">
        <f>VLOOKUP(B964,SAOM!B$2:D4014,3,0)</f>
        <v>41186</v>
      </c>
      <c r="F964" s="17">
        <f t="shared" si="25"/>
        <v>41201</v>
      </c>
      <c r="G964" s="17">
        <v>41162</v>
      </c>
      <c r="H964" s="14" t="s">
        <v>764</v>
      </c>
      <c r="I964" s="40" t="str">
        <f>VLOOKUP(B964,SAOM!B$2:E2959,4,0)</f>
        <v>Paralisado</v>
      </c>
      <c r="J964" s="14" t="s">
        <v>499</v>
      </c>
      <c r="K964" s="14" t="s">
        <v>499</v>
      </c>
      <c r="L964" s="15" t="s">
        <v>5385</v>
      </c>
      <c r="M964" s="15" t="str">
        <f>VLOOKUP(L964,Coordenadas!A$2:B2216,2,0)</f>
        <v xml:space="preserve"> 20°41'49.38"S</v>
      </c>
      <c r="N964" s="15" t="str">
        <f>VLOOKUP(L964,Coordenadas!A$2:C5959,3,0)</f>
        <v xml:space="preserve"> 44°49'40.12"O</v>
      </c>
      <c r="O964" s="40" t="str">
        <f>VLOOKUP(B964,SAOM!B$2:H1917,7,0)</f>
        <v>-</v>
      </c>
      <c r="P964" s="40">
        <v>4033</v>
      </c>
      <c r="Q964" s="17" t="str">
        <f>VLOOKUP(B964,SAOM!B$2:I1917,8,0)</f>
        <v>-</v>
      </c>
      <c r="R964" s="17" t="e">
        <f>VLOOKUP(B964,AG_Lider!A$1:F2276,6,0)</f>
        <v>#N/A</v>
      </c>
      <c r="S964" s="42" t="str">
        <f>VLOOKUP(B964,SAOM!B$2:J1917,9,0)</f>
        <v>Enfermeira Karine</v>
      </c>
      <c r="T964" s="17" t="str">
        <f>VLOOKUP(B964,SAOM!B$2:K2363,10,0)</f>
        <v>Pça Coronel Andrade, 600 - Morro do Ferro - Distrito de Oliveira</v>
      </c>
      <c r="U964" s="42" t="str">
        <f>VLOOKUP(B964,SAOM!B$2:M1689,12,0)</f>
        <v>(37) 3332-6242</v>
      </c>
      <c r="V964" s="87" t="str">
        <f>VLOOKUP(B964,SAOM!B$2:L1689,11,0)</f>
        <v>35540-000</v>
      </c>
      <c r="W964" s="18"/>
      <c r="X964" s="40" t="str">
        <f>VLOOKUP(B964,SAOM!B$2:N1689,13,0)</f>
        <v>-</v>
      </c>
      <c r="Y964" s="17"/>
      <c r="Z964" s="15"/>
      <c r="AA964" s="19"/>
      <c r="AB964" s="35"/>
      <c r="AC964" s="48"/>
      <c r="AD964" s="19" t="str">
        <f>VLOOKUP(B964,SAOM!B$2:Q1990,16,0)</f>
        <v>10/09/2012 16:07:02 	Hernan Martins Alves 	O fone (37) 3332-6242 só chama se possível adicionar novo contato.   	Pendência Ativação</v>
      </c>
      <c r="AE964" s="19" t="s">
        <v>4675</v>
      </c>
      <c r="AF964" s="19"/>
      <c r="AG964" s="145"/>
      <c r="AH964" s="15"/>
    </row>
    <row r="965" spans="1:34" s="20" customFormat="1">
      <c r="A965" s="46">
        <v>4218</v>
      </c>
      <c r="B965" s="38">
        <v>4218</v>
      </c>
      <c r="C965" s="17">
        <v>41141</v>
      </c>
      <c r="D965" s="17">
        <f t="shared" si="26"/>
        <v>41186</v>
      </c>
      <c r="E965" s="17">
        <f>VLOOKUP(B965,SAOM!B$2:D4015,3,0)</f>
        <v>41186</v>
      </c>
      <c r="F965" s="17">
        <f t="shared" ref="F965:F1028" si="27">D965+15</f>
        <v>41201</v>
      </c>
      <c r="G965" s="17" t="s">
        <v>501</v>
      </c>
      <c r="H965" s="14" t="s">
        <v>517</v>
      </c>
      <c r="I965" s="40" t="str">
        <f>VLOOKUP(B965,SAOM!B$2:E2960,4,0)</f>
        <v>Aceito</v>
      </c>
      <c r="J965" s="14" t="s">
        <v>499</v>
      </c>
      <c r="K965" s="14" t="s">
        <v>499</v>
      </c>
      <c r="L965" s="15" t="s">
        <v>5385</v>
      </c>
      <c r="M965" s="15" t="str">
        <f>VLOOKUP(L965,Coordenadas!A$2:B2217,2,0)</f>
        <v xml:space="preserve"> 20°41'49.38"S</v>
      </c>
      <c r="N965" s="15" t="str">
        <f>VLOOKUP(L965,Coordenadas!A$2:C5960,3,0)</f>
        <v xml:space="preserve"> 44°49'40.12"O</v>
      </c>
      <c r="O965" s="40" t="str">
        <f>VLOOKUP(B965,SAOM!B$2:H1918,7,0)</f>
        <v xml:space="preserve">SES-OLRA-4218 </v>
      </c>
      <c r="P965" s="40">
        <v>4033</v>
      </c>
      <c r="Q965" s="17">
        <f>VLOOKUP(B965,SAOM!B$2:I1918,8,0)</f>
        <v>41162</v>
      </c>
      <c r="R965" s="17" t="e">
        <f>VLOOKUP(B965,AG_Lider!A$1:F2277,6,0)</f>
        <v>#N/A</v>
      </c>
      <c r="S965" s="42" t="str">
        <f>VLOOKUP(B965,SAOM!B$2:J1918,9,0)</f>
        <v>Enfermeira Lana</v>
      </c>
      <c r="T965" s="17" t="str">
        <f>VLOOKUP(B965,SAOM!B$2:K2364,10,0)</f>
        <v>Rua 25 de Dezembro, 25 - Aparecida</v>
      </c>
      <c r="U965" s="42" t="str">
        <f>VLOOKUP(B965,SAOM!B$2:M1690,12,0)</f>
        <v>(37) 3331-4882</v>
      </c>
      <c r="V965" s="87" t="str">
        <f>VLOOKUP(B965,SAOM!B$2:L1690,11,0)</f>
        <v>35540-000</v>
      </c>
      <c r="W965" s="18"/>
      <c r="X965" s="40" t="str">
        <f>VLOOKUP(B965,SAOM!B$2:N1690,13,0)</f>
        <v>00:20:0e:10:51:c5</v>
      </c>
      <c r="Y965" s="17">
        <v>41170</v>
      </c>
      <c r="Z965" s="15" t="s">
        <v>6335</v>
      </c>
      <c r="AA965" s="19">
        <v>41170</v>
      </c>
      <c r="AB965" s="35"/>
      <c r="AC965" s="48"/>
      <c r="AD965" s="19" t="str">
        <f>VLOOKUP(B965,SAOM!B$2:Q1991,16,0)</f>
        <v>-</v>
      </c>
      <c r="AE965" s="19" t="s">
        <v>4675</v>
      </c>
      <c r="AF965" s="19"/>
      <c r="AG965" s="145"/>
      <c r="AH965" s="15"/>
    </row>
    <row r="966" spans="1:34" s="20" customFormat="1">
      <c r="A966" s="46">
        <v>4219</v>
      </c>
      <c r="B966" s="38">
        <v>4219</v>
      </c>
      <c r="C966" s="17">
        <v>41141</v>
      </c>
      <c r="D966" s="17">
        <f t="shared" si="26"/>
        <v>41186</v>
      </c>
      <c r="E966" s="17">
        <f>VLOOKUP(B966,SAOM!B$2:D4016,3,0)</f>
        <v>41186</v>
      </c>
      <c r="F966" s="17">
        <f t="shared" si="27"/>
        <v>41201</v>
      </c>
      <c r="G966" s="17" t="s">
        <v>501</v>
      </c>
      <c r="H966" s="14" t="s">
        <v>517</v>
      </c>
      <c r="I966" s="40" t="str">
        <f>VLOOKUP(B966,SAOM!B$2:E2961,4,0)</f>
        <v>Aceito</v>
      </c>
      <c r="J966" s="14" t="s">
        <v>499</v>
      </c>
      <c r="K966" s="14" t="s">
        <v>501</v>
      </c>
      <c r="L966" s="15" t="s">
        <v>5385</v>
      </c>
      <c r="M966" s="15" t="str">
        <f>VLOOKUP(L966,Coordenadas!A$2:B2218,2,0)</f>
        <v xml:space="preserve"> 20°41'49.38"S</v>
      </c>
      <c r="N966" s="15" t="str">
        <f>VLOOKUP(L966,Coordenadas!A$2:C5961,3,0)</f>
        <v xml:space="preserve"> 44°49'40.12"O</v>
      </c>
      <c r="O966" s="40" t="str">
        <f>VLOOKUP(B966,SAOM!B$2:H1919,7,0)</f>
        <v xml:space="preserve">SES-OLRA-4219 </v>
      </c>
      <c r="P966" s="40">
        <v>4033</v>
      </c>
      <c r="Q966" s="17">
        <f>VLOOKUP(B966,SAOM!B$2:I1919,8,0)</f>
        <v>41157</v>
      </c>
      <c r="R966" s="17" t="e">
        <f>VLOOKUP(B966,AG_Lider!A$1:F2278,6,0)</f>
        <v>#N/A</v>
      </c>
      <c r="S966" s="42" t="str">
        <f>VLOOKUP(B966,SAOM!B$2:J1919,9,0)</f>
        <v>Enfermeira Alessandra</v>
      </c>
      <c r="T966" s="17" t="str">
        <f>VLOOKUP(B966,SAOM!B$2:K2365,10,0)</f>
        <v>Av. Pinheiro Chagas, 110 - Centro</v>
      </c>
      <c r="U966" s="42" t="str">
        <f>VLOOKUP(B966,SAOM!B$2:M1691,12,0)</f>
        <v>(37) 3331-2555</v>
      </c>
      <c r="V966" s="87" t="str">
        <f>VLOOKUP(B966,SAOM!B$2:L1691,11,0)</f>
        <v>35540-000</v>
      </c>
      <c r="W966" s="18"/>
      <c r="X966" s="40" t="str">
        <f>VLOOKUP(B966,SAOM!B$2:N1691,13,0)</f>
        <v>00:20:0e:10:4c:b3</v>
      </c>
      <c r="Y966" s="17">
        <v>41170</v>
      </c>
      <c r="Z966" s="15" t="s">
        <v>6335</v>
      </c>
      <c r="AA966" s="19">
        <v>41171</v>
      </c>
      <c r="AB966" s="35"/>
      <c r="AC966" s="48"/>
      <c r="AD966" s="19" t="str">
        <f>VLOOKUP(B966,SAOM!B$2:Q1992,16,0)</f>
        <v>-</v>
      </c>
      <c r="AE966" s="19" t="s">
        <v>4675</v>
      </c>
      <c r="AF966" s="19"/>
      <c r="AG966" s="145"/>
      <c r="AH966" s="15"/>
    </row>
    <row r="967" spans="1:34" s="84" customFormat="1">
      <c r="A967" s="46">
        <v>4222</v>
      </c>
      <c r="B967" s="38">
        <v>4222</v>
      </c>
      <c r="C967" s="31">
        <v>41141</v>
      </c>
      <c r="D967" s="31">
        <f t="shared" si="26"/>
        <v>41186</v>
      </c>
      <c r="E967" s="31">
        <f>VLOOKUP(B967,SAOM!B$2:D4017,3,0)</f>
        <v>41186</v>
      </c>
      <c r="F967" s="31">
        <f t="shared" si="27"/>
        <v>41201</v>
      </c>
      <c r="G967" s="31" t="s">
        <v>501</v>
      </c>
      <c r="H967" s="73" t="s">
        <v>517</v>
      </c>
      <c r="I967" s="38" t="str">
        <f>VLOOKUP(B967,SAOM!B$2:E2962,4,0)</f>
        <v>Aceito</v>
      </c>
      <c r="J967" s="73" t="s">
        <v>499</v>
      </c>
      <c r="K967" s="73" t="s">
        <v>501</v>
      </c>
      <c r="L967" s="47" t="s">
        <v>5385</v>
      </c>
      <c r="M967" s="15" t="str">
        <f>VLOOKUP(L967,Coordenadas!A$2:B2219,2,0)</f>
        <v xml:space="preserve"> 20°41'49.38"S</v>
      </c>
      <c r="N967" s="15" t="str">
        <f>VLOOKUP(L967,Coordenadas!A$2:C5962,3,0)</f>
        <v xml:space="preserve"> 44°49'40.12"O</v>
      </c>
      <c r="O967" s="38" t="str">
        <f>VLOOKUP(B967,SAOM!B$2:H1920,7,0)</f>
        <v xml:space="preserve">SES-OLRA-4222 </v>
      </c>
      <c r="P967" s="38">
        <v>4033</v>
      </c>
      <c r="Q967" s="31">
        <f>VLOOKUP(B967,SAOM!B$2:I1920,8,0)</f>
        <v>41157</v>
      </c>
      <c r="R967" s="31" t="e">
        <f>VLOOKUP(B967,AG_Lider!A$1:F2279,6,0)</f>
        <v>#N/A</v>
      </c>
      <c r="S967" s="80" t="str">
        <f>VLOOKUP(B967,SAOM!B$2:J1920,9,0)</f>
        <v>Enfermeira Fernanda</v>
      </c>
      <c r="T967" s="31" t="str">
        <f>VLOOKUP(B967,SAOM!B$2:K2366,10,0)</f>
        <v>Rua Marília, 215 - Rosário</v>
      </c>
      <c r="U967" s="80" t="str">
        <f>VLOOKUP(B967,SAOM!B$2:M1692,12,0)</f>
        <v>(37) 3331-6317</v>
      </c>
      <c r="V967" s="209" t="str">
        <f>VLOOKUP(B967,SAOM!B$2:L1692,11,0)</f>
        <v>35540-000</v>
      </c>
      <c r="W967" s="81"/>
      <c r="X967" s="38" t="str">
        <f>VLOOKUP(B967,SAOM!B$2:N1692,13,0)</f>
        <v>00:20:0E:10:4C:D7</v>
      </c>
      <c r="Y967" s="31">
        <v>41169</v>
      </c>
      <c r="Z967" s="15" t="s">
        <v>6335</v>
      </c>
      <c r="AA967" s="82">
        <v>41170</v>
      </c>
      <c r="AB967" s="83"/>
      <c r="AC967" s="70"/>
      <c r="AD967" s="82" t="str">
        <f>VLOOKUP(B967,SAOM!B$2:Q1993,16,0)</f>
        <v>-</v>
      </c>
      <c r="AE967" s="82" t="s">
        <v>4675</v>
      </c>
      <c r="AF967" s="82"/>
      <c r="AG967" s="147"/>
      <c r="AH967" s="47"/>
    </row>
    <row r="968" spans="1:34" s="84" customFormat="1">
      <c r="A968" s="46">
        <v>4228</v>
      </c>
      <c r="B968" s="38">
        <v>4228</v>
      </c>
      <c r="C968" s="31">
        <v>41141</v>
      </c>
      <c r="D968" s="31">
        <f t="shared" si="26"/>
        <v>41186</v>
      </c>
      <c r="E968" s="31">
        <f>VLOOKUP(B968,SAOM!B$2:D4018,3,0)</f>
        <v>41186</v>
      </c>
      <c r="F968" s="31">
        <f t="shared" si="27"/>
        <v>41201</v>
      </c>
      <c r="G968" s="31" t="s">
        <v>501</v>
      </c>
      <c r="H968" s="73" t="s">
        <v>517</v>
      </c>
      <c r="I968" s="38" t="str">
        <f>VLOOKUP(B968,SAOM!B$2:E2963,4,0)</f>
        <v>Aceito</v>
      </c>
      <c r="J968" s="73" t="s">
        <v>499</v>
      </c>
      <c r="K968" s="73" t="s">
        <v>499</v>
      </c>
      <c r="L968" s="47" t="s">
        <v>5385</v>
      </c>
      <c r="M968" s="15" t="str">
        <f>VLOOKUP(L968,Coordenadas!A$2:B2220,2,0)</f>
        <v xml:space="preserve"> 20°41'49.38"S</v>
      </c>
      <c r="N968" s="15" t="str">
        <f>VLOOKUP(L968,Coordenadas!A$2:C5963,3,0)</f>
        <v xml:space="preserve"> 44°49'40.12"O</v>
      </c>
      <c r="O968" s="38" t="str">
        <f>VLOOKUP(B968,SAOM!B$2:H1921,7,0)</f>
        <v xml:space="preserve">SES-OLRA-4228 </v>
      </c>
      <c r="P968" s="38">
        <v>4033</v>
      </c>
      <c r="Q968" s="31">
        <f>VLOOKUP(B968,SAOM!B$2:I1921,8,0)</f>
        <v>41157</v>
      </c>
      <c r="R968" s="31" t="e">
        <f>VLOOKUP(B968,AG_Lider!A$1:F2280,6,0)</f>
        <v>#N/A</v>
      </c>
      <c r="S968" s="80" t="str">
        <f>VLOOKUP(B968,SAOM!B$2:J1921,9,0)</f>
        <v>Enfermeira Lucyane</v>
      </c>
      <c r="T968" s="31" t="str">
        <f>VLOOKUP(B968,SAOM!B$2:K2367,10,0)</f>
        <v>Rua Orestes Diniz Cambraia, 60 - São Sebastião</v>
      </c>
      <c r="U968" s="80" t="str">
        <f>VLOOKUP(B968,SAOM!B$2:M1693,12,0)</f>
        <v>(37) 3331-8971</v>
      </c>
      <c r="V968" s="209" t="str">
        <f>VLOOKUP(B968,SAOM!B$2:L1693,11,0)</f>
        <v>35540-000</v>
      </c>
      <c r="W968" s="81"/>
      <c r="X968" s="38" t="str">
        <f>VLOOKUP(B968,SAOM!B$2:N1693,13,0)</f>
        <v>00:20:0E:10:4F:56</v>
      </c>
      <c r="Y968" s="31">
        <v>41171</v>
      </c>
      <c r="Z968" s="15" t="s">
        <v>6335</v>
      </c>
      <c r="AA968" s="82">
        <v>41171</v>
      </c>
      <c r="AB968" s="83"/>
      <c r="AC968" s="70"/>
      <c r="AD968" s="82" t="str">
        <f>VLOOKUP(B968,SAOM!B$2:Q1994,16,0)</f>
        <v>-</v>
      </c>
      <c r="AE968" s="82" t="s">
        <v>4675</v>
      </c>
      <c r="AF968" s="82"/>
      <c r="AG968" s="147"/>
      <c r="AH968" s="47"/>
    </row>
    <row r="969" spans="1:34" s="20" customFormat="1">
      <c r="A969" s="46">
        <v>4191</v>
      </c>
      <c r="B969" s="38">
        <v>4191</v>
      </c>
      <c r="C969" s="17">
        <v>41138</v>
      </c>
      <c r="D969" s="17">
        <f t="shared" si="26"/>
        <v>41183</v>
      </c>
      <c r="E969" s="17">
        <f>VLOOKUP(B969,SAOM!B$2:D4019,3,0)</f>
        <v>41183</v>
      </c>
      <c r="F969" s="17">
        <f t="shared" si="27"/>
        <v>41198</v>
      </c>
      <c r="G969" s="17" t="s">
        <v>501</v>
      </c>
      <c r="H969" s="14" t="s">
        <v>752</v>
      </c>
      <c r="I969" s="40" t="str">
        <f>VLOOKUP(B969,SAOM!B$2:E2964,4,0)</f>
        <v>A agendar</v>
      </c>
      <c r="J969" s="14" t="s">
        <v>499</v>
      </c>
      <c r="K969" s="14" t="s">
        <v>499</v>
      </c>
      <c r="L969" s="15" t="s">
        <v>7152</v>
      </c>
      <c r="M969" s="15" t="str">
        <f>VLOOKUP(L969,Coordenadas!A$2:B2221,2,0)</f>
        <v xml:space="preserve"> 21°24'21.87"S</v>
      </c>
      <c r="N969" s="15" t="str">
        <f>VLOOKUP(L969,Coordenadas!A$2:C5964,3,0)</f>
        <v xml:space="preserve"> 42°48'32.43"O</v>
      </c>
      <c r="O969" s="40" t="str">
        <f>VLOOKUP(B969,SAOM!B$2:H1922,7,0)</f>
        <v>-</v>
      </c>
      <c r="P969" s="40">
        <v>4033</v>
      </c>
      <c r="Q969" s="17" t="str">
        <f>VLOOKUP(B969,SAOM!B$2:I1922,8,0)</f>
        <v>-</v>
      </c>
      <c r="R969" s="17" t="e">
        <f>VLOOKUP(B969,AG_Lider!A$1:F2281,6,0)</f>
        <v>#N/A</v>
      </c>
      <c r="S969" s="42" t="str">
        <f>VLOOKUP(B969,SAOM!B$2:J1922,9,0)</f>
        <v>Eliane Cunha</v>
      </c>
      <c r="T969" s="17" t="str">
        <f>VLOOKUP(B969,SAOM!B$2:K2368,10,0)</f>
        <v>Rua Silvério Dias Barbosa, 518 - Centro</v>
      </c>
      <c r="U969" s="42" t="str">
        <f>VLOOKUP(B969,SAOM!B$2:M1694,12,0)</f>
        <v>(32)3452-1513</v>
      </c>
      <c r="V969" s="87" t="str">
        <f>VLOOKUP(B969,SAOM!B$2:L1694,11,0)</f>
        <v>36788-000</v>
      </c>
      <c r="W969" s="18"/>
      <c r="X969" s="40" t="str">
        <f>VLOOKUP(B969,SAOM!B$2:N1694,13,0)</f>
        <v>-</v>
      </c>
      <c r="Y969" s="17"/>
      <c r="Z969" s="15"/>
      <c r="AA969" s="19"/>
      <c r="AB969" s="35"/>
      <c r="AC969" s="48"/>
      <c r="AD969" s="19" t="str">
        <f>VLOOKUP(B969,SAOM!B$2:Q1995,16,0)</f>
        <v>-</v>
      </c>
      <c r="AE969" s="19" t="s">
        <v>4675</v>
      </c>
      <c r="AF969" s="19"/>
      <c r="AG969" s="145"/>
      <c r="AH969" s="15"/>
    </row>
    <row r="970" spans="1:34" s="20" customFormat="1">
      <c r="A970" s="46">
        <v>4252</v>
      </c>
      <c r="B970" s="38">
        <v>4252</v>
      </c>
      <c r="C970" s="17">
        <v>41145</v>
      </c>
      <c r="D970" s="17">
        <f t="shared" si="26"/>
        <v>41190</v>
      </c>
      <c r="E970" s="17">
        <f>VLOOKUP(B970,SAOM!B$2:D4020,3,0)</f>
        <v>41190</v>
      </c>
      <c r="F970" s="17">
        <f t="shared" si="27"/>
        <v>41205</v>
      </c>
      <c r="G970" s="17" t="s">
        <v>501</v>
      </c>
      <c r="H970" s="14" t="s">
        <v>517</v>
      </c>
      <c r="I970" s="40" t="str">
        <f>VLOOKUP(B970,SAOM!B$2:E2965,4,0)</f>
        <v>Aceito</v>
      </c>
      <c r="J970" s="14" t="s">
        <v>499</v>
      </c>
      <c r="K970" s="14" t="s">
        <v>501</v>
      </c>
      <c r="L970" s="15" t="s">
        <v>7308</v>
      </c>
      <c r="M970" s="15" t="str">
        <f>VLOOKUP(L970,Coordenadas!A$2:B2222,2,0)</f>
        <v xml:space="preserve"> 22°17'45.84"S</v>
      </c>
      <c r="N970" s="15" t="str">
        <f>VLOOKUP(L970,Coordenadas!A$2:C5965,3,0)</f>
        <v xml:space="preserve"> 45°23'4.63"O</v>
      </c>
      <c r="O970" s="40" t="str">
        <f>VLOOKUP(B970,SAOM!B$2:H1923,7,0)</f>
        <v>SES-MAFE-4252</v>
      </c>
      <c r="P970" s="40">
        <v>4033</v>
      </c>
      <c r="Q970" s="17">
        <f>VLOOKUP(B970,SAOM!B$2:I1923,8,0)</f>
        <v>41162</v>
      </c>
      <c r="R970" s="17" t="e">
        <f>VLOOKUP(B970,AG_Lider!A$1:F2282,6,0)</f>
        <v>#N/A</v>
      </c>
      <c r="S970" s="42" t="str">
        <f>VLOOKUP(B970,SAOM!B$2:J1923,9,0)</f>
        <v>HIRIAMA FERRAZ CAMPOS</v>
      </c>
      <c r="T970" s="17" t="str">
        <f>VLOOKUP(B970,SAOM!B$2:K2369,10,0)</f>
        <v>DISTRITO PINTOS NEGREIROS</v>
      </c>
      <c r="U970" s="42" t="str">
        <f>VLOOKUP(B970,SAOM!B$2:M1695,12,0)</f>
        <v>(35) 3662 17 52</v>
      </c>
      <c r="V970" s="87" t="str">
        <f>VLOOKUP(B970,SAOM!B$2:L1695,11,0)</f>
        <v>37517-000</v>
      </c>
      <c r="W970" s="18"/>
      <c r="X970" s="40" t="str">
        <f>VLOOKUP(B970,SAOM!B$2:N1695,13,0)</f>
        <v>00:20:0E:10:4C:76</v>
      </c>
      <c r="Y970" s="17">
        <v>41170</v>
      </c>
      <c r="Z970" s="15" t="s">
        <v>8190</v>
      </c>
      <c r="AA970" s="19">
        <v>41170</v>
      </c>
      <c r="AB970" s="35"/>
      <c r="AC970" s="48"/>
      <c r="AD970" s="19" t="str">
        <f>VLOOKUP(B970,SAOM!B$2:Q1996,16,0)</f>
        <v>-</v>
      </c>
      <c r="AE970" s="19" t="s">
        <v>4675</v>
      </c>
      <c r="AF970" s="19"/>
      <c r="AG970" s="145"/>
      <c r="AH970" s="15"/>
    </row>
    <row r="971" spans="1:34" s="84" customFormat="1">
      <c r="A971" s="46">
        <v>4227</v>
      </c>
      <c r="B971" s="38">
        <v>4227</v>
      </c>
      <c r="C971" s="31">
        <v>41145</v>
      </c>
      <c r="D971" s="31">
        <f t="shared" si="26"/>
        <v>41190</v>
      </c>
      <c r="E971" s="31">
        <f>VLOOKUP(B971,SAOM!B$2:D4021,3,0)</f>
        <v>41190</v>
      </c>
      <c r="F971" s="31">
        <f t="shared" si="27"/>
        <v>41205</v>
      </c>
      <c r="G971" s="31" t="s">
        <v>501</v>
      </c>
      <c r="H971" s="73" t="s">
        <v>517</v>
      </c>
      <c r="I971" s="38" t="str">
        <f>VLOOKUP(B971,SAOM!B$2:E2966,4,0)</f>
        <v>Aceito</v>
      </c>
      <c r="J971" s="73" t="s">
        <v>499</v>
      </c>
      <c r="K971" s="73" t="s">
        <v>501</v>
      </c>
      <c r="L971" s="47" t="s">
        <v>5385</v>
      </c>
      <c r="M971" s="15" t="str">
        <f>VLOOKUP(L971,Coordenadas!A$2:B2223,2,0)</f>
        <v xml:space="preserve"> 20°41'49.38"S</v>
      </c>
      <c r="N971" s="15" t="str">
        <f>VLOOKUP(L971,Coordenadas!A$2:C5966,3,0)</f>
        <v xml:space="preserve"> 44°49'40.12"O</v>
      </c>
      <c r="O971" s="38" t="str">
        <f>VLOOKUP(B971,SAOM!B$2:H1924,7,0)</f>
        <v>SES-OLRA-4227</v>
      </c>
      <c r="P971" s="38">
        <v>4033</v>
      </c>
      <c r="Q971" s="31">
        <f>VLOOKUP(B971,SAOM!B$2:I1924,8,0)</f>
        <v>41162</v>
      </c>
      <c r="R971" s="31" t="e">
        <f>VLOOKUP(B971,AG_Lider!A$1:F2283,6,0)</f>
        <v>#N/A</v>
      </c>
      <c r="S971" s="80" t="str">
        <f>VLOOKUP(B971,SAOM!B$2:J1924,9,0)</f>
        <v>Enfermeira Fernanda</v>
      </c>
      <c r="T971" s="31" t="str">
        <f>VLOOKUP(B971,SAOM!B$2:K2370,10,0)</f>
        <v>Rua Benjamim Guimarães, 1434</v>
      </c>
      <c r="U971" s="80" t="str">
        <f>VLOOKUP(B971,SAOM!B$2:M1696,12,0)</f>
        <v>(37) 3331-4857</v>
      </c>
      <c r="V971" s="209" t="str">
        <f>VLOOKUP(B971,SAOM!B$2:L1696,11,0)</f>
        <v>35540-000</v>
      </c>
      <c r="W971" s="81"/>
      <c r="X971" s="38" t="str">
        <f>VLOOKUP(B971,SAOM!B$2:N1696,13,0)</f>
        <v>00:20:0E:10:4F:35</v>
      </c>
      <c r="Y971" s="31">
        <v>41165</v>
      </c>
      <c r="Z971" s="47" t="s">
        <v>6446</v>
      </c>
      <c r="AA971" s="82">
        <v>41166</v>
      </c>
      <c r="AB971" s="83"/>
      <c r="AC971" s="70"/>
      <c r="AD971" s="82" t="str">
        <f>VLOOKUP(B971,SAOM!B$2:Q1997,16,0)</f>
        <v>-</v>
      </c>
      <c r="AE971" s="82" t="s">
        <v>4675</v>
      </c>
      <c r="AF971" s="82"/>
      <c r="AG971" s="147"/>
      <c r="AH971" s="47"/>
    </row>
    <row r="972" spans="1:34" s="84" customFormat="1">
      <c r="A972" s="46">
        <v>4246</v>
      </c>
      <c r="B972" s="38">
        <v>4246</v>
      </c>
      <c r="C972" s="31">
        <v>41145</v>
      </c>
      <c r="D972" s="31">
        <f t="shared" si="26"/>
        <v>41190</v>
      </c>
      <c r="E972" s="31">
        <f>VLOOKUP(B972,SAOM!B$2:D4022,3,0)</f>
        <v>41190</v>
      </c>
      <c r="F972" s="31">
        <f t="shared" si="27"/>
        <v>41205</v>
      </c>
      <c r="G972" s="31" t="s">
        <v>501</v>
      </c>
      <c r="H972" s="73" t="s">
        <v>517</v>
      </c>
      <c r="I972" s="38" t="str">
        <f>VLOOKUP(B972,SAOM!B$2:E2967,4,0)</f>
        <v>Agendado</v>
      </c>
      <c r="J972" s="73" t="s">
        <v>499</v>
      </c>
      <c r="K972" s="73" t="s">
        <v>501</v>
      </c>
      <c r="L972" s="47" t="s">
        <v>7308</v>
      </c>
      <c r="M972" s="47" t="str">
        <f>VLOOKUP(L972,Coordenadas!A$2:B2224,2,0)</f>
        <v xml:space="preserve"> 22°17'45.84"S</v>
      </c>
      <c r="N972" s="47" t="str">
        <f>VLOOKUP(L972,Coordenadas!A$2:C5967,3,0)</f>
        <v xml:space="preserve"> 45°23'4.63"O</v>
      </c>
      <c r="O972" s="38" t="str">
        <f>VLOOKUP(B972,SAOM!B$2:H1925,7,0)</f>
        <v>SES-MAFE-4246</v>
      </c>
      <c r="P972" s="38">
        <v>4033</v>
      </c>
      <c r="Q972" s="31">
        <f>VLOOKUP(B972,SAOM!B$2:I1925,8,0)</f>
        <v>41162</v>
      </c>
      <c r="R972" s="31" t="e">
        <f>VLOOKUP(B972,AG_Lider!A$1:F2284,6,0)</f>
        <v>#N/A</v>
      </c>
      <c r="S972" s="80" t="str">
        <f>VLOOKUP(B972,SAOM!B$2:J1925,9,0)</f>
        <v xml:space="preserve">LOURDES MIRIAN BERNARDO DE SOUZA E HÉRICA DE </v>
      </c>
      <c r="T972" s="31" t="str">
        <f>VLOOKUP(B972,SAOM!B$2:K2371,10,0)</f>
        <v xml:space="preserve">MARIA DE LOURDES FERRAZ VIANA, S/N </v>
      </c>
      <c r="U972" s="80" t="str">
        <f>VLOOKUP(B972,SAOM!B$2:M1697,12,0)</f>
        <v>(35) 3662 16 40</v>
      </c>
      <c r="V972" s="209" t="str">
        <f>VLOOKUP(B972,SAOM!B$2:L1697,11,0)</f>
        <v>37517-000</v>
      </c>
      <c r="W972" s="81"/>
      <c r="X972" s="38" t="str">
        <f>VLOOKUP(B972,SAOM!B$2:N1697,13,0)</f>
        <v>00:20:0E:10:4B:07</v>
      </c>
      <c r="Y972" s="31">
        <v>41176</v>
      </c>
      <c r="Z972" s="47" t="s">
        <v>8515</v>
      </c>
      <c r="AA972" s="82">
        <v>41183</v>
      </c>
      <c r="AB972" s="83"/>
      <c r="AC972" s="70" t="s">
        <v>8675</v>
      </c>
      <c r="AD972" s="82" t="str">
        <f>VLOOKUP(B972,SAOM!B$2:Q1998,16,0)</f>
        <v>-</v>
      </c>
      <c r="AE972" s="82" t="s">
        <v>4675</v>
      </c>
      <c r="AF972" s="82"/>
      <c r="AG972" s="147"/>
      <c r="AH972" s="47"/>
    </row>
    <row r="973" spans="1:34" s="20" customFormat="1">
      <c r="A973" s="46">
        <v>4233</v>
      </c>
      <c r="B973" s="38">
        <v>4233</v>
      </c>
      <c r="C973" s="17">
        <v>41145</v>
      </c>
      <c r="D973" s="17">
        <f t="shared" si="26"/>
        <v>41190</v>
      </c>
      <c r="E973" s="17">
        <f>VLOOKUP(B973,SAOM!B$2:D4023,3,0)</f>
        <v>41190</v>
      </c>
      <c r="F973" s="17">
        <f t="shared" si="27"/>
        <v>41205</v>
      </c>
      <c r="G973" s="17" t="s">
        <v>501</v>
      </c>
      <c r="H973" s="14" t="s">
        <v>752</v>
      </c>
      <c r="I973" s="40" t="str">
        <f>VLOOKUP(B973,SAOM!B$2:E2968,4,0)</f>
        <v>A agendar</v>
      </c>
      <c r="J973" s="14" t="s">
        <v>499</v>
      </c>
      <c r="K973" s="14" t="s">
        <v>499</v>
      </c>
      <c r="L973" s="15" t="s">
        <v>1967</v>
      </c>
      <c r="M973" s="15" t="str">
        <f>VLOOKUP(L973,Coordenadas!A$2:B2225,2,0)</f>
        <v xml:space="preserve"> 21° 6'4.00"S</v>
      </c>
      <c r="N973" s="15" t="str">
        <f>VLOOKUP(L973,Coordenadas!A$2:C5968,3,0)</f>
        <v xml:space="preserve"> 45° 5'20.84"O</v>
      </c>
      <c r="O973" s="40" t="str">
        <f>VLOOKUP(B973,SAOM!B$2:H1926,7,0)</f>
        <v>-</v>
      </c>
      <c r="P973" s="40">
        <v>4033</v>
      </c>
      <c r="Q973" s="17" t="str">
        <f>VLOOKUP(B973,SAOM!B$2:I1926,8,0)</f>
        <v>-</v>
      </c>
      <c r="R973" s="17" t="e">
        <f>VLOOKUP(B973,AG_Lider!A$1:F2285,6,0)</f>
        <v>#N/A</v>
      </c>
      <c r="S973" s="42" t="str">
        <f>VLOOKUP(B973,SAOM!B$2:J1926,9,0)</f>
        <v>TATIANA SANTOS DE AS</v>
      </c>
      <c r="T973" s="17" t="str">
        <f>VLOOKUP(B973,SAOM!B$2:K2372,10,0)</f>
        <v>RURAL PSF RETIRO DOS PIMENTAS</v>
      </c>
      <c r="U973" s="42" t="str">
        <f>VLOOKUP(B973,SAOM!B$2:M1698,12,0)</f>
        <v>35 3864 5009</v>
      </c>
      <c r="V973" s="87" t="str">
        <f>VLOOKUP(B973,SAOM!B$2:L1698,11,0)</f>
        <v>37260-000</v>
      </c>
      <c r="W973" s="18"/>
      <c r="X973" s="40" t="str">
        <f>VLOOKUP(B973,SAOM!B$2:N1698,13,0)</f>
        <v>-</v>
      </c>
      <c r="Y973" s="17"/>
      <c r="Z973" s="15"/>
      <c r="AA973" s="19"/>
      <c r="AB973" s="35"/>
      <c r="AC973" s="48"/>
      <c r="AD973" s="19" t="str">
        <f>VLOOKUP(B973,SAOM!B$2:Q1999,16,0)</f>
        <v>-</v>
      </c>
      <c r="AE973" s="19" t="s">
        <v>4675</v>
      </c>
      <c r="AF973" s="19"/>
      <c r="AG973" s="145"/>
      <c r="AH973" s="15"/>
    </row>
    <row r="974" spans="1:34" s="20" customFormat="1">
      <c r="A974" s="46">
        <v>4238</v>
      </c>
      <c r="B974" s="38">
        <v>4238</v>
      </c>
      <c r="C974" s="17">
        <v>41145</v>
      </c>
      <c r="D974" s="17">
        <f t="shared" si="26"/>
        <v>41190</v>
      </c>
      <c r="E974" s="17">
        <f>VLOOKUP(B974,SAOM!B$2:D4024,3,0)</f>
        <v>41190</v>
      </c>
      <c r="F974" s="17">
        <f t="shared" si="27"/>
        <v>41205</v>
      </c>
      <c r="G974" s="17" t="s">
        <v>501</v>
      </c>
      <c r="H974" s="14" t="s">
        <v>752</v>
      </c>
      <c r="I974" s="40" t="str">
        <f>VLOOKUP(B974,SAOM!B$2:E2969,4,0)</f>
        <v>A agendar</v>
      </c>
      <c r="J974" s="14" t="s">
        <v>684</v>
      </c>
      <c r="K974" s="14" t="s">
        <v>684</v>
      </c>
      <c r="L974" s="15" t="s">
        <v>3791</v>
      </c>
      <c r="M974" s="15" t="str">
        <f>VLOOKUP(L974,Coordenadas!A$2:B2226,2,0)</f>
        <v>20º1'17''S</v>
      </c>
      <c r="N974" s="15" t="str">
        <f>VLOOKUP(L974,Coordenadas!A$2:C5969,3,0)</f>
        <v>44º8'49''O</v>
      </c>
      <c r="O974" s="40" t="str">
        <f>VLOOKUP(B974,SAOM!B$2:H1927,7,0)</f>
        <v>-</v>
      </c>
      <c r="P974" s="40">
        <v>4033</v>
      </c>
      <c r="Q974" s="17" t="str">
        <f>VLOOKUP(B974,SAOM!B$2:I1927,8,0)</f>
        <v>-</v>
      </c>
      <c r="R974" s="17" t="e">
        <f>VLOOKUP(B974,AG_Lider!A$1:F2286,6,0)</f>
        <v>#N/A</v>
      </c>
      <c r="S974" s="42" t="str">
        <f>VLOOKUP(B974,SAOM!B$2:J1927,9,0)</f>
        <v>Fábio Henrique Gomes</v>
      </c>
      <c r="T974" s="17" t="str">
        <f>VLOOKUP(B974,SAOM!B$2:K2373,10,0)</f>
        <v>RUA HÉLIO HENRIQUES MAGALHÃES, Nº 275</v>
      </c>
      <c r="U974" s="42" t="str">
        <f>VLOOKUP(B974,SAOM!B$2:M1699,12,0)</f>
        <v>(31) 3577-7550</v>
      </c>
      <c r="V974" s="87" t="str">
        <f>VLOOKUP(B974,SAOM!B$2:L1699,11,0)</f>
        <v>32450-000</v>
      </c>
      <c r="W974" s="18"/>
      <c r="X974" s="40" t="str">
        <f>VLOOKUP(B974,SAOM!B$2:N1699,13,0)</f>
        <v>-</v>
      </c>
      <c r="Y974" s="17"/>
      <c r="Z974" s="15"/>
      <c r="AA974" s="19"/>
      <c r="AB974" s="35"/>
      <c r="AC974" s="48"/>
      <c r="AD974" s="19" t="str">
        <f>VLOOKUP(B974,SAOM!B$2:Q2000,16,0)</f>
        <v>-</v>
      </c>
      <c r="AE974" s="19" t="s">
        <v>4675</v>
      </c>
      <c r="AF974" s="19"/>
      <c r="AG974" s="145"/>
      <c r="AH974" s="15"/>
    </row>
    <row r="975" spans="1:34" s="20" customFormat="1">
      <c r="A975" s="46">
        <v>4251</v>
      </c>
      <c r="B975" s="38">
        <v>4251</v>
      </c>
      <c r="C975" s="17">
        <v>41145</v>
      </c>
      <c r="D975" s="17">
        <f t="shared" si="26"/>
        <v>41190</v>
      </c>
      <c r="E975" s="17">
        <f>VLOOKUP(B975,SAOM!B$2:D4025,3,0)</f>
        <v>41190</v>
      </c>
      <c r="F975" s="17">
        <f t="shared" si="27"/>
        <v>41205</v>
      </c>
      <c r="G975" s="17" t="s">
        <v>501</v>
      </c>
      <c r="H975" s="14" t="s">
        <v>517</v>
      </c>
      <c r="I975" s="40" t="str">
        <f>VLOOKUP(B975,SAOM!B$2:E2970,4,0)</f>
        <v>Aceito</v>
      </c>
      <c r="J975" s="14" t="s">
        <v>499</v>
      </c>
      <c r="K975" s="14" t="s">
        <v>501</v>
      </c>
      <c r="L975" s="15" t="s">
        <v>7308</v>
      </c>
      <c r="M975" s="15" t="str">
        <f>VLOOKUP(L975,Coordenadas!A$2:B2227,2,0)</f>
        <v xml:space="preserve"> 22°17'45.84"S</v>
      </c>
      <c r="N975" s="15" t="str">
        <f>VLOOKUP(L975,Coordenadas!A$2:C5970,3,0)</f>
        <v xml:space="preserve"> 45°23'4.63"O</v>
      </c>
      <c r="O975" s="40" t="str">
        <f>VLOOKUP(B975,SAOM!B$2:H1928,7,0)</f>
        <v>SES-MAFE-4251</v>
      </c>
      <c r="P975" s="40">
        <v>4033</v>
      </c>
      <c r="Q975" s="17" t="str">
        <f>VLOOKUP(B975,SAOM!B$2:I1928,8,0)</f>
        <v>0000-00-00</v>
      </c>
      <c r="R975" s="17" t="e">
        <f>VLOOKUP(B975,AG_Lider!A$1:F2287,6,0)</f>
        <v>#N/A</v>
      </c>
      <c r="S975" s="42" t="str">
        <f>VLOOKUP(B975,SAOM!B$2:J1928,9,0)</f>
        <v>ANDRÉA APARECIDA MOTTA TÓTORA</v>
      </c>
      <c r="T975" s="17" t="str">
        <f>VLOOKUP(B975,SAOM!B$2:K2374,10,0)</f>
        <v>BAIRRRO SÃO JOÃO</v>
      </c>
      <c r="U975" s="42" t="str">
        <f>VLOOKUP(B975,SAOM!B$2:M1700,12,0)</f>
        <v>(35) 3662 17 52</v>
      </c>
      <c r="V975" s="87" t="str">
        <f>VLOOKUP(B975,SAOM!B$2:L1700,11,0)</f>
        <v>37517-000</v>
      </c>
      <c r="W975" s="18"/>
      <c r="X975" s="40" t="str">
        <f>VLOOKUP(B975,SAOM!B$2:N1700,13,0)</f>
        <v>00:20:0E:10:4A:AD</v>
      </c>
      <c r="Y975" s="17">
        <v>41172</v>
      </c>
      <c r="Z975" s="15" t="s">
        <v>8190</v>
      </c>
      <c r="AA975" s="19">
        <v>41172</v>
      </c>
      <c r="AB975" s="35"/>
      <c r="AC975" s="48"/>
      <c r="AD975" s="19" t="str">
        <f>VLOOKUP(B975,SAOM!B$2:Q2001,16,0)</f>
        <v>-</v>
      </c>
      <c r="AE975" s="19" t="s">
        <v>4675</v>
      </c>
      <c r="AF975" s="19"/>
      <c r="AG975" s="145"/>
      <c r="AH975" s="15"/>
    </row>
    <row r="976" spans="1:34" s="84" customFormat="1">
      <c r="A976" s="46">
        <v>4225</v>
      </c>
      <c r="B976" s="38">
        <v>4225</v>
      </c>
      <c r="C976" s="31">
        <v>41145</v>
      </c>
      <c r="D976" s="31">
        <f t="shared" si="26"/>
        <v>41190</v>
      </c>
      <c r="E976" s="31">
        <f>VLOOKUP(B976,SAOM!B$2:D4026,3,0)</f>
        <v>41190</v>
      </c>
      <c r="F976" s="31">
        <f t="shared" si="27"/>
        <v>41205</v>
      </c>
      <c r="G976" s="31" t="s">
        <v>501</v>
      </c>
      <c r="H976" s="73" t="s">
        <v>517</v>
      </c>
      <c r="I976" s="38" t="str">
        <f>VLOOKUP(B976,SAOM!B$2:E2971,4,0)</f>
        <v>Aceito</v>
      </c>
      <c r="J976" s="73" t="s">
        <v>499</v>
      </c>
      <c r="K976" s="73" t="s">
        <v>501</v>
      </c>
      <c r="L976" s="47" t="s">
        <v>5385</v>
      </c>
      <c r="M976" s="15" t="str">
        <f>VLOOKUP(L976,Coordenadas!A$2:B2228,2,0)</f>
        <v xml:space="preserve"> 20°41'49.38"S</v>
      </c>
      <c r="N976" s="15" t="str">
        <f>VLOOKUP(L976,Coordenadas!A$2:C5971,3,0)</f>
        <v xml:space="preserve"> 44°49'40.12"O</v>
      </c>
      <c r="O976" s="38" t="str">
        <f>VLOOKUP(B976,SAOM!B$2:H1929,7,0)</f>
        <v>SES-OLRA-4225</v>
      </c>
      <c r="P976" s="38">
        <v>4033</v>
      </c>
      <c r="Q976" s="31">
        <f>VLOOKUP(B976,SAOM!B$2:I1929,8,0)</f>
        <v>41162</v>
      </c>
      <c r="R976" s="31" t="e">
        <f>VLOOKUP(B976,AG_Lider!A$1:F2288,6,0)</f>
        <v>#N/A</v>
      </c>
      <c r="S976" s="80" t="str">
        <f>VLOOKUP(B976,SAOM!B$2:J1929,9,0)</f>
        <v>Enfermeira Giane</v>
      </c>
      <c r="T976" s="31" t="str">
        <f>VLOOKUP(B976,SAOM!B$2:K2375,10,0)</f>
        <v>Rua Lambari, 164</v>
      </c>
      <c r="U976" s="80" t="str">
        <f>VLOOKUP(B976,SAOM!B$2:M1701,12,0)</f>
        <v>(37) 3331-2616</v>
      </c>
      <c r="V976" s="209" t="str">
        <f>VLOOKUP(B976,SAOM!B$2:L1701,11,0)</f>
        <v>35540-000</v>
      </c>
      <c r="W976" s="81"/>
      <c r="X976" s="38" t="str">
        <f>VLOOKUP(B976,SAOM!B$2:N1701,13,0)</f>
        <v>00:20:0E:10:51:D9</v>
      </c>
      <c r="Y976" s="31">
        <v>41166</v>
      </c>
      <c r="Z976" s="47" t="s">
        <v>6446</v>
      </c>
      <c r="AA976" s="82">
        <v>41166</v>
      </c>
      <c r="AB976" s="83"/>
      <c r="AC976" s="70"/>
      <c r="AD976" s="82" t="str">
        <f>VLOOKUP(B976,SAOM!B$2:Q2002,16,0)</f>
        <v>-</v>
      </c>
      <c r="AE976" s="82" t="s">
        <v>4675</v>
      </c>
      <c r="AF976" s="82"/>
      <c r="AG976" s="147"/>
      <c r="AH976" s="47"/>
    </row>
    <row r="977" spans="1:34" s="20" customFormat="1">
      <c r="A977" s="46">
        <v>4243</v>
      </c>
      <c r="B977" s="38">
        <v>4243</v>
      </c>
      <c r="C977" s="17">
        <v>41145</v>
      </c>
      <c r="D977" s="17">
        <f t="shared" si="26"/>
        <v>41190</v>
      </c>
      <c r="E977" s="17">
        <f>VLOOKUP(B977,SAOM!B$2:D4027,3,0)</f>
        <v>41190</v>
      </c>
      <c r="F977" s="17">
        <f t="shared" si="27"/>
        <v>41205</v>
      </c>
      <c r="G977" s="17" t="s">
        <v>501</v>
      </c>
      <c r="H977" s="14" t="s">
        <v>752</v>
      </c>
      <c r="I977" s="40" t="str">
        <f>VLOOKUP(B977,SAOM!B$2:E2972,4,0)</f>
        <v>Agendado</v>
      </c>
      <c r="J977" s="14" t="s">
        <v>499</v>
      </c>
      <c r="K977" s="14" t="s">
        <v>499</v>
      </c>
      <c r="L977" s="15" t="s">
        <v>217</v>
      </c>
      <c r="M977" s="15" t="str">
        <f>VLOOKUP(L977,Coordenadas!A$2:B2229,2,0)</f>
        <v xml:space="preserve"> 21° 1'6.76"S</v>
      </c>
      <c r="N977" s="15" t="str">
        <f>VLOOKUP(L977,Coordenadas!A$2:C5972,3,0)</f>
        <v xml:space="preserve"> 46°44'35.38"O</v>
      </c>
      <c r="O977" s="40" t="str">
        <f>VLOOKUP(B977,SAOM!B$2:H1930,7,0)</f>
        <v>-</v>
      </c>
      <c r="P977" s="40">
        <v>4033</v>
      </c>
      <c r="Q977" s="17">
        <f>VLOOKUP(B977,SAOM!B$2:I1930,8,0)</f>
        <v>41162</v>
      </c>
      <c r="R977" s="17" t="e">
        <f>VLOOKUP(B977,AG_Lider!A$1:F2289,6,0)</f>
        <v>#N/A</v>
      </c>
      <c r="S977" s="42" t="str">
        <f>VLOOKUP(B977,SAOM!B$2:J1930,9,0)</f>
        <v>fabio Lucas Vieira Oliveira</v>
      </c>
      <c r="T977" s="17" t="str">
        <f>VLOOKUP(B977,SAOM!B$2:K2376,10,0)</f>
        <v>Rua Campos Sales ,101</v>
      </c>
      <c r="U977" s="42" t="str">
        <f>VLOOKUP(B977,SAOM!B$2:M1702,12,0)</f>
        <v>35-35931155</v>
      </c>
      <c r="V977" s="87" t="str">
        <f>VLOOKUP(B977,SAOM!B$2:L1702,11,0)</f>
        <v>37965-000</v>
      </c>
      <c r="W977" s="18"/>
      <c r="X977" s="40" t="str">
        <f>VLOOKUP(B977,SAOM!B$2:N1702,13,0)</f>
        <v>-</v>
      </c>
      <c r="Y977" s="17"/>
      <c r="Z977" s="15"/>
      <c r="AA977" s="19"/>
      <c r="AB977" s="35"/>
      <c r="AC977" s="48"/>
      <c r="AD977" s="19" t="str">
        <f>VLOOKUP(B977,SAOM!B$2:Q2003,16,0)</f>
        <v>-</v>
      </c>
      <c r="AE977" s="19" t="s">
        <v>4675</v>
      </c>
      <c r="AF977" s="19"/>
      <c r="AG977" s="145"/>
      <c r="AH977" s="15"/>
    </row>
    <row r="978" spans="1:34" s="20" customFormat="1">
      <c r="A978" s="46">
        <v>4232</v>
      </c>
      <c r="B978" s="38">
        <v>4232</v>
      </c>
      <c r="C978" s="17">
        <v>41145</v>
      </c>
      <c r="D978" s="17">
        <f t="shared" si="26"/>
        <v>41190</v>
      </c>
      <c r="E978" s="17">
        <f>VLOOKUP(B978,SAOM!B$2:D4028,3,0)</f>
        <v>41190</v>
      </c>
      <c r="F978" s="17">
        <f t="shared" si="27"/>
        <v>41205</v>
      </c>
      <c r="G978" s="17" t="s">
        <v>501</v>
      </c>
      <c r="H978" s="14" t="s">
        <v>752</v>
      </c>
      <c r="I978" s="40" t="str">
        <f>VLOOKUP(B978,SAOM!B$2:E2973,4,0)</f>
        <v>Agendado</v>
      </c>
      <c r="J978" s="14" t="s">
        <v>499</v>
      </c>
      <c r="K978" s="14" t="s">
        <v>499</v>
      </c>
      <c r="L978" s="15" t="s">
        <v>1967</v>
      </c>
      <c r="M978" s="15" t="str">
        <f>VLOOKUP(L978,Coordenadas!A$2:B2230,2,0)</f>
        <v xml:space="preserve"> 21° 6'4.00"S</v>
      </c>
      <c r="N978" s="15" t="str">
        <f>VLOOKUP(L978,Coordenadas!A$2:C5973,3,0)</f>
        <v xml:space="preserve"> 45° 5'20.84"O</v>
      </c>
      <c r="O978" s="40" t="str">
        <f>VLOOKUP(B978,SAOM!B$2:H1931,7,0)</f>
        <v>-</v>
      </c>
      <c r="P978" s="40">
        <v>4033</v>
      </c>
      <c r="Q978" s="17">
        <f>VLOOKUP(B978,SAOM!B$2:I1931,8,0)</f>
        <v>41162</v>
      </c>
      <c r="R978" s="17" t="e">
        <f>VLOOKUP(B978,AG_Lider!A$1:F2290,6,0)</f>
        <v>#N/A</v>
      </c>
      <c r="S978" s="42" t="str">
        <f>VLOOKUP(B978,SAOM!B$2:J1931,9,0)</f>
        <v>PRISCILA FREIRE PEREIRA</v>
      </c>
      <c r="T978" s="17" t="str">
        <f>VLOOKUP(B978,SAOM!B$2:K2377,10,0)</f>
        <v>AVENIDA DEPUTADO JOSE ALDO DOS SANTOS, 721</v>
      </c>
      <c r="U978" s="42" t="str">
        <f>VLOOKUP(B978,SAOM!B$2:M1703,12,0)</f>
        <v>35 3864 2431</v>
      </c>
      <c r="V978" s="87" t="str">
        <f>VLOOKUP(B978,SAOM!B$2:L1703,11,0)</f>
        <v>37260-000</v>
      </c>
      <c r="W978" s="18"/>
      <c r="X978" s="40" t="str">
        <f>VLOOKUP(B978,SAOM!B$2:N1703,13,0)</f>
        <v>-</v>
      </c>
      <c r="Y978" s="17"/>
      <c r="Z978" s="15"/>
      <c r="AA978" s="19"/>
      <c r="AB978" s="35"/>
      <c r="AC978" s="48"/>
      <c r="AD978" s="19" t="str">
        <f>VLOOKUP(B978,SAOM!B$2:Q2004,16,0)</f>
        <v>-</v>
      </c>
      <c r="AE978" s="19" t="s">
        <v>4675</v>
      </c>
      <c r="AF978" s="19"/>
      <c r="AG978" s="145"/>
      <c r="AH978" s="15"/>
    </row>
    <row r="979" spans="1:34" s="20" customFormat="1">
      <c r="A979" s="46">
        <v>4237</v>
      </c>
      <c r="B979" s="38">
        <v>4237</v>
      </c>
      <c r="C979" s="17">
        <v>41145</v>
      </c>
      <c r="D979" s="17">
        <f t="shared" si="26"/>
        <v>41190</v>
      </c>
      <c r="E979" s="17">
        <f>VLOOKUP(B979,SAOM!B$2:D4029,3,0)</f>
        <v>41190</v>
      </c>
      <c r="F979" s="17">
        <f t="shared" si="27"/>
        <v>41205</v>
      </c>
      <c r="G979" s="17" t="s">
        <v>501</v>
      </c>
      <c r="H979" s="14" t="s">
        <v>752</v>
      </c>
      <c r="I979" s="40" t="str">
        <f>VLOOKUP(B979,SAOM!B$2:E2974,4,0)</f>
        <v>A agendar</v>
      </c>
      <c r="J979" s="14" t="s">
        <v>684</v>
      </c>
      <c r="K979" s="14" t="s">
        <v>684</v>
      </c>
      <c r="L979" s="15" t="s">
        <v>3791</v>
      </c>
      <c r="M979" s="15" t="str">
        <f>VLOOKUP(L979,Coordenadas!A$2:B2231,2,0)</f>
        <v>20º1'17''S</v>
      </c>
      <c r="N979" s="15" t="str">
        <f>VLOOKUP(L979,Coordenadas!A$2:C5974,3,0)</f>
        <v>44º8'49''O</v>
      </c>
      <c r="O979" s="40" t="str">
        <f>VLOOKUP(B979,SAOM!B$2:H1932,7,0)</f>
        <v>-</v>
      </c>
      <c r="P979" s="40">
        <v>4033</v>
      </c>
      <c r="Q979" s="17" t="str">
        <f>VLOOKUP(B979,SAOM!B$2:I1932,8,0)</f>
        <v>-</v>
      </c>
      <c r="R979" s="17" t="e">
        <f>VLOOKUP(B979,AG_Lider!A$1:F2291,6,0)</f>
        <v>#N/A</v>
      </c>
      <c r="S979" s="42" t="str">
        <f>VLOOKUP(B979,SAOM!B$2:J1932,9,0)</f>
        <v>Fábio Henrique Gomes</v>
      </c>
      <c r="T979" s="17" t="str">
        <f>VLOOKUP(B979,SAOM!B$2:K2378,10,0)</f>
        <v>RUA JOSÉ BATISTA, Nº 151</v>
      </c>
      <c r="U979" s="42" t="str">
        <f>VLOOKUP(B979,SAOM!B$2:M1704,12,0)</f>
        <v>(31) 3577-7550</v>
      </c>
      <c r="V979" s="87" t="str">
        <f>VLOOKUP(B979,SAOM!B$2:L1704,11,0)</f>
        <v>32450-000</v>
      </c>
      <c r="W979" s="18"/>
      <c r="X979" s="40" t="str">
        <f>VLOOKUP(B979,SAOM!B$2:N1704,13,0)</f>
        <v>-</v>
      </c>
      <c r="Y979" s="17"/>
      <c r="Z979" s="15"/>
      <c r="AA979" s="19"/>
      <c r="AB979" s="35"/>
      <c r="AC979" s="48"/>
      <c r="AD979" s="19" t="str">
        <f>VLOOKUP(B979,SAOM!B$2:Q2005,16,0)</f>
        <v>-</v>
      </c>
      <c r="AE979" s="19" t="s">
        <v>4675</v>
      </c>
      <c r="AF979" s="19"/>
      <c r="AG979" s="145"/>
      <c r="AH979" s="15"/>
    </row>
    <row r="980" spans="1:34" s="84" customFormat="1">
      <c r="A980" s="46">
        <v>4249</v>
      </c>
      <c r="B980" s="38">
        <v>4249</v>
      </c>
      <c r="C980" s="31">
        <v>41145</v>
      </c>
      <c r="D980" s="31">
        <f t="shared" si="26"/>
        <v>41190</v>
      </c>
      <c r="E980" s="31">
        <f>VLOOKUP(B980,SAOM!B$2:D4030,3,0)</f>
        <v>41190</v>
      </c>
      <c r="F980" s="31">
        <f t="shared" si="27"/>
        <v>41205</v>
      </c>
      <c r="G980" s="31" t="s">
        <v>501</v>
      </c>
      <c r="H980" s="73" t="s">
        <v>517</v>
      </c>
      <c r="I980" s="38" t="str">
        <f>VLOOKUP(B980,SAOM!B$2:E2975,4,0)</f>
        <v>Aceito</v>
      </c>
      <c r="J980" s="73" t="s">
        <v>499</v>
      </c>
      <c r="K980" s="73" t="s">
        <v>501</v>
      </c>
      <c r="L980" s="47" t="s">
        <v>7308</v>
      </c>
      <c r="M980" s="15" t="str">
        <f>VLOOKUP(L980,Coordenadas!A$2:B2232,2,0)</f>
        <v xml:space="preserve"> 22°17'45.84"S</v>
      </c>
      <c r="N980" s="15" t="str">
        <f>VLOOKUP(L980,Coordenadas!A$2:C5975,3,0)</f>
        <v xml:space="preserve"> 45°23'4.63"O</v>
      </c>
      <c r="O980" s="38" t="str">
        <f>VLOOKUP(B980,SAOM!B$2:H1933,7,0)</f>
        <v>SES-MAFE-4249</v>
      </c>
      <c r="P980" s="38">
        <v>4033</v>
      </c>
      <c r="Q980" s="31">
        <f>VLOOKUP(B980,SAOM!B$2:I1933,8,0)</f>
        <v>41162</v>
      </c>
      <c r="R980" s="31" t="e">
        <f>VLOOKUP(B980,AG_Lider!A$1:F2292,6,0)</f>
        <v>#N/A</v>
      </c>
      <c r="S980" s="80" t="str">
        <f>VLOOKUP(B980,SAOM!B$2:J1933,9,0)</f>
        <v>THAIS ARRUDA SIQUEIRA SANTOS</v>
      </c>
      <c r="T980" s="31" t="str">
        <f>VLOOKUP(B980,SAOM!B$2:K2379,10,0)</f>
        <v xml:space="preserve">BAIRRO POSSES </v>
      </c>
      <c r="U980" s="80" t="str">
        <f>VLOOKUP(B980,SAOM!B$2:M1705,12,0)</f>
        <v>(35) 3662 17 52</v>
      </c>
      <c r="V980" s="209" t="str">
        <f>VLOOKUP(B980,SAOM!B$2:L1705,11,0)</f>
        <v>37517-000</v>
      </c>
      <c r="W980" s="81"/>
      <c r="X980" s="38" t="str">
        <f>VLOOKUP(B980,SAOM!B$2:N1705,13,0)</f>
        <v>00:20:0E:10:4C:61</v>
      </c>
      <c r="Y980" s="31">
        <v>41169</v>
      </c>
      <c r="Z980" s="15" t="s">
        <v>8190</v>
      </c>
      <c r="AA980" s="82">
        <v>41170</v>
      </c>
      <c r="AB980" s="83"/>
      <c r="AC980" s="70"/>
      <c r="AD980" s="82" t="str">
        <f>VLOOKUP(B980,SAOM!B$2:Q2006,16,0)</f>
        <v>-</v>
      </c>
      <c r="AE980" s="82" t="s">
        <v>4675</v>
      </c>
      <c r="AF980" s="82"/>
      <c r="AG980" s="147"/>
      <c r="AH980" s="47"/>
    </row>
    <row r="981" spans="1:34" s="20" customFormat="1">
      <c r="A981" s="46">
        <v>4224</v>
      </c>
      <c r="B981" s="38">
        <v>4224</v>
      </c>
      <c r="C981" s="17">
        <v>41145</v>
      </c>
      <c r="D981" s="17">
        <f t="shared" si="26"/>
        <v>41190</v>
      </c>
      <c r="E981" s="17">
        <f>VLOOKUP(B981,SAOM!B$2:D4031,3,0)</f>
        <v>41190</v>
      </c>
      <c r="F981" s="17">
        <f t="shared" si="27"/>
        <v>41205</v>
      </c>
      <c r="G981" s="17" t="s">
        <v>501</v>
      </c>
      <c r="H981" s="14" t="s">
        <v>752</v>
      </c>
      <c r="I981" s="40" t="str">
        <f>VLOOKUP(B981,SAOM!B$2:E2976,4,0)</f>
        <v>Agendado</v>
      </c>
      <c r="J981" s="14" t="s">
        <v>499</v>
      </c>
      <c r="K981" s="14" t="s">
        <v>499</v>
      </c>
      <c r="L981" s="15" t="s">
        <v>5385</v>
      </c>
      <c r="M981" s="15" t="str">
        <f>VLOOKUP(L981,Coordenadas!A$2:B2233,2,0)</f>
        <v xml:space="preserve"> 20°41'49.38"S</v>
      </c>
      <c r="N981" s="15" t="str">
        <f>VLOOKUP(L981,Coordenadas!A$2:C5976,3,0)</f>
        <v xml:space="preserve"> 44°49'40.12"O</v>
      </c>
      <c r="O981" s="40" t="str">
        <f>VLOOKUP(B981,SAOM!B$2:H1934,7,0)</f>
        <v>-</v>
      </c>
      <c r="P981" s="40">
        <v>4033</v>
      </c>
      <c r="Q981" s="17">
        <f>VLOOKUP(B981,SAOM!B$2:I1934,8,0)</f>
        <v>41162</v>
      </c>
      <c r="R981" s="17" t="e">
        <f>VLOOKUP(B981,AG_Lider!A$1:F2293,6,0)</f>
        <v>#N/A</v>
      </c>
      <c r="S981" s="42" t="str">
        <f>VLOOKUP(B981,SAOM!B$2:J1934,9,0)</f>
        <v>Enfermeira Karina</v>
      </c>
      <c r="T981" s="17" t="str">
        <f>VLOOKUP(B981,SAOM!B$2:K2380,10,0)</f>
        <v>Rua Alexandrino Chagas, 143</v>
      </c>
      <c r="U981" s="42" t="str">
        <f>VLOOKUP(B981,SAOM!B$2:M1706,12,0)</f>
        <v>(37) 3331-6518</v>
      </c>
      <c r="V981" s="87" t="str">
        <f>VLOOKUP(B981,SAOM!B$2:L1706,11,0)</f>
        <v>35540-000</v>
      </c>
      <c r="W981" s="18"/>
      <c r="X981" s="40" t="str">
        <f>VLOOKUP(B981,SAOM!B$2:N1706,13,0)</f>
        <v>-</v>
      </c>
      <c r="Y981" s="17"/>
      <c r="Z981" s="15"/>
      <c r="AA981" s="19"/>
      <c r="AB981" s="35"/>
      <c r="AC981" s="48"/>
      <c r="AD981" s="19" t="str">
        <f>VLOOKUP(B981,SAOM!B$2:Q2007,16,0)</f>
        <v>-</v>
      </c>
      <c r="AE981" s="19" t="s">
        <v>4675</v>
      </c>
      <c r="AF981" s="19"/>
      <c r="AG981" s="145"/>
      <c r="AH981" s="15"/>
    </row>
    <row r="982" spans="1:34" s="20" customFormat="1">
      <c r="A982" s="46">
        <v>4239</v>
      </c>
      <c r="B982" s="38">
        <v>4239</v>
      </c>
      <c r="C982" s="17">
        <v>41145</v>
      </c>
      <c r="D982" s="17">
        <f t="shared" si="26"/>
        <v>41190</v>
      </c>
      <c r="E982" s="17">
        <f>VLOOKUP(B982,SAOM!B$2:D4032,3,0)</f>
        <v>41190</v>
      </c>
      <c r="F982" s="17">
        <f t="shared" si="27"/>
        <v>41205</v>
      </c>
      <c r="G982" s="17" t="s">
        <v>501</v>
      </c>
      <c r="H982" s="14" t="s">
        <v>752</v>
      </c>
      <c r="I982" s="40" t="str">
        <f>VLOOKUP(B982,SAOM!B$2:E2977,4,0)</f>
        <v>A agendar</v>
      </c>
      <c r="J982" s="14" t="s">
        <v>684</v>
      </c>
      <c r="K982" s="14" t="s">
        <v>684</v>
      </c>
      <c r="L982" s="15" t="s">
        <v>3791</v>
      </c>
      <c r="M982" s="15" t="str">
        <f>VLOOKUP(L982,Coordenadas!A$2:B2234,2,0)</f>
        <v>20º1'17''S</v>
      </c>
      <c r="N982" s="15" t="str">
        <f>VLOOKUP(L982,Coordenadas!A$2:C5977,3,0)</f>
        <v>44º8'49''O</v>
      </c>
      <c r="O982" s="40" t="str">
        <f>VLOOKUP(B982,SAOM!B$2:H1935,7,0)</f>
        <v>-</v>
      </c>
      <c r="P982" s="40">
        <v>4033</v>
      </c>
      <c r="Q982" s="17" t="str">
        <f>VLOOKUP(B982,SAOM!B$2:I1935,8,0)</f>
        <v>-</v>
      </c>
      <c r="R982" s="17" t="e">
        <f>VLOOKUP(B982,AG_Lider!A$1:F2294,6,0)</f>
        <v>#N/A</v>
      </c>
      <c r="S982" s="42" t="str">
        <f>VLOOKUP(B982,SAOM!B$2:J1935,9,0)</f>
        <v>Fábio Henrique Gomes</v>
      </c>
      <c r="T982" s="17" t="str">
        <f>VLOOKUP(B982,SAOM!B$2:K2381,10,0)</f>
        <v>RUA DAS PALMEIRAS, Nº 250</v>
      </c>
      <c r="U982" s="42" t="str">
        <f>VLOOKUP(B982,SAOM!B$2:M1707,12,0)</f>
        <v>(31) 3577-7550</v>
      </c>
      <c r="V982" s="87" t="str">
        <f>VLOOKUP(B982,SAOM!B$2:L1707,11,0)</f>
        <v>32450-000</v>
      </c>
      <c r="W982" s="18"/>
      <c r="X982" s="40" t="str">
        <f>VLOOKUP(B982,SAOM!B$2:N1707,13,0)</f>
        <v>-</v>
      </c>
      <c r="Y982" s="17"/>
      <c r="Z982" s="15"/>
      <c r="AA982" s="19"/>
      <c r="AB982" s="35"/>
      <c r="AC982" s="48"/>
      <c r="AD982" s="19" t="str">
        <f>VLOOKUP(B982,SAOM!B$2:Q2008,16,0)</f>
        <v>-</v>
      </c>
      <c r="AE982" s="19" t="s">
        <v>4675</v>
      </c>
      <c r="AF982" s="19"/>
      <c r="AG982" s="145"/>
      <c r="AH982" s="15"/>
    </row>
    <row r="983" spans="1:34" s="84" customFormat="1">
      <c r="A983" s="46">
        <v>4231</v>
      </c>
      <c r="B983" s="38">
        <v>4231</v>
      </c>
      <c r="C983" s="31">
        <v>41145</v>
      </c>
      <c r="D983" s="31">
        <f t="shared" si="26"/>
        <v>41190</v>
      </c>
      <c r="E983" s="31">
        <f>VLOOKUP(B983,SAOM!B$2:D4033,3,0)</f>
        <v>41190</v>
      </c>
      <c r="F983" s="31">
        <f t="shared" si="27"/>
        <v>41205</v>
      </c>
      <c r="G983" s="31" t="s">
        <v>501</v>
      </c>
      <c r="H983" s="73" t="s">
        <v>517</v>
      </c>
      <c r="I983" s="38" t="str">
        <f>VLOOKUP(B983,SAOM!B$2:E2978,4,0)</f>
        <v>Agendado</v>
      </c>
      <c r="J983" s="73" t="s">
        <v>499</v>
      </c>
      <c r="K983" s="73" t="s">
        <v>501</v>
      </c>
      <c r="L983" s="47" t="s">
        <v>1967</v>
      </c>
      <c r="M983" s="15" t="str">
        <f>VLOOKUP(L983,Coordenadas!A$2:B2235,2,0)</f>
        <v xml:space="preserve"> 21° 6'4.00"S</v>
      </c>
      <c r="N983" s="15" t="str">
        <f>VLOOKUP(L983,Coordenadas!A$2:C5978,3,0)</f>
        <v xml:space="preserve"> 45° 5'20.84"O</v>
      </c>
      <c r="O983" s="38" t="str">
        <f>VLOOKUP(B983,SAOM!B$2:H1936,7,0)</f>
        <v>SES-PEES-4231</v>
      </c>
      <c r="P983" s="38">
        <v>4033</v>
      </c>
      <c r="Q983" s="31">
        <f>VLOOKUP(B983,SAOM!B$2:I1936,8,0)</f>
        <v>41162</v>
      </c>
      <c r="R983" s="31" t="e">
        <f>VLOOKUP(B983,AG_Lider!A$1:F2295,6,0)</f>
        <v>#N/A</v>
      </c>
      <c r="S983" s="80" t="str">
        <f>VLOOKUP(B983,SAOM!B$2:J1936,9,0)</f>
        <v>ABIA PRISCILA MENDES BUENO</v>
      </c>
      <c r="T983" s="31" t="str">
        <f>VLOOKUP(B983,SAOM!B$2:K2382,10,0)</f>
        <v>RUA ALZIRA DE SOUZA LIMA, 187</v>
      </c>
      <c r="U983" s="80" t="str">
        <f>VLOOKUP(B983,SAOM!B$2:M1708,12,0)</f>
        <v>35 3864 3372</v>
      </c>
      <c r="V983" s="209" t="str">
        <f>VLOOKUP(B983,SAOM!B$2:L1708,11,0)</f>
        <v>37260-000</v>
      </c>
      <c r="W983" s="81"/>
      <c r="X983" s="38" t="str">
        <f>VLOOKUP(B983,SAOM!B$2:N1708,13,0)</f>
        <v>00:20:0e:10:4c:a4</v>
      </c>
      <c r="Y983" s="31">
        <v>41180</v>
      </c>
      <c r="Z983" s="47" t="s">
        <v>8190</v>
      </c>
      <c r="AA983" s="82">
        <v>41183</v>
      </c>
      <c r="AB983" s="83"/>
      <c r="AC983" s="70"/>
      <c r="AD983" s="82" t="str">
        <f>VLOOKUP(B983,SAOM!B$2:Q2009,16,0)</f>
        <v>-</v>
      </c>
      <c r="AE983" s="82" t="s">
        <v>4675</v>
      </c>
      <c r="AF983" s="82"/>
      <c r="AG983" s="147"/>
      <c r="AH983" s="47"/>
    </row>
    <row r="984" spans="1:34" s="84" customFormat="1">
      <c r="A984" s="46">
        <v>4234</v>
      </c>
      <c r="B984" s="38">
        <v>4234</v>
      </c>
      <c r="C984" s="31">
        <v>41145</v>
      </c>
      <c r="D984" s="31">
        <f t="shared" si="26"/>
        <v>41190</v>
      </c>
      <c r="E984" s="31">
        <f>VLOOKUP(B984,SAOM!B$2:D4034,3,0)</f>
        <v>41190</v>
      </c>
      <c r="F984" s="31">
        <f t="shared" si="27"/>
        <v>41205</v>
      </c>
      <c r="G984" s="31" t="s">
        <v>501</v>
      </c>
      <c r="H984" s="73" t="s">
        <v>517</v>
      </c>
      <c r="I984" s="38" t="str">
        <f>VLOOKUP(B984,SAOM!B$2:E2979,4,0)</f>
        <v>Aceito</v>
      </c>
      <c r="J984" s="73" t="s">
        <v>499</v>
      </c>
      <c r="K984" s="73" t="s">
        <v>501</v>
      </c>
      <c r="L984" s="47" t="s">
        <v>1967</v>
      </c>
      <c r="M984" s="15" t="str">
        <f>VLOOKUP(L984,Coordenadas!A$2:B2236,2,0)</f>
        <v xml:space="preserve"> 21° 6'4.00"S</v>
      </c>
      <c r="N984" s="15" t="str">
        <f>VLOOKUP(L984,Coordenadas!A$2:C5979,3,0)</f>
        <v xml:space="preserve"> 45° 5'20.84"O</v>
      </c>
      <c r="O984" s="38" t="str">
        <f>VLOOKUP(B984,SAOM!B$2:H1937,7,0)</f>
        <v>SES-PEES-4234</v>
      </c>
      <c r="P984" s="38">
        <v>4033</v>
      </c>
      <c r="Q984" s="31">
        <f>VLOOKUP(B984,SAOM!B$2:I1937,8,0)</f>
        <v>41162</v>
      </c>
      <c r="R984" s="31" t="e">
        <f>VLOOKUP(B984,AG_Lider!A$1:F2296,6,0)</f>
        <v>#N/A</v>
      </c>
      <c r="S984" s="80" t="str">
        <f>VLOOKUP(B984,SAOM!B$2:J1937,9,0)</f>
        <v>TATIANA CORREA DE CASTRO</v>
      </c>
      <c r="T984" s="31" t="str">
        <f>VLOOKUP(B984,SAOM!B$2:K2383,10,0)</f>
        <v>RUA FLORIANO PEIXOTO, 176</v>
      </c>
      <c r="U984" s="80" t="str">
        <f>VLOOKUP(B984,SAOM!B$2:M1709,12,0)</f>
        <v>35 3864 7250</v>
      </c>
      <c r="V984" s="209" t="str">
        <f>VLOOKUP(B984,SAOM!B$2:L1709,11,0)</f>
        <v>37260-000</v>
      </c>
      <c r="W984" s="81"/>
      <c r="X984" s="38" t="str">
        <f>VLOOKUP(B984,SAOM!B$2:N1709,13,0)</f>
        <v>00:20:0E:10:4C:78</v>
      </c>
      <c r="Y984" s="31">
        <v>41179</v>
      </c>
      <c r="Z984" s="47" t="s">
        <v>8190</v>
      </c>
      <c r="AA984" s="82">
        <v>41179</v>
      </c>
      <c r="AB984" s="83"/>
      <c r="AC984" s="70"/>
      <c r="AD984" s="82" t="str">
        <f>VLOOKUP(B984,SAOM!B$2:Q2010,16,0)</f>
        <v>-</v>
      </c>
      <c r="AE984" s="82" t="s">
        <v>4675</v>
      </c>
      <c r="AF984" s="82"/>
      <c r="AG984" s="147"/>
      <c r="AH984" s="47"/>
    </row>
    <row r="985" spans="1:34" s="84" customFormat="1">
      <c r="A985" s="38">
        <v>4248</v>
      </c>
      <c r="B985" s="38">
        <v>4248</v>
      </c>
      <c r="C985" s="31">
        <v>41145</v>
      </c>
      <c r="D985" s="31">
        <f t="shared" si="26"/>
        <v>41190</v>
      </c>
      <c r="E985" s="31">
        <f>VLOOKUP(B985,SAOM!B$2:D4035,3,0)</f>
        <v>41190</v>
      </c>
      <c r="F985" s="31">
        <f t="shared" si="27"/>
        <v>41205</v>
      </c>
      <c r="G985" s="31" t="s">
        <v>501</v>
      </c>
      <c r="H985" s="73" t="s">
        <v>517</v>
      </c>
      <c r="I985" s="38" t="str">
        <f>VLOOKUP(B985,SAOM!B$2:E2980,4,0)</f>
        <v>Aceito</v>
      </c>
      <c r="J985" s="73" t="s">
        <v>499</v>
      </c>
      <c r="K985" s="73" t="s">
        <v>501</v>
      </c>
      <c r="L985" s="47" t="s">
        <v>7308</v>
      </c>
      <c r="M985" s="15" t="str">
        <f>VLOOKUP(L985,Coordenadas!A$2:B2237,2,0)</f>
        <v xml:space="preserve"> 22°17'45.84"S</v>
      </c>
      <c r="N985" s="15" t="str">
        <f>VLOOKUP(L985,Coordenadas!A$2:C5980,3,0)</f>
        <v xml:space="preserve"> 45°23'4.63"O</v>
      </c>
      <c r="O985" s="38" t="str">
        <f>VLOOKUP(B985,SAOM!B$2:H1938,7,0)</f>
        <v>SES-MAFE-4248</v>
      </c>
      <c r="P985" s="38">
        <v>4033</v>
      </c>
      <c r="Q985" s="31">
        <f>VLOOKUP(B985,SAOM!B$2:I1938,8,0)</f>
        <v>41162</v>
      </c>
      <c r="R985" s="31" t="e">
        <f>VLOOKUP(B985,AG_Lider!A$1:F2297,6,0)</f>
        <v>#N/A</v>
      </c>
      <c r="S985" s="80" t="str">
        <f>VLOOKUP(B985,SAOM!B$2:J1938,9,0)</f>
        <v>DÉBORA BONETTE CARVALHO</v>
      </c>
      <c r="T985" s="31" t="str">
        <f>VLOOKUP(B985,SAOM!B$2:K2384,10,0)</f>
        <v>RUA PREFEITO MANOEL GONÇALVES, Nº 49</v>
      </c>
      <c r="U985" s="80" t="str">
        <f>VLOOKUP(B985,SAOM!B$2:M1710,12,0)</f>
        <v>(35) 3662 17 52</v>
      </c>
      <c r="V985" s="209" t="str">
        <f>VLOOKUP(B985,SAOM!B$2:L1710,11,0)</f>
        <v>37517-000</v>
      </c>
      <c r="W985" s="81"/>
      <c r="X985" s="38" t="str">
        <f>VLOOKUP(B985,SAOM!B$2:N1710,13,0)</f>
        <v>00:20:0E:10:4A:72</v>
      </c>
      <c r="Y985" s="31">
        <v>41169</v>
      </c>
      <c r="Z985" s="15" t="s">
        <v>8190</v>
      </c>
      <c r="AA985" s="82">
        <v>41170</v>
      </c>
      <c r="AB985" s="83"/>
      <c r="AC985" s="70"/>
      <c r="AD985" s="82" t="str">
        <f>VLOOKUP(B985,SAOM!B$2:Q2011,16,0)</f>
        <v>-</v>
      </c>
      <c r="AE985" s="82" t="s">
        <v>4675</v>
      </c>
      <c r="AF985" s="82"/>
      <c r="AG985" s="147"/>
      <c r="AH985" s="47"/>
    </row>
    <row r="986" spans="1:34" s="84" customFormat="1">
      <c r="A986" s="46">
        <v>4221</v>
      </c>
      <c r="B986" s="38">
        <v>4221</v>
      </c>
      <c r="C986" s="31">
        <v>41145</v>
      </c>
      <c r="D986" s="31">
        <f t="shared" si="26"/>
        <v>41190</v>
      </c>
      <c r="E986" s="31">
        <f>VLOOKUP(B986,SAOM!B$2:D4036,3,0)</f>
        <v>41190</v>
      </c>
      <c r="F986" s="31">
        <f t="shared" si="27"/>
        <v>41205</v>
      </c>
      <c r="G986" s="31" t="s">
        <v>501</v>
      </c>
      <c r="H986" s="73" t="s">
        <v>517</v>
      </c>
      <c r="I986" s="38" t="str">
        <f>VLOOKUP(B986,SAOM!B$2:E2981,4,0)</f>
        <v>Aceito</v>
      </c>
      <c r="J986" s="73" t="s">
        <v>499</v>
      </c>
      <c r="K986" s="73" t="s">
        <v>501</v>
      </c>
      <c r="L986" s="47" t="s">
        <v>5385</v>
      </c>
      <c r="M986" s="15" t="str">
        <f>VLOOKUP(L986,Coordenadas!A$2:B2238,2,0)</f>
        <v xml:space="preserve"> 20°41'49.38"S</v>
      </c>
      <c r="N986" s="15" t="str">
        <f>VLOOKUP(L986,Coordenadas!A$2:C5981,3,0)</f>
        <v xml:space="preserve"> 44°49'40.12"O</v>
      </c>
      <c r="O986" s="38" t="str">
        <f>VLOOKUP(B986,SAOM!B$2:H1939,7,0)</f>
        <v>SES-OLRA-4221</v>
      </c>
      <c r="P986" s="38">
        <v>4033</v>
      </c>
      <c r="Q986" s="31">
        <f>VLOOKUP(B986,SAOM!B$2:I1939,8,0)</f>
        <v>41162</v>
      </c>
      <c r="R986" s="31" t="e">
        <f>VLOOKUP(B986,AG_Lider!A$1:F2298,6,0)</f>
        <v>#N/A</v>
      </c>
      <c r="S986" s="80" t="str">
        <f>VLOOKUP(B986,SAOM!B$2:J1939,9,0)</f>
        <v>Enfermeira Marcela</v>
      </c>
      <c r="T986" s="31" t="str">
        <f>VLOOKUP(B986,SAOM!B$2:K2385,10,0)</f>
        <v>Rua Batista de Almeida, 175</v>
      </c>
      <c r="U986" s="80" t="str">
        <f>VLOOKUP(B986,SAOM!B$2:M1711,12,0)</f>
        <v>(37) 3331-2552</v>
      </c>
      <c r="V986" s="209" t="str">
        <f>VLOOKUP(B986,SAOM!B$2:L1711,11,0)</f>
        <v>35540-000</v>
      </c>
      <c r="W986" s="81"/>
      <c r="X986" s="38" t="str">
        <f>VLOOKUP(B986,SAOM!B$2:N1711,13,0)</f>
        <v>00:20:0E:10:51:EA</v>
      </c>
      <c r="Y986" s="31">
        <v>41166</v>
      </c>
      <c r="Z986" s="15" t="s">
        <v>6335</v>
      </c>
      <c r="AA986" s="82">
        <v>41169</v>
      </c>
      <c r="AB986" s="83"/>
      <c r="AC986" s="70"/>
      <c r="AD986" s="82" t="str">
        <f>VLOOKUP(B986,SAOM!B$2:Q2012,16,0)</f>
        <v>-</v>
      </c>
      <c r="AE986" s="82" t="s">
        <v>4675</v>
      </c>
      <c r="AF986" s="82"/>
      <c r="AG986" s="147"/>
      <c r="AH986" s="47"/>
    </row>
    <row r="987" spans="1:34" s="20" customFormat="1">
      <c r="A987" s="46">
        <v>4240</v>
      </c>
      <c r="B987" s="38">
        <v>4240</v>
      </c>
      <c r="C987" s="17">
        <v>41145</v>
      </c>
      <c r="D987" s="17">
        <f t="shared" si="26"/>
        <v>41190</v>
      </c>
      <c r="E987" s="17">
        <f>VLOOKUP(B987,SAOM!B$2:D4037,3,0)</f>
        <v>41190</v>
      </c>
      <c r="F987" s="17">
        <f t="shared" si="27"/>
        <v>41205</v>
      </c>
      <c r="G987" s="17" t="s">
        <v>501</v>
      </c>
      <c r="H987" s="14" t="s">
        <v>752</v>
      </c>
      <c r="I987" s="40" t="str">
        <f>VLOOKUP(B987,SAOM!B$2:E2982,4,0)</f>
        <v>A agendar</v>
      </c>
      <c r="J987" s="14" t="s">
        <v>684</v>
      </c>
      <c r="K987" s="14" t="s">
        <v>684</v>
      </c>
      <c r="L987" s="15" t="s">
        <v>3791</v>
      </c>
      <c r="M987" s="15" t="str">
        <f>VLOOKUP(L987,Coordenadas!A$2:B2239,2,0)</f>
        <v>20º1'17''S</v>
      </c>
      <c r="N987" s="15" t="str">
        <f>VLOOKUP(L987,Coordenadas!A$2:C5982,3,0)</f>
        <v>44º8'49''O</v>
      </c>
      <c r="O987" s="40" t="str">
        <f>VLOOKUP(B987,SAOM!B$2:H1940,7,0)</f>
        <v>-</v>
      </c>
      <c r="P987" s="40">
        <v>4033</v>
      </c>
      <c r="Q987" s="17" t="str">
        <f>VLOOKUP(B987,SAOM!B$2:I1940,8,0)</f>
        <v>-</v>
      </c>
      <c r="R987" s="17" t="e">
        <f>VLOOKUP(B987,AG_Lider!A$1:F2299,6,0)</f>
        <v>#N/A</v>
      </c>
      <c r="S987" s="42" t="str">
        <f>VLOOKUP(B987,SAOM!B$2:J1940,9,0)</f>
        <v>Fábio Henrique Gomes</v>
      </c>
      <c r="T987" s="17" t="str">
        <f>VLOOKUP(B987,SAOM!B$2:K2386,10,0)</f>
        <v>AV. DAS PALMEIRAS, Nº 534</v>
      </c>
      <c r="U987" s="42" t="str">
        <f>VLOOKUP(B987,SAOM!B$2:M1712,12,0)</f>
        <v>(31) 3577-7550</v>
      </c>
      <c r="V987" s="87" t="str">
        <f>VLOOKUP(B987,SAOM!B$2:L1712,11,0)</f>
        <v>32450-000</v>
      </c>
      <c r="W987" s="18"/>
      <c r="X987" s="40" t="str">
        <f>VLOOKUP(B987,SAOM!B$2:N1712,13,0)</f>
        <v>-</v>
      </c>
      <c r="Y987" s="17"/>
      <c r="Z987" s="15"/>
      <c r="AA987" s="19"/>
      <c r="AB987" s="35"/>
      <c r="AC987" s="48"/>
      <c r="AD987" s="19" t="str">
        <f>VLOOKUP(B987,SAOM!B$2:Q2013,16,0)</f>
        <v>-</v>
      </c>
      <c r="AE987" s="19" t="s">
        <v>4675</v>
      </c>
      <c r="AF987" s="19"/>
      <c r="AG987" s="145"/>
      <c r="AH987" s="15"/>
    </row>
    <row r="988" spans="1:34" s="20" customFormat="1">
      <c r="A988" s="46">
        <v>4235</v>
      </c>
      <c r="B988" s="38">
        <v>4235</v>
      </c>
      <c r="C988" s="17">
        <v>41145</v>
      </c>
      <c r="D988" s="17">
        <f t="shared" si="26"/>
        <v>41190</v>
      </c>
      <c r="E988" s="17">
        <f>VLOOKUP(B988,SAOM!B$2:D4038,3,0)</f>
        <v>41190</v>
      </c>
      <c r="F988" s="17">
        <f t="shared" si="27"/>
        <v>41205</v>
      </c>
      <c r="G988" s="17" t="s">
        <v>501</v>
      </c>
      <c r="H988" s="14" t="s">
        <v>752</v>
      </c>
      <c r="I988" s="40" t="str">
        <f>VLOOKUP(B988,SAOM!B$2:E2983,4,0)</f>
        <v>A agendar</v>
      </c>
      <c r="J988" s="14" t="s">
        <v>684</v>
      </c>
      <c r="K988" s="14" t="s">
        <v>684</v>
      </c>
      <c r="L988" s="15" t="s">
        <v>3791</v>
      </c>
      <c r="M988" s="15" t="str">
        <f>VLOOKUP(L988,Coordenadas!A$2:B2240,2,0)</f>
        <v>20º1'17''S</v>
      </c>
      <c r="N988" s="15" t="str">
        <f>VLOOKUP(L988,Coordenadas!A$2:C5983,3,0)</f>
        <v>44º8'49''O</v>
      </c>
      <c r="O988" s="40" t="str">
        <f>VLOOKUP(B988,SAOM!B$2:H1941,7,0)</f>
        <v>-</v>
      </c>
      <c r="P988" s="40">
        <v>4033</v>
      </c>
      <c r="Q988" s="17" t="str">
        <f>VLOOKUP(B988,SAOM!B$2:I1941,8,0)</f>
        <v>-</v>
      </c>
      <c r="R988" s="17" t="e">
        <f>VLOOKUP(B988,AG_Lider!A$1:F2300,6,0)</f>
        <v>#N/A</v>
      </c>
      <c r="S988" s="42" t="str">
        <f>VLOOKUP(B988,SAOM!B$2:J1941,9,0)</f>
        <v xml:space="preserve"> Fábio Henrique Gomes</v>
      </c>
      <c r="T988" s="17" t="str">
        <f>VLOOKUP(B988,SAOM!B$2:K2387,10,0)</f>
        <v xml:space="preserve"> ROD. MG 040, S/Nº - BAIRRO 	VERA CRUZ</v>
      </c>
      <c r="U988" s="42" t="str">
        <f>VLOOKUP(B988,SAOM!B$2:M1713,12,0)</f>
        <v>(31) 3577-7550</v>
      </c>
      <c r="V988" s="87" t="str">
        <f>VLOOKUP(B988,SAOM!B$2:L1713,11,0)</f>
        <v>32450-000</v>
      </c>
      <c r="W988" s="18"/>
      <c r="X988" s="40" t="str">
        <f>VLOOKUP(B988,SAOM!B$2:N1713,13,0)</f>
        <v>-</v>
      </c>
      <c r="Y988" s="17"/>
      <c r="Z988" s="15"/>
      <c r="AA988" s="19"/>
      <c r="AB988" s="35"/>
      <c r="AC988" s="48"/>
      <c r="AD988" s="19" t="str">
        <f>VLOOKUP(B988,SAOM!B$2:Q2014,16,0)</f>
        <v>-</v>
      </c>
      <c r="AE988" s="19" t="s">
        <v>4675</v>
      </c>
      <c r="AF988" s="19"/>
      <c r="AG988" s="145"/>
      <c r="AH988" s="15"/>
    </row>
    <row r="989" spans="1:34" s="84" customFormat="1">
      <c r="A989" s="46">
        <v>4230</v>
      </c>
      <c r="B989" s="38">
        <v>4230</v>
      </c>
      <c r="C989" s="31">
        <v>41145</v>
      </c>
      <c r="D989" s="31">
        <f t="shared" si="26"/>
        <v>41190</v>
      </c>
      <c r="E989" s="31">
        <f>VLOOKUP(B989,SAOM!B$2:D4039,3,0)</f>
        <v>41190</v>
      </c>
      <c r="F989" s="31">
        <f t="shared" si="27"/>
        <v>41205</v>
      </c>
      <c r="G989" s="31" t="s">
        <v>501</v>
      </c>
      <c r="H989" s="73" t="s">
        <v>517</v>
      </c>
      <c r="I989" s="38" t="str">
        <f>VLOOKUP(B989,SAOM!B$2:E2984,4,0)</f>
        <v>Aceito</v>
      </c>
      <c r="J989" s="73" t="s">
        <v>499</v>
      </c>
      <c r="K989" s="73" t="s">
        <v>501</v>
      </c>
      <c r="L989" s="47" t="s">
        <v>1967</v>
      </c>
      <c r="M989" s="15" t="str">
        <f>VLOOKUP(L989,Coordenadas!A$2:B2241,2,0)</f>
        <v xml:space="preserve"> 21° 6'4.00"S</v>
      </c>
      <c r="N989" s="15" t="str">
        <f>VLOOKUP(L989,Coordenadas!A$2:C5984,3,0)</f>
        <v xml:space="preserve"> 45° 5'20.84"O</v>
      </c>
      <c r="O989" s="38" t="str">
        <f>VLOOKUP(B989,SAOM!B$2:H1942,7,0)</f>
        <v>SES-PEES-4230</v>
      </c>
      <c r="P989" s="38">
        <v>4033</v>
      </c>
      <c r="Q989" s="31">
        <f>VLOOKUP(B989,SAOM!B$2:I1942,8,0)</f>
        <v>41162</v>
      </c>
      <c r="R989" s="31" t="e">
        <f>VLOOKUP(B989,AG_Lider!A$1:F2301,6,0)</f>
        <v>#N/A</v>
      </c>
      <c r="S989" s="80" t="str">
        <f>VLOOKUP(B989,SAOM!B$2:J1942,9,0)</f>
        <v>LAIS CRAVO DCASTRO</v>
      </c>
      <c r="T989" s="31" t="str">
        <f>VLOOKUP(B989,SAOM!B$2:K2388,10,0)</f>
        <v>RUA GUILHERMINA BRAGA, 345</v>
      </c>
      <c r="U989" s="80" t="str">
        <f>VLOOKUP(B989,SAOM!B$2:M1714,12,0)</f>
        <v>35 3864 2382</v>
      </c>
      <c r="V989" s="209" t="str">
        <f>VLOOKUP(B989,SAOM!B$2:L1714,11,0)</f>
        <v>37260-000</v>
      </c>
      <c r="W989" s="81"/>
      <c r="X989" s="38" t="str">
        <f>VLOOKUP(B989,SAOM!B$2:N1714,13,0)</f>
        <v>00:20:0e:10:4c:c3</v>
      </c>
      <c r="Y989" s="31">
        <v>41180</v>
      </c>
      <c r="Z989" s="47" t="s">
        <v>8190</v>
      </c>
      <c r="AA989" s="82">
        <v>41180</v>
      </c>
      <c r="AB989" s="83"/>
      <c r="AC989" s="70"/>
      <c r="AD989" s="82" t="str">
        <f>VLOOKUP(B989,SAOM!B$2:Q2015,16,0)</f>
        <v>-</v>
      </c>
      <c r="AE989" s="82" t="s">
        <v>4675</v>
      </c>
      <c r="AF989" s="82"/>
      <c r="AG989" s="147"/>
      <c r="AH989" s="47"/>
    </row>
    <row r="990" spans="1:34" s="20" customFormat="1">
      <c r="A990" s="46">
        <v>4236</v>
      </c>
      <c r="B990" s="38">
        <v>4236</v>
      </c>
      <c r="C990" s="17">
        <v>41145</v>
      </c>
      <c r="D990" s="17">
        <f t="shared" si="26"/>
        <v>41190</v>
      </c>
      <c r="E990" s="17">
        <f>VLOOKUP(B990,SAOM!B$2:D4040,3,0)</f>
        <v>41190</v>
      </c>
      <c r="F990" s="17">
        <f t="shared" si="27"/>
        <v>41205</v>
      </c>
      <c r="G990" s="17" t="s">
        <v>501</v>
      </c>
      <c r="H990" s="14" t="s">
        <v>752</v>
      </c>
      <c r="I990" s="40" t="str">
        <f>VLOOKUP(B990,SAOM!B$2:E2985,4,0)</f>
        <v>A agendar</v>
      </c>
      <c r="J990" s="14" t="s">
        <v>684</v>
      </c>
      <c r="K990" s="14" t="s">
        <v>684</v>
      </c>
      <c r="L990" s="15" t="s">
        <v>3791</v>
      </c>
      <c r="M990" s="15" t="str">
        <f>VLOOKUP(L990,Coordenadas!A$2:B2242,2,0)</f>
        <v>20º1'17''S</v>
      </c>
      <c r="N990" s="15" t="str">
        <f>VLOOKUP(L990,Coordenadas!A$2:C5985,3,0)</f>
        <v>44º8'49''O</v>
      </c>
      <c r="O990" s="40" t="str">
        <f>VLOOKUP(B990,SAOM!B$2:H1943,7,0)</f>
        <v>-</v>
      </c>
      <c r="P990" s="40">
        <v>4033</v>
      </c>
      <c r="Q990" s="17" t="str">
        <f>VLOOKUP(B990,SAOM!B$2:I1943,8,0)</f>
        <v>-</v>
      </c>
      <c r="R990" s="17" t="e">
        <f>VLOOKUP(B990,AG_Lider!A$1:F2302,6,0)</f>
        <v>#N/A</v>
      </c>
      <c r="S990" s="42" t="str">
        <f>VLOOKUP(B990,SAOM!B$2:J1943,9,0)</f>
        <v>Fábio Henrique Gomes</v>
      </c>
      <c r="T990" s="17" t="str">
        <f>VLOOKUP(B990,SAOM!B$2:K2389,10,0)</f>
        <v>RUA AFONSO PENA, Nº 45</v>
      </c>
      <c r="U990" s="42" t="str">
        <f>VLOOKUP(B990,SAOM!B$2:M1715,12,0)</f>
        <v>(31) 3577-7550</v>
      </c>
      <c r="V990" s="87" t="str">
        <f>VLOOKUP(B990,SAOM!B$2:L1715,11,0)</f>
        <v>32450-000</v>
      </c>
      <c r="W990" s="18"/>
      <c r="X990" s="40" t="str">
        <f>VLOOKUP(B990,SAOM!B$2:N1715,13,0)</f>
        <v>-</v>
      </c>
      <c r="Y990" s="17"/>
      <c r="Z990" s="15"/>
      <c r="AA990" s="19"/>
      <c r="AB990" s="35"/>
      <c r="AC990" s="48"/>
      <c r="AD990" s="19" t="str">
        <f>VLOOKUP(B990,SAOM!B$2:Q2016,16,0)</f>
        <v>-</v>
      </c>
      <c r="AE990" s="19" t="s">
        <v>4675</v>
      </c>
      <c r="AF990" s="19"/>
      <c r="AG990" s="145"/>
      <c r="AH990" s="15"/>
    </row>
    <row r="991" spans="1:34" s="20" customFormat="1">
      <c r="A991" s="46">
        <v>4242</v>
      </c>
      <c r="B991" s="38">
        <v>4242</v>
      </c>
      <c r="C991" s="17">
        <v>41145</v>
      </c>
      <c r="D991" s="17">
        <f t="shared" si="26"/>
        <v>41190</v>
      </c>
      <c r="E991" s="17">
        <f>VLOOKUP(B991,SAOM!B$2:D4041,3,0)</f>
        <v>41190</v>
      </c>
      <c r="F991" s="17">
        <f t="shared" si="27"/>
        <v>41205</v>
      </c>
      <c r="G991" s="17" t="s">
        <v>501</v>
      </c>
      <c r="H991" s="14" t="s">
        <v>752</v>
      </c>
      <c r="I991" s="40" t="str">
        <f>VLOOKUP(B991,SAOM!B$2:E2986,4,0)</f>
        <v>A agendar</v>
      </c>
      <c r="J991" s="14" t="s">
        <v>684</v>
      </c>
      <c r="K991" s="14" t="s">
        <v>684</v>
      </c>
      <c r="L991" s="15" t="s">
        <v>3791</v>
      </c>
      <c r="M991" s="15" t="str">
        <f>VLOOKUP(L991,Coordenadas!A$2:B2243,2,0)</f>
        <v>20º1'17''S</v>
      </c>
      <c r="N991" s="15" t="str">
        <f>VLOOKUP(L991,Coordenadas!A$2:C5986,3,0)</f>
        <v>44º8'49''O</v>
      </c>
      <c r="O991" s="40" t="str">
        <f>VLOOKUP(B991,SAOM!B$2:H1944,7,0)</f>
        <v>-</v>
      </c>
      <c r="P991" s="40">
        <v>4033</v>
      </c>
      <c r="Q991" s="17" t="str">
        <f>VLOOKUP(B991,SAOM!B$2:I1944,8,0)</f>
        <v>-</v>
      </c>
      <c r="R991" s="17" t="e">
        <f>VLOOKUP(B991,AG_Lider!A$1:F2303,6,0)</f>
        <v>#N/A</v>
      </c>
      <c r="S991" s="42" t="str">
        <f>VLOOKUP(B991,SAOM!B$2:J1944,9,0)</f>
        <v>saudesarzedo@yahoo.com.br</v>
      </c>
      <c r="T991" s="17" t="str">
        <f>VLOOKUP(B991,SAOM!B$2:K2390,10,0)</f>
        <v>AV. JUSCELINO DIAS MAGALHÃES, Nº 1310, BRASÍLIA</v>
      </c>
      <c r="U991" s="42" t="str">
        <f>VLOOKUP(B991,SAOM!B$2:M1716,12,0)</f>
        <v xml:space="preserve"> (31) 3577-7550</v>
      </c>
      <c r="V991" s="87" t="str">
        <f>VLOOKUP(B991,SAOM!B$2:L1716,11,0)</f>
        <v>32450-000</v>
      </c>
      <c r="W991" s="18"/>
      <c r="X991" s="40" t="str">
        <f>VLOOKUP(B991,SAOM!B$2:N1716,13,0)</f>
        <v>-</v>
      </c>
      <c r="Y991" s="17"/>
      <c r="Z991" s="15"/>
      <c r="AA991" s="19"/>
      <c r="AB991" s="35"/>
      <c r="AC991" s="48"/>
      <c r="AD991" s="19" t="str">
        <f>VLOOKUP(B991,SAOM!B$2:Q2017,16,0)</f>
        <v>-</v>
      </c>
      <c r="AE991" s="19" t="s">
        <v>4675</v>
      </c>
      <c r="AF991" s="19"/>
      <c r="AG991" s="145"/>
      <c r="AH991" s="15"/>
    </row>
    <row r="992" spans="1:34" s="20" customFormat="1">
      <c r="A992" s="46">
        <v>4241</v>
      </c>
      <c r="B992" s="38">
        <v>4241</v>
      </c>
      <c r="C992" s="17">
        <v>41145</v>
      </c>
      <c r="D992" s="17">
        <f t="shared" si="26"/>
        <v>41190</v>
      </c>
      <c r="E992" s="17">
        <f>VLOOKUP(B992,SAOM!B$2:D4042,3,0)</f>
        <v>41190</v>
      </c>
      <c r="F992" s="17">
        <f t="shared" si="27"/>
        <v>41205</v>
      </c>
      <c r="G992" s="17" t="s">
        <v>501</v>
      </c>
      <c r="H992" s="14" t="s">
        <v>752</v>
      </c>
      <c r="I992" s="40" t="str">
        <f>VLOOKUP(B992,SAOM!B$2:E2987,4,0)</f>
        <v>A agendar</v>
      </c>
      <c r="J992" s="14" t="s">
        <v>684</v>
      </c>
      <c r="K992" s="14" t="s">
        <v>684</v>
      </c>
      <c r="L992" s="15" t="s">
        <v>3791</v>
      </c>
      <c r="M992" s="15" t="str">
        <f>VLOOKUP(L992,Coordenadas!A$2:B2244,2,0)</f>
        <v>20º1'17''S</v>
      </c>
      <c r="N992" s="15" t="str">
        <f>VLOOKUP(L992,Coordenadas!A$2:C5987,3,0)</f>
        <v>44º8'49''O</v>
      </c>
      <c r="O992" s="40" t="str">
        <f>VLOOKUP(B992,SAOM!B$2:H1945,7,0)</f>
        <v>-</v>
      </c>
      <c r="P992" s="40">
        <v>4033</v>
      </c>
      <c r="Q992" s="17" t="str">
        <f>VLOOKUP(B992,SAOM!B$2:I1945,8,0)</f>
        <v>-</v>
      </c>
      <c r="R992" s="17" t="e">
        <f>VLOOKUP(B992,AG_Lider!A$1:F2304,6,0)</f>
        <v>#N/A</v>
      </c>
      <c r="S992" s="42" t="str">
        <f>VLOOKUP(B992,SAOM!B$2:J1945,9,0)</f>
        <v xml:space="preserve"> Fábio Henrique Gomes</v>
      </c>
      <c r="T992" s="17" t="str">
        <f>VLOOKUP(B992,SAOM!B$2:K2391,10,0)</f>
        <v>RUA E, Nº 317, CENTRAL PARK</v>
      </c>
      <c r="U992" s="42" t="str">
        <f>VLOOKUP(B992,SAOM!B$2:M1717,12,0)</f>
        <v xml:space="preserve"> (31) 3577-7550</v>
      </c>
      <c r="V992" s="87" t="str">
        <f>VLOOKUP(B992,SAOM!B$2:L1717,11,0)</f>
        <v>32450-000</v>
      </c>
      <c r="W992" s="18"/>
      <c r="X992" s="40" t="str">
        <f>VLOOKUP(B992,SAOM!B$2:N1717,13,0)</f>
        <v>-</v>
      </c>
      <c r="Y992" s="17"/>
      <c r="Z992" s="15"/>
      <c r="AA992" s="19"/>
      <c r="AB992" s="35"/>
      <c r="AC992" s="48"/>
      <c r="AD992" s="19" t="str">
        <f>VLOOKUP(B992,SAOM!B$2:Q2018,16,0)</f>
        <v>-</v>
      </c>
      <c r="AE992" s="19" t="s">
        <v>4675</v>
      </c>
      <c r="AF992" s="19"/>
      <c r="AG992" s="145"/>
      <c r="AH992" s="15"/>
    </row>
    <row r="993" spans="1:34" s="84" customFormat="1">
      <c r="A993" s="46">
        <v>4220</v>
      </c>
      <c r="B993" s="38">
        <v>4220</v>
      </c>
      <c r="C993" s="31">
        <v>41145</v>
      </c>
      <c r="D993" s="31">
        <f t="shared" si="26"/>
        <v>41190</v>
      </c>
      <c r="E993" s="31">
        <f>VLOOKUP(B993,SAOM!B$2:D4043,3,0)</f>
        <v>41190</v>
      </c>
      <c r="F993" s="31">
        <f t="shared" si="27"/>
        <v>41205</v>
      </c>
      <c r="G993" s="31" t="s">
        <v>501</v>
      </c>
      <c r="H993" s="73" t="s">
        <v>517</v>
      </c>
      <c r="I993" s="38" t="str">
        <f>VLOOKUP(B993,SAOM!B$2:E2988,4,0)</f>
        <v>Aceito</v>
      </c>
      <c r="J993" s="73" t="s">
        <v>499</v>
      </c>
      <c r="K993" s="73" t="s">
        <v>501</v>
      </c>
      <c r="L993" s="47" t="s">
        <v>5385</v>
      </c>
      <c r="M993" s="15" t="str">
        <f>VLOOKUP(L993,Coordenadas!A$2:B2245,2,0)</f>
        <v xml:space="preserve"> 20°41'49.38"S</v>
      </c>
      <c r="N993" s="15" t="str">
        <f>VLOOKUP(L993,Coordenadas!A$2:C5988,3,0)</f>
        <v xml:space="preserve"> 44°49'40.12"O</v>
      </c>
      <c r="O993" s="38" t="str">
        <f>VLOOKUP(B993,SAOM!B$2:H1946,7,0)</f>
        <v>SES-OLRA-4220</v>
      </c>
      <c r="P993" s="38">
        <v>4033</v>
      </c>
      <c r="Q993" s="31">
        <f>VLOOKUP(B993,SAOM!B$2:I1946,8,0)</f>
        <v>41157</v>
      </c>
      <c r="R993" s="31" t="e">
        <f>VLOOKUP(B993,AG_Lider!A$1:F2305,6,0)</f>
        <v>#N/A</v>
      </c>
      <c r="S993" s="80" t="str">
        <f>VLOOKUP(B993,SAOM!B$2:J1946,9,0)</f>
        <v xml:space="preserve"> Enfermeira Luciene</v>
      </c>
      <c r="T993" s="31" t="str">
        <f>VLOOKUP(B993,SAOM!B$2:K2392,10,0)</f>
        <v xml:space="preserve"> R: Benjamim Guimarães, 230, Centro</v>
      </c>
      <c r="U993" s="80" t="str">
        <f>VLOOKUP(B993,SAOM!B$2:M1718,12,0)</f>
        <v xml:space="preserve"> 	(37) 3331-4770</v>
      </c>
      <c r="V993" s="209" t="str">
        <f>VLOOKUP(B993,SAOM!B$2:L1718,11,0)</f>
        <v>35540-000</v>
      </c>
      <c r="W993" s="81"/>
      <c r="X993" s="38" t="str">
        <f>VLOOKUP(B993,SAOM!B$2:N1718,13,0)</f>
        <v>00:20:0E:10:4C:C2</v>
      </c>
      <c r="Y993" s="31">
        <v>41164</v>
      </c>
      <c r="Z993" s="47" t="s">
        <v>6446</v>
      </c>
      <c r="AA993" s="82">
        <v>41165</v>
      </c>
      <c r="AB993" s="83"/>
      <c r="AC993" s="70"/>
      <c r="AD993" s="82" t="str">
        <f>VLOOKUP(B993,SAOM!B$2:Q2019,16,0)</f>
        <v>-</v>
      </c>
      <c r="AE993" s="82" t="s">
        <v>4675</v>
      </c>
      <c r="AF993" s="82"/>
      <c r="AG993" s="147"/>
      <c r="AH993" s="47"/>
    </row>
    <row r="994" spans="1:34" s="20" customFormat="1">
      <c r="A994" s="46">
        <v>4247</v>
      </c>
      <c r="B994" s="38">
        <v>4247</v>
      </c>
      <c r="C994" s="17">
        <v>41145</v>
      </c>
      <c r="D994" s="17">
        <f t="shared" si="26"/>
        <v>41190</v>
      </c>
      <c r="E994" s="17">
        <f>VLOOKUP(B994,SAOM!B$2:D4044,3,0)</f>
        <v>41190</v>
      </c>
      <c r="F994" s="17">
        <f t="shared" si="27"/>
        <v>41205</v>
      </c>
      <c r="G994" s="17" t="s">
        <v>501</v>
      </c>
      <c r="H994" s="14" t="s">
        <v>488</v>
      </c>
      <c r="I994" s="40" t="str">
        <f>VLOOKUP(B994,SAOM!B$2:E2989,4,0)</f>
        <v>Agendado</v>
      </c>
      <c r="J994" s="14" t="s">
        <v>499</v>
      </c>
      <c r="K994" s="14" t="s">
        <v>499</v>
      </c>
      <c r="L994" s="15" t="s">
        <v>7308</v>
      </c>
      <c r="M994" s="15" t="str">
        <f>VLOOKUP(L994,Coordenadas!A$2:B2246,2,0)</f>
        <v xml:space="preserve"> 22°17'45.84"S</v>
      </c>
      <c r="N994" s="15" t="str">
        <f>VLOOKUP(L994,Coordenadas!A$2:C5989,3,0)</f>
        <v xml:space="preserve"> 45°23'4.63"O</v>
      </c>
      <c r="O994" s="40" t="str">
        <f>VLOOKUP(B994,SAOM!B$2:H1947,7,0)</f>
        <v>SES-MAFE- 4247</v>
      </c>
      <c r="P994" s="40">
        <v>4033</v>
      </c>
      <c r="Q994" s="17">
        <f>VLOOKUP(B994,SAOM!B$2:I1947,8,0)</f>
        <v>41162</v>
      </c>
      <c r="R994" s="17" t="e">
        <f>VLOOKUP(B994,AG_Lider!A$1:F2306,6,0)</f>
        <v>#N/A</v>
      </c>
      <c r="S994" s="42" t="str">
        <f>VLOOKUP(B994,SAOM!B$2:J1947,9,0)</f>
        <v xml:space="preserve"> LIDIANE SILVA DOS REIS</v>
      </c>
      <c r="T994" s="17" t="str">
        <f>VLOOKUP(B994,SAOM!B$2:K2393,10,0)</f>
        <v xml:space="preserve"> RUA LUIZ CORREA CARDOS, LAGE</v>
      </c>
      <c r="U994" s="42" t="str">
        <f>VLOOKUP(B994,SAOM!B$2:M1719,12,0)</f>
        <v xml:space="preserve"> (35) 3662 17 52</v>
      </c>
      <c r="V994" s="87" t="str">
        <f>VLOOKUP(B994,SAOM!B$2:L1719,11,0)</f>
        <v>37517-000</v>
      </c>
      <c r="W994" s="18"/>
      <c r="X994" s="40" t="str">
        <f>VLOOKUP(B994,SAOM!B$2:N1719,13,0)</f>
        <v>00:20:0e:10:4a:c9</v>
      </c>
      <c r="Y994" s="17">
        <v>41171</v>
      </c>
      <c r="Z994" s="15" t="s">
        <v>8336</v>
      </c>
      <c r="AA994" s="19"/>
      <c r="AB994" s="35"/>
      <c r="AC994" s="48"/>
      <c r="AD994" s="19" t="str">
        <f>VLOOKUP(B994,SAOM!B$2:Q2020,16,0)</f>
        <v>-</v>
      </c>
      <c r="AE994" s="19" t="s">
        <v>4675</v>
      </c>
      <c r="AF994" s="19"/>
      <c r="AG994" s="145"/>
      <c r="AH994" s="15"/>
    </row>
    <row r="995" spans="1:34" s="20" customFormat="1">
      <c r="A995" s="46">
        <v>4295</v>
      </c>
      <c r="B995" s="38">
        <v>4295</v>
      </c>
      <c r="C995" s="17">
        <v>41149</v>
      </c>
      <c r="D995" s="17">
        <f t="shared" si="26"/>
        <v>41194</v>
      </c>
      <c r="E995" s="17">
        <f>VLOOKUP(B995,SAOM!B$2:D4045,3,0)</f>
        <v>41194</v>
      </c>
      <c r="F995" s="17">
        <f t="shared" si="27"/>
        <v>41209</v>
      </c>
      <c r="G995" s="17">
        <v>41176</v>
      </c>
      <c r="H995" s="14" t="s">
        <v>764</v>
      </c>
      <c r="I995" s="40" t="str">
        <f>VLOOKUP(B995,SAOM!B$2:E2990,4,0)</f>
        <v>Paralisado</v>
      </c>
      <c r="J995" s="14" t="s">
        <v>499</v>
      </c>
      <c r="K995" s="14" t="s">
        <v>499</v>
      </c>
      <c r="L995" s="15" t="s">
        <v>7452</v>
      </c>
      <c r="M995" s="15" t="str">
        <f>VLOOKUP(L995,Coordenadas!A$2:B2247,2,0)</f>
        <v xml:space="preserve"> 21°12'39.74"S</v>
      </c>
      <c r="N995" s="15" t="str">
        <f>VLOOKUP(L995,Coordenadas!A$2:C5990,3,0)</f>
        <v xml:space="preserve"> 45°13'46.17"O</v>
      </c>
      <c r="O995" s="40" t="str">
        <f>VLOOKUP(B995,SAOM!B$2:H1948,7,0)</f>
        <v>-</v>
      </c>
      <c r="P995" s="40">
        <v>4033</v>
      </c>
      <c r="Q995" s="17" t="str">
        <f>VLOOKUP(B995,SAOM!B$2:I1948,8,0)</f>
        <v>-</v>
      </c>
      <c r="R995" s="17" t="e">
        <f>VLOOKUP(B995,AG_Lider!A$1:F2307,6,0)</f>
        <v>#N/A</v>
      </c>
      <c r="S995" s="42" t="str">
        <f>VLOOKUP(B995,SAOM!B$2:J1948,9,0)</f>
        <v>Jose Carlos Lima Junior</v>
      </c>
      <c r="T995" s="17" t="str">
        <f>VLOOKUP(B995,SAOM!B$2:K2394,10,0)</f>
        <v>SANTO ANTONIO DO CRUZEIRO S/N - ZONA RURAL</v>
      </c>
      <c r="U995" s="42" t="str">
        <f>VLOOKUP(B995,SAOM!B$2:M1720,12,0)</f>
        <v>35-3861-3776 // 35-3</v>
      </c>
      <c r="V995" s="87" t="str">
        <f>VLOOKUP(B995,SAOM!B$2:L1720,11,0)</f>
        <v>37250-000</v>
      </c>
      <c r="W995" s="18"/>
      <c r="X995" s="40" t="str">
        <f>VLOOKUP(B995,SAOM!B$2:N1720,13,0)</f>
        <v>-</v>
      </c>
      <c r="Y995" s="17"/>
      <c r="Z995" s="15"/>
      <c r="AA995" s="19"/>
      <c r="AB995" s="35"/>
      <c r="AC995" s="48"/>
      <c r="AD995" s="19" t="str">
        <f>VLOOKUP(B995,SAOM!B$2:Q2021,16,0)</f>
        <v>24/09/2012 10:09:48 	Hernan Martins Alves 	Em contato com o responsável Junior Amaral no fone: 35 3861-3779, fui informado que a unidade se encontra em construção. O termino esta previsto para o final de Outubro.  	Pendência Ativação</v>
      </c>
      <c r="AE995" s="19" t="s">
        <v>4675</v>
      </c>
      <c r="AF995" s="19"/>
      <c r="AG995" s="145"/>
      <c r="AH995" s="15"/>
    </row>
    <row r="996" spans="1:34" s="84" customFormat="1">
      <c r="A996" s="46">
        <v>4294</v>
      </c>
      <c r="B996" s="38">
        <v>4294</v>
      </c>
      <c r="C996" s="31">
        <v>41149</v>
      </c>
      <c r="D996" s="31">
        <f t="shared" si="26"/>
        <v>41194</v>
      </c>
      <c r="E996" s="31">
        <f>VLOOKUP(B996,SAOM!B$2:D4046,3,0)</f>
        <v>41194</v>
      </c>
      <c r="F996" s="31">
        <f t="shared" si="27"/>
        <v>41209</v>
      </c>
      <c r="G996" s="31" t="s">
        <v>501</v>
      </c>
      <c r="H996" s="73" t="s">
        <v>517</v>
      </c>
      <c r="I996" s="38" t="str">
        <f>VLOOKUP(B996,SAOM!B$2:E2991,4,0)</f>
        <v>Aceito</v>
      </c>
      <c r="J996" s="73" t="s">
        <v>499</v>
      </c>
      <c r="K996" s="73" t="s">
        <v>501</v>
      </c>
      <c r="L996" s="47" t="s">
        <v>7452</v>
      </c>
      <c r="M996" s="15" t="str">
        <f>VLOOKUP(L996,Coordenadas!A$2:B2248,2,0)</f>
        <v xml:space="preserve"> 21°12'39.74"S</v>
      </c>
      <c r="N996" s="15" t="str">
        <f>VLOOKUP(L996,Coordenadas!A$2:C5991,3,0)</f>
        <v xml:space="preserve"> 45°13'46.17"O</v>
      </c>
      <c r="O996" s="38" t="str">
        <f>VLOOKUP(B996,SAOM!B$2:H1949,7,0)</f>
        <v>SES-NENO-4294</v>
      </c>
      <c r="P996" s="38">
        <v>4033</v>
      </c>
      <c r="Q996" s="31">
        <f>VLOOKUP(B996,SAOM!B$2:I1949,8,0)</f>
        <v>41164</v>
      </c>
      <c r="R996" s="31" t="e">
        <f>VLOOKUP(B996,AG_Lider!A$1:F2308,6,0)</f>
        <v>#N/A</v>
      </c>
      <c r="S996" s="80" t="str">
        <f>VLOOKUP(B996,SAOM!B$2:J1949,9,0)</f>
        <v>Jose Carlos Lima Junior</v>
      </c>
      <c r="T996" s="31" t="str">
        <f>VLOOKUP(B996,SAOM!B$2:K2395,10,0)</f>
        <v>RUA DR. ERNANE VILELA LIMA 464 - CENTRO</v>
      </c>
      <c r="U996" s="80" t="str">
        <f>VLOOKUP(B996,SAOM!B$2:M1721,12,0)</f>
        <v>35-3861-1177</v>
      </c>
      <c r="V996" s="209" t="str">
        <f>VLOOKUP(B996,SAOM!B$2:L1721,11,0)</f>
        <v>37250-000</v>
      </c>
      <c r="W996" s="81"/>
      <c r="X996" s="38" t="str">
        <f>VLOOKUP(B996,SAOM!B$2:N1721,13,0)</f>
        <v>00:20:0E:10:4A:9C</v>
      </c>
      <c r="Y996" s="31">
        <v>41180</v>
      </c>
      <c r="Z996" s="47" t="s">
        <v>8869</v>
      </c>
      <c r="AA996" s="82">
        <v>41180</v>
      </c>
      <c r="AB996" s="83"/>
      <c r="AC996" s="70"/>
      <c r="AD996" s="82" t="str">
        <f>VLOOKUP(B996,SAOM!B$2:Q2022,16,0)</f>
        <v>-</v>
      </c>
      <c r="AE996" s="82" t="s">
        <v>4675</v>
      </c>
      <c r="AF996" s="82"/>
      <c r="AG996" s="147"/>
      <c r="AH996" s="47"/>
    </row>
    <row r="997" spans="1:34" s="20" customFormat="1">
      <c r="A997" s="46">
        <v>4257</v>
      </c>
      <c r="B997" s="38">
        <v>4257</v>
      </c>
      <c r="C997" s="17">
        <v>41149</v>
      </c>
      <c r="D997" s="17">
        <f t="shared" si="26"/>
        <v>41194</v>
      </c>
      <c r="E997" s="17">
        <f>VLOOKUP(B997,SAOM!B$2:D4047,3,0)</f>
        <v>41194</v>
      </c>
      <c r="F997" s="17">
        <f t="shared" si="27"/>
        <v>41209</v>
      </c>
      <c r="G997" s="17" t="s">
        <v>501</v>
      </c>
      <c r="H997" s="14" t="s">
        <v>752</v>
      </c>
      <c r="I997" s="40" t="str">
        <f>VLOOKUP(B997,SAOM!B$2:E2992,4,0)</f>
        <v>Agendado</v>
      </c>
      <c r="J997" s="14" t="s">
        <v>499</v>
      </c>
      <c r="K997" s="14" t="s">
        <v>499</v>
      </c>
      <c r="L997" s="15" t="s">
        <v>7459</v>
      </c>
      <c r="M997" s="15" t="str">
        <f>VLOOKUP(L997,Coordenadas!A$2:B2249,2,0)</f>
        <v xml:space="preserve"> 21°39'46.26"S</v>
      </c>
      <c r="N997" s="15" t="str">
        <f>VLOOKUP(L997,Coordenadas!A$2:C5992,3,0)</f>
        <v xml:space="preserve"> 44°36'53.86"O</v>
      </c>
      <c r="O997" s="40" t="str">
        <f>VLOOKUP(B997,SAOM!B$2:H1950,7,0)</f>
        <v>-</v>
      </c>
      <c r="P997" s="40">
        <v>4033</v>
      </c>
      <c r="Q997" s="17">
        <f>VLOOKUP(B997,SAOM!B$2:I1950,8,0)</f>
        <v>41163</v>
      </c>
      <c r="R997" s="17" t="e">
        <f>VLOOKUP(B997,AG_Lider!A$1:F2309,6,0)</f>
        <v>#N/A</v>
      </c>
      <c r="S997" s="42" t="str">
        <f>VLOOKUP(B997,SAOM!B$2:J1950,9,0)</f>
        <v>Tyron Jens Godtfredsen</v>
      </c>
      <c r="T997" s="17" t="str">
        <f>VLOOKUP(B997,SAOM!B$2:K2396,10,0)</f>
        <v>Av.Getúlio Vargas, 362 - Centro</v>
      </c>
      <c r="U997" s="42" t="str">
        <f>VLOOKUP(B997,SAOM!B$2:M1722,12,0)</f>
        <v>(35)3326-1280</v>
      </c>
      <c r="V997" s="87" t="str">
        <f>VLOOKUP(B997,SAOM!B$2:L1722,11,0)</f>
        <v>37447-000</v>
      </c>
      <c r="W997" s="18"/>
      <c r="X997" s="40" t="str">
        <f>VLOOKUP(B997,SAOM!B$2:N1722,13,0)</f>
        <v>-</v>
      </c>
      <c r="Y997" s="17"/>
      <c r="Z997" s="15"/>
      <c r="AA997" s="19"/>
      <c r="AB997" s="35"/>
      <c r="AC997" s="48"/>
      <c r="AD997" s="19" t="str">
        <f>VLOOKUP(B997,SAOM!B$2:Q2023,16,0)</f>
        <v>-</v>
      </c>
      <c r="AE997" s="19" t="s">
        <v>4675</v>
      </c>
      <c r="AF997" s="19"/>
      <c r="AG997" s="145"/>
      <c r="AH997" s="15"/>
    </row>
    <row r="998" spans="1:34" s="20" customFormat="1">
      <c r="A998" s="46">
        <v>4256</v>
      </c>
      <c r="B998" s="38">
        <v>4256</v>
      </c>
      <c r="C998" s="17">
        <v>41149</v>
      </c>
      <c r="D998" s="17">
        <f t="shared" si="26"/>
        <v>41194</v>
      </c>
      <c r="E998" s="17">
        <f>VLOOKUP(B998,SAOM!B$2:D4048,3,0)</f>
        <v>41194</v>
      </c>
      <c r="F998" s="17">
        <f t="shared" si="27"/>
        <v>41209</v>
      </c>
      <c r="G998" s="17" t="s">
        <v>501</v>
      </c>
      <c r="H998" s="14" t="s">
        <v>752</v>
      </c>
      <c r="I998" s="40" t="str">
        <f>VLOOKUP(B998,SAOM!B$2:E2993,4,0)</f>
        <v>Agendado</v>
      </c>
      <c r="J998" s="14" t="s">
        <v>499</v>
      </c>
      <c r="K998" s="14" t="s">
        <v>499</v>
      </c>
      <c r="L998" s="15" t="s">
        <v>7459</v>
      </c>
      <c r="M998" s="15" t="str">
        <f>VLOOKUP(L998,Coordenadas!A$2:B2250,2,0)</f>
        <v xml:space="preserve"> 21°39'46.26"S</v>
      </c>
      <c r="N998" s="15" t="str">
        <f>VLOOKUP(L998,Coordenadas!A$2:C5993,3,0)</f>
        <v xml:space="preserve"> 44°36'53.86"O</v>
      </c>
      <c r="O998" s="40" t="str">
        <f>VLOOKUP(B998,SAOM!B$2:H1951,7,0)</f>
        <v>-</v>
      </c>
      <c r="P998" s="40">
        <v>4033</v>
      </c>
      <c r="Q998" s="17">
        <f>VLOOKUP(B998,SAOM!B$2:I1951,8,0)</f>
        <v>41177</v>
      </c>
      <c r="R998" s="17" t="e">
        <f>VLOOKUP(B998,AG_Lider!A$1:F2310,6,0)</f>
        <v>#N/A</v>
      </c>
      <c r="S998" s="42" t="str">
        <f>VLOOKUP(B998,SAOM!B$2:J1951,9,0)</f>
        <v>Ligia de Oliveira Santos</v>
      </c>
      <c r="T998" s="17" t="str">
        <f>VLOOKUP(B998,SAOM!B$2:K2397,10,0)</f>
        <v>Rua Sagrado Cxoração de Jesus, 192 - Vila Vassalo</v>
      </c>
      <c r="U998" s="42" t="str">
        <f>VLOOKUP(B998,SAOM!B$2:M1723,12,0)</f>
        <v>(35)3326-1255</v>
      </c>
      <c r="V998" s="87" t="str">
        <f>VLOOKUP(B998,SAOM!B$2:L1723,11,0)</f>
        <v>37447-000</v>
      </c>
      <c r="W998" s="18"/>
      <c r="X998" s="40" t="str">
        <f>VLOOKUP(B998,SAOM!B$2:N1723,13,0)</f>
        <v>-</v>
      </c>
      <c r="Y998" s="17"/>
      <c r="Z998" s="15"/>
      <c r="AA998" s="19"/>
      <c r="AB998" s="35"/>
      <c r="AC998" s="48"/>
      <c r="AD998" s="19" t="str">
        <f>VLOOKUP(B998,SAOM!B$2:Q2024,16,0)</f>
        <v>-</v>
      </c>
      <c r="AE998" s="19" t="s">
        <v>4675</v>
      </c>
      <c r="AF998" s="19"/>
      <c r="AG998" s="145"/>
      <c r="AH998" s="15"/>
    </row>
    <row r="999" spans="1:34" s="20" customFormat="1">
      <c r="A999" s="46">
        <v>4254</v>
      </c>
      <c r="B999" s="38">
        <v>4254</v>
      </c>
      <c r="C999" s="17">
        <v>41149</v>
      </c>
      <c r="D999" s="17">
        <f t="shared" si="26"/>
        <v>41194</v>
      </c>
      <c r="E999" s="17">
        <f>VLOOKUP(B999,SAOM!B$2:D4049,3,0)</f>
        <v>41194</v>
      </c>
      <c r="F999" s="17">
        <f t="shared" si="27"/>
        <v>41209</v>
      </c>
      <c r="G999" s="17" t="s">
        <v>501</v>
      </c>
      <c r="H999" s="14" t="s">
        <v>752</v>
      </c>
      <c r="I999" s="40" t="str">
        <f>VLOOKUP(B999,SAOM!B$2:E2994,4,0)</f>
        <v>Agendado</v>
      </c>
      <c r="J999" s="14" t="s">
        <v>499</v>
      </c>
      <c r="K999" s="14" t="s">
        <v>499</v>
      </c>
      <c r="L999" s="15" t="s">
        <v>7467</v>
      </c>
      <c r="M999" s="15" t="str">
        <f>VLOOKUP(L999,Coordenadas!A$2:B2251,2,0)</f>
        <v xml:space="preserve"> 22°27'1.63"S</v>
      </c>
      <c r="N999" s="15" t="str">
        <f>VLOOKUP(L999,Coordenadas!A$2:C5994,3,0)</f>
        <v xml:space="preserve"> 45° 9'53.58"O</v>
      </c>
      <c r="O999" s="40" t="str">
        <f>VLOOKUP(B999,SAOM!B$2:H1952,7,0)</f>
        <v>-</v>
      </c>
      <c r="P999" s="40">
        <v>4033</v>
      </c>
      <c r="Q999" s="17">
        <f>VLOOKUP(B999,SAOM!B$2:I1952,8,0)</f>
        <v>41164</v>
      </c>
      <c r="R999" s="17" t="e">
        <f>VLOOKUP(B999,AG_Lider!A$1:F2311,6,0)</f>
        <v>#N/A</v>
      </c>
      <c r="S999" s="42" t="str">
        <f>VLOOKUP(B999,SAOM!B$2:J1952,9,0)</f>
        <v>Valquíria Aparecida Ribeiro</v>
      </c>
      <c r="T999" s="17" t="str">
        <f>VLOOKUP(B999,SAOM!B$2:K2398,10,0)</f>
        <v>Rua Manoel Frederrico Ribeiro, 167 - Centro</v>
      </c>
      <c r="U999" s="42" t="str">
        <f>VLOOKUP(B999,SAOM!B$2:M1724,12,0)</f>
        <v>35 3625 1257</v>
      </c>
      <c r="V999" s="87" t="str">
        <f>VLOOKUP(B999,SAOM!B$2:L1724,11,0)</f>
        <v>37516-000</v>
      </c>
      <c r="W999" s="18"/>
      <c r="X999" s="40" t="str">
        <f>VLOOKUP(B999,SAOM!B$2:N1724,13,0)</f>
        <v>-</v>
      </c>
      <c r="Y999" s="17"/>
      <c r="Z999" s="15"/>
      <c r="AA999" s="19"/>
      <c r="AB999" s="35"/>
      <c r="AC999" s="48"/>
      <c r="AD999" s="19" t="str">
        <f>VLOOKUP(B999,SAOM!B$2:Q2025,16,0)</f>
        <v>-</v>
      </c>
      <c r="AE999" s="19" t="s">
        <v>4675</v>
      </c>
      <c r="AF999" s="19"/>
      <c r="AG999" s="145"/>
      <c r="AH999" s="15"/>
    </row>
    <row r="1000" spans="1:34" s="84" customFormat="1">
      <c r="A1000" s="46">
        <v>4253</v>
      </c>
      <c r="B1000" s="38">
        <v>4253</v>
      </c>
      <c r="C1000" s="31">
        <v>41149</v>
      </c>
      <c r="D1000" s="31">
        <f t="shared" ref="D1000:D1063" si="28">C1000+45</f>
        <v>41194</v>
      </c>
      <c r="E1000" s="31">
        <f>VLOOKUP(B1000,SAOM!B$2:D4050,3,0)</f>
        <v>41194</v>
      </c>
      <c r="F1000" s="31">
        <f t="shared" si="27"/>
        <v>41209</v>
      </c>
      <c r="G1000" s="31" t="s">
        <v>501</v>
      </c>
      <c r="H1000" s="73" t="s">
        <v>517</v>
      </c>
      <c r="I1000" s="38" t="str">
        <f>VLOOKUP(B1000,SAOM!B$2:E2995,4,0)</f>
        <v>Aceito</v>
      </c>
      <c r="J1000" s="73" t="s">
        <v>499</v>
      </c>
      <c r="K1000" s="73" t="s">
        <v>501</v>
      </c>
      <c r="L1000" s="47" t="s">
        <v>2889</v>
      </c>
      <c r="M1000" s="15" t="str">
        <f>VLOOKUP(L1000,Coordenadas!A$2:B2252,2,0)</f>
        <v xml:space="preserve"> 19°42'48.05"S</v>
      </c>
      <c r="N1000" s="15" t="str">
        <f>VLOOKUP(L1000,Coordenadas!A$2:C5995,3,0)</f>
        <v xml:space="preserve"> 42°43'55.30"O</v>
      </c>
      <c r="O1000" s="38" t="str">
        <f>VLOOKUP(B1000,SAOM!B$2:H1953,7,0)</f>
        <v>SES-MAIA-4253</v>
      </c>
      <c r="P1000" s="38">
        <v>4033</v>
      </c>
      <c r="Q1000" s="31">
        <f>VLOOKUP(B1000,SAOM!B$2:I1953,8,0)</f>
        <v>41164</v>
      </c>
      <c r="R1000" s="31" t="e">
        <f>VLOOKUP(B1000,AG_Lider!A$1:F2312,6,0)</f>
        <v>#N/A</v>
      </c>
      <c r="S1000" s="80" t="str">
        <f>VLOOKUP(B1000,SAOM!B$2:J1953,9,0)</f>
        <v>Irai Aparecida Assis/Lessana Quintão</v>
      </c>
      <c r="T1000" s="31" t="str">
        <f>VLOOKUP(B1000,SAOM!B$2:K2399,10,0)</f>
        <v>Avenida Minas Gerais, SN - Cava Grande</v>
      </c>
      <c r="U1000" s="80" t="str">
        <f>VLOOKUP(B1000,SAOM!B$2:M1725,12,0)</f>
        <v>(31) 38442060</v>
      </c>
      <c r="V1000" s="209" t="str">
        <f>VLOOKUP(B1000,SAOM!B$2:L1725,11,0)</f>
        <v>35185-000</v>
      </c>
      <c r="W1000" s="81"/>
      <c r="X1000" s="38" t="str">
        <f>VLOOKUP(B1000,SAOM!B$2:N1725,13,0)</f>
        <v>00:20:0e:10:4a:27</v>
      </c>
      <c r="Y1000" s="31">
        <v>41165</v>
      </c>
      <c r="Z1000" s="47" t="s">
        <v>6329</v>
      </c>
      <c r="AA1000" s="82">
        <v>41166</v>
      </c>
      <c r="AB1000" s="83"/>
      <c r="AC1000" s="70"/>
      <c r="AD1000" s="82" t="str">
        <f>VLOOKUP(B1000,SAOM!B$2:Q2026,16,0)</f>
        <v>-</v>
      </c>
      <c r="AE1000" s="82" t="s">
        <v>4675</v>
      </c>
      <c r="AF1000" s="82"/>
      <c r="AG1000" s="147"/>
      <c r="AH1000" s="47"/>
    </row>
    <row r="1001" spans="1:34" s="20" customFormat="1">
      <c r="A1001" s="46">
        <v>4289</v>
      </c>
      <c r="B1001" s="38">
        <v>4289</v>
      </c>
      <c r="C1001" s="17">
        <v>41149</v>
      </c>
      <c r="D1001" s="17">
        <f t="shared" si="28"/>
        <v>41194</v>
      </c>
      <c r="E1001" s="17">
        <f>VLOOKUP(B1001,SAOM!B$2:D4051,3,0)</f>
        <v>41194</v>
      </c>
      <c r="F1001" s="17">
        <f t="shared" si="27"/>
        <v>41209</v>
      </c>
      <c r="G1001" s="17" t="s">
        <v>501</v>
      </c>
      <c r="H1001" s="14" t="s">
        <v>752</v>
      </c>
      <c r="I1001" s="40" t="str">
        <f>VLOOKUP(B1001,SAOM!B$2:E2996,4,0)</f>
        <v>Agendado</v>
      </c>
      <c r="J1001" s="14" t="s">
        <v>499</v>
      </c>
      <c r="K1001" s="14" t="s">
        <v>499</v>
      </c>
      <c r="L1001" s="15" t="s">
        <v>7475</v>
      </c>
      <c r="M1001" s="15" t="str">
        <f>VLOOKUP(L1001,Coordenadas!A$2:B2253,2,0)</f>
        <v xml:space="preserve"> 18°27'48.16"S</v>
      </c>
      <c r="N1001" s="15" t="str">
        <f>VLOOKUP(L1001,Coordenadas!A$2:C5996,3,0)</f>
        <v xml:space="preserve"> 41° 1'7.00"O</v>
      </c>
      <c r="O1001" s="40" t="str">
        <f>VLOOKUP(B1001,SAOM!B$2:H1954,7,0)</f>
        <v>-</v>
      </c>
      <c r="P1001" s="40">
        <v>4033</v>
      </c>
      <c r="Q1001" s="17">
        <f>VLOOKUP(B1001,SAOM!B$2:I1954,8,0)</f>
        <v>41165</v>
      </c>
      <c r="R1001" s="17" t="e">
        <f>VLOOKUP(B1001,AG_Lider!A$1:F2313,6,0)</f>
        <v>#N/A</v>
      </c>
      <c r="S1001" s="42" t="str">
        <f>VLOOKUP(B1001,SAOM!B$2:J1954,9,0)</f>
        <v>ADONIAS MARTINS DA SILVA/MONIQUE SOUTO DE SOU</v>
      </c>
      <c r="T1001" s="17" t="str">
        <f>VLOOKUP(B1001,SAOM!B$2:K2400,10,0)</f>
        <v>AV. JOÃO ALVES DE PAULA, 357 - CENTRO</v>
      </c>
      <c r="U1001" s="42" t="str">
        <f>VLOOKUP(B1001,SAOM!B$2:M1726,12,0)</f>
        <v>33 32418008 // 33 32</v>
      </c>
      <c r="V1001" s="87" t="str">
        <f>VLOOKUP(B1001,SAOM!B$2:L1726,11,0)</f>
        <v>35298-000</v>
      </c>
      <c r="W1001" s="18"/>
      <c r="X1001" s="40" t="str">
        <f>VLOOKUP(B1001,SAOM!B$2:N1726,13,0)</f>
        <v>-</v>
      </c>
      <c r="Y1001" s="17"/>
      <c r="Z1001" s="15"/>
      <c r="AA1001" s="19"/>
      <c r="AB1001" s="35"/>
      <c r="AC1001" s="48"/>
      <c r="AD1001" s="19" t="str">
        <f>VLOOKUP(B1001,SAOM!B$2:Q2027,16,0)</f>
        <v>-</v>
      </c>
      <c r="AE1001" s="19" t="s">
        <v>4675</v>
      </c>
      <c r="AF1001" s="19"/>
      <c r="AG1001" s="145"/>
      <c r="AH1001" s="15"/>
    </row>
    <row r="1002" spans="1:34" s="20" customFormat="1">
      <c r="A1002" s="46">
        <v>4288</v>
      </c>
      <c r="B1002" s="38">
        <v>4288</v>
      </c>
      <c r="C1002" s="17">
        <v>41149</v>
      </c>
      <c r="D1002" s="17">
        <f t="shared" si="28"/>
        <v>41194</v>
      </c>
      <c r="E1002" s="17">
        <f>VLOOKUP(B1002,SAOM!B$2:D4052,3,0)</f>
        <v>41194</v>
      </c>
      <c r="F1002" s="17">
        <f t="shared" si="27"/>
        <v>41209</v>
      </c>
      <c r="G1002" s="17" t="s">
        <v>501</v>
      </c>
      <c r="H1002" s="14" t="s">
        <v>752</v>
      </c>
      <c r="I1002" s="40" t="str">
        <f>VLOOKUP(B1002,SAOM!B$2:E2997,4,0)</f>
        <v>Agendado</v>
      </c>
      <c r="J1002" s="14" t="s">
        <v>499</v>
      </c>
      <c r="K1002" s="14" t="s">
        <v>499</v>
      </c>
      <c r="L1002" s="15" t="s">
        <v>7475</v>
      </c>
      <c r="M1002" s="15" t="str">
        <f>VLOOKUP(L1002,Coordenadas!A$2:B2254,2,0)</f>
        <v xml:space="preserve"> 18°27'48.16"S</v>
      </c>
      <c r="N1002" s="15" t="str">
        <f>VLOOKUP(L1002,Coordenadas!A$2:C5997,3,0)</f>
        <v xml:space="preserve"> 41° 1'7.00"O</v>
      </c>
      <c r="O1002" s="40" t="str">
        <f>VLOOKUP(B1002,SAOM!B$2:H1955,7,0)</f>
        <v>-</v>
      </c>
      <c r="P1002" s="40">
        <v>4033</v>
      </c>
      <c r="Q1002" s="17">
        <f>VLOOKUP(B1002,SAOM!B$2:I1955,8,0)</f>
        <v>41165</v>
      </c>
      <c r="R1002" s="17" t="e">
        <f>VLOOKUP(B1002,AG_Lider!A$1:F2314,6,0)</f>
        <v>#N/A</v>
      </c>
      <c r="S1002" s="42" t="str">
        <f>VLOOKUP(B1002,SAOM!B$2:J1955,9,0)</f>
        <v>ADONIAS MARTINS DA SILVA/BRUNA KEILA MOREIRA</v>
      </c>
      <c r="T1002" s="17" t="str">
        <f>VLOOKUP(B1002,SAOM!B$2:K2401,10,0)</f>
        <v>RUA JULIO JOSE VERLY, 150 - POVOADO DE SANTO ANTONIO</v>
      </c>
      <c r="U1002" s="42" t="str">
        <f>VLOOKUP(B1002,SAOM!B$2:M1727,12,0)</f>
        <v>33 32418001 // 33 32</v>
      </c>
      <c r="V1002" s="87" t="str">
        <f>VLOOKUP(B1002,SAOM!B$2:L1727,11,0)</f>
        <v>35298-000</v>
      </c>
      <c r="W1002" s="18"/>
      <c r="X1002" s="40" t="str">
        <f>VLOOKUP(B1002,SAOM!B$2:N1727,13,0)</f>
        <v>-</v>
      </c>
      <c r="Y1002" s="17"/>
      <c r="Z1002" s="15"/>
      <c r="AA1002" s="19"/>
      <c r="AB1002" s="35"/>
      <c r="AC1002" s="48"/>
      <c r="AD1002" s="19" t="str">
        <f>VLOOKUP(B1002,SAOM!B$2:Q2028,16,0)</f>
        <v>-</v>
      </c>
      <c r="AE1002" s="19" t="s">
        <v>4675</v>
      </c>
      <c r="AF1002" s="19"/>
      <c r="AG1002" s="145"/>
      <c r="AH1002" s="15"/>
    </row>
    <row r="1003" spans="1:34" s="20" customFormat="1">
      <c r="A1003" s="46">
        <v>4287</v>
      </c>
      <c r="B1003" s="38">
        <v>4287</v>
      </c>
      <c r="C1003" s="17">
        <v>41149</v>
      </c>
      <c r="D1003" s="17">
        <f t="shared" si="28"/>
        <v>41194</v>
      </c>
      <c r="E1003" s="17">
        <f>VLOOKUP(B1003,SAOM!B$2:D4053,3,0)</f>
        <v>41194</v>
      </c>
      <c r="F1003" s="17">
        <f t="shared" si="27"/>
        <v>41209</v>
      </c>
      <c r="G1003" s="17" t="s">
        <v>501</v>
      </c>
      <c r="H1003" s="14" t="s">
        <v>752</v>
      </c>
      <c r="I1003" s="40" t="str">
        <f>VLOOKUP(B1003,SAOM!B$2:E2998,4,0)</f>
        <v>Agendado</v>
      </c>
      <c r="J1003" s="14" t="s">
        <v>499</v>
      </c>
      <c r="K1003" s="14" t="s">
        <v>499</v>
      </c>
      <c r="L1003" s="15" t="s">
        <v>7475</v>
      </c>
      <c r="M1003" s="15" t="str">
        <f>VLOOKUP(L1003,Coordenadas!A$2:B2255,2,0)</f>
        <v xml:space="preserve"> 18°27'48.16"S</v>
      </c>
      <c r="N1003" s="15" t="str">
        <f>VLOOKUP(L1003,Coordenadas!A$2:C5998,3,0)</f>
        <v xml:space="preserve"> 41° 1'7.00"O</v>
      </c>
      <c r="O1003" s="40" t="str">
        <f>VLOOKUP(B1003,SAOM!B$2:H1956,7,0)</f>
        <v>-</v>
      </c>
      <c r="P1003" s="40">
        <v>4033</v>
      </c>
      <c r="Q1003" s="17">
        <f>VLOOKUP(B1003,SAOM!B$2:I1956,8,0)</f>
        <v>41165</v>
      </c>
      <c r="R1003" s="17" t="e">
        <f>VLOOKUP(B1003,AG_Lider!A$1:F2315,6,0)</f>
        <v>#N/A</v>
      </c>
      <c r="S1003" s="42" t="str">
        <f>VLOOKUP(B1003,SAOM!B$2:J1956,9,0)</f>
        <v>ADONIAS MARTINS DA SILVA/MILENE DE OLIVEIRA S</v>
      </c>
      <c r="T1003" s="17" t="str">
        <f>VLOOKUP(B1003,SAOM!B$2:K2402,10,0)</f>
        <v>RUA HENRIQUE TEIXEIRA DE SIQUEIRA, 230 - CENTRO</v>
      </c>
      <c r="U1003" s="42" t="str">
        <f>VLOOKUP(B1003,SAOM!B$2:M1728,12,0)</f>
        <v>33 3241 8001</v>
      </c>
      <c r="V1003" s="87" t="str">
        <f>VLOOKUP(B1003,SAOM!B$2:L1728,11,0)</f>
        <v>35298-000</v>
      </c>
      <c r="W1003" s="18"/>
      <c r="X1003" s="40" t="str">
        <f>VLOOKUP(B1003,SAOM!B$2:N1728,13,0)</f>
        <v>-</v>
      </c>
      <c r="Y1003" s="17"/>
      <c r="Z1003" s="15"/>
      <c r="AA1003" s="19"/>
      <c r="AB1003" s="35"/>
      <c r="AC1003" s="48"/>
      <c r="AD1003" s="19" t="str">
        <f>VLOOKUP(B1003,SAOM!B$2:Q2029,16,0)</f>
        <v>-</v>
      </c>
      <c r="AE1003" s="19" t="s">
        <v>4675</v>
      </c>
      <c r="AF1003" s="19"/>
      <c r="AG1003" s="145"/>
      <c r="AH1003" s="15"/>
    </row>
    <row r="1004" spans="1:34" s="84" customFormat="1">
      <c r="A1004" s="46">
        <v>4286</v>
      </c>
      <c r="B1004" s="38">
        <v>4286</v>
      </c>
      <c r="C1004" s="31">
        <v>41149</v>
      </c>
      <c r="D1004" s="31">
        <f t="shared" si="28"/>
        <v>41194</v>
      </c>
      <c r="E1004" s="31">
        <f>VLOOKUP(B1004,SAOM!B$2:D4054,3,0)</f>
        <v>41194</v>
      </c>
      <c r="F1004" s="31">
        <f t="shared" si="27"/>
        <v>41209</v>
      </c>
      <c r="G1004" s="31" t="s">
        <v>501</v>
      </c>
      <c r="H1004" s="73" t="s">
        <v>517</v>
      </c>
      <c r="I1004" s="38" t="str">
        <f>VLOOKUP(B1004,SAOM!B$2:E2999,4,0)</f>
        <v>Aceito</v>
      </c>
      <c r="J1004" s="73" t="s">
        <v>499</v>
      </c>
      <c r="K1004" s="73" t="s">
        <v>501</v>
      </c>
      <c r="L1004" s="47" t="s">
        <v>1865</v>
      </c>
      <c r="M1004" s="15" t="str">
        <f>VLOOKUP(L1004,Coordenadas!A$2:B2256,2,0)</f>
        <v xml:space="preserve"> 20°46'53.46"S</v>
      </c>
      <c r="N1004" s="15" t="str">
        <f>VLOOKUP(L1004,Coordenadas!A$2:C5999,3,0)</f>
        <v xml:space="preserve"> 47° 5'37.58"O</v>
      </c>
      <c r="O1004" s="38" t="str">
        <f>VLOOKUP(B1004,SAOM!B$2:H1957,7,0)</f>
        <v>SES-SANO-4286</v>
      </c>
      <c r="P1004" s="38">
        <v>4033</v>
      </c>
      <c r="Q1004" s="31">
        <f>VLOOKUP(B1004,SAOM!B$2:I1957,8,0)</f>
        <v>41169</v>
      </c>
      <c r="R1004" s="31" t="e">
        <f>VLOOKUP(B1004,AG_Lider!A$1:F2316,6,0)</f>
        <v>#N/A</v>
      </c>
      <c r="S1004" s="80" t="str">
        <f>VLOOKUP(B1004,SAOM!B$2:J1957,9,0)</f>
        <v>Rozaria Luciana Pessoni</v>
      </c>
      <c r="T1004" s="31" t="str">
        <f>VLOOKUP(B1004,SAOM!B$2:K2403,10,0)</f>
        <v>Avenida Clemente Santana, 175 - Centro</v>
      </c>
      <c r="U1004" s="80" t="str">
        <f>VLOOKUP(B1004,SAOM!B$2:M1729,12,0)</f>
        <v>(35) 35351332</v>
      </c>
      <c r="V1004" s="209" t="str">
        <f>VLOOKUP(B1004,SAOM!B$2:L1729,11,0)</f>
        <v>37960-000</v>
      </c>
      <c r="W1004" s="81"/>
      <c r="X1004" s="38" t="str">
        <f>VLOOKUP(B1004,SAOM!B$2:N1729,13,0)</f>
        <v>00:20:0E:10:49:C3</v>
      </c>
      <c r="Y1004" s="31">
        <v>41172</v>
      </c>
      <c r="Z1004" s="47" t="s">
        <v>5912</v>
      </c>
      <c r="AA1004" s="82">
        <v>41172</v>
      </c>
      <c r="AB1004" s="83"/>
      <c r="AC1004" s="70"/>
      <c r="AD1004" s="82" t="str">
        <f>VLOOKUP(B1004,SAOM!B$2:Q2030,16,0)</f>
        <v>-</v>
      </c>
      <c r="AE1004" s="82" t="s">
        <v>4675</v>
      </c>
      <c r="AF1004" s="82"/>
      <c r="AG1004" s="147"/>
      <c r="AH1004" s="47"/>
    </row>
    <row r="1005" spans="1:34" s="84" customFormat="1">
      <c r="A1005" s="46">
        <v>4285</v>
      </c>
      <c r="B1005" s="38">
        <v>4285</v>
      </c>
      <c r="C1005" s="31">
        <v>41149</v>
      </c>
      <c r="D1005" s="31">
        <f t="shared" si="28"/>
        <v>41194</v>
      </c>
      <c r="E1005" s="31">
        <f>VLOOKUP(B1005,SAOM!B$2:D4055,3,0)</f>
        <v>41194</v>
      </c>
      <c r="F1005" s="31">
        <f t="shared" si="27"/>
        <v>41209</v>
      </c>
      <c r="G1005" s="31" t="s">
        <v>501</v>
      </c>
      <c r="H1005" s="73" t="s">
        <v>517</v>
      </c>
      <c r="I1005" s="38" t="str">
        <f>VLOOKUP(B1005,SAOM!B$2:E3000,4,0)</f>
        <v>Agendado</v>
      </c>
      <c r="J1005" s="73" t="s">
        <v>499</v>
      </c>
      <c r="K1005" s="73" t="s">
        <v>499</v>
      </c>
      <c r="L1005" s="47" t="s">
        <v>1865</v>
      </c>
      <c r="M1005" s="15" t="str">
        <f>VLOOKUP(L1005,Coordenadas!A$2:B2257,2,0)</f>
        <v xml:space="preserve"> 20°46'53.46"S</v>
      </c>
      <c r="N1005" s="15" t="str">
        <f>VLOOKUP(L1005,Coordenadas!A$2:C6000,3,0)</f>
        <v xml:space="preserve"> 47° 5'37.58"O</v>
      </c>
      <c r="O1005" s="38" t="str">
        <f>VLOOKUP(B1005,SAOM!B$2:H1958,7,0)</f>
        <v>SES-SANO-4285</v>
      </c>
      <c r="P1005" s="38">
        <v>4033</v>
      </c>
      <c r="Q1005" s="31" t="str">
        <f>VLOOKUP(B1005,SAOM!B$2:I1958,8,0)</f>
        <v>-</v>
      </c>
      <c r="R1005" s="31" t="e">
        <f>VLOOKUP(B1005,AG_Lider!A$1:F2317,6,0)</f>
        <v>#N/A</v>
      </c>
      <c r="S1005" s="80" t="str">
        <f>VLOOKUP(B1005,SAOM!B$2:J1958,9,0)</f>
        <v>Rozaria Luciana Pessoni</v>
      </c>
      <c r="T1005" s="31" t="str">
        <f>VLOOKUP(B1005,SAOM!B$2:K2404,10,0)</f>
        <v>Rua Francisco Guerrieri, 385 - Rosario</v>
      </c>
      <c r="U1005" s="80" t="str">
        <f>VLOOKUP(B1005,SAOM!B$2:M1730,12,0)</f>
        <v>(35) 35351259</v>
      </c>
      <c r="V1005" s="209" t="str">
        <f>VLOOKUP(B1005,SAOM!B$2:L1730,11,0)</f>
        <v>37960-000</v>
      </c>
      <c r="W1005" s="81"/>
      <c r="X1005" s="38" t="str">
        <f>VLOOKUP(B1005,SAOM!B$2:N1730,13,0)</f>
        <v>00:20:0E:10:4F:7E</v>
      </c>
      <c r="Y1005" s="31">
        <v>41171</v>
      </c>
      <c r="Z1005" s="47" t="s">
        <v>5912</v>
      </c>
      <c r="AA1005" s="82">
        <v>41172</v>
      </c>
      <c r="AB1005" s="83"/>
      <c r="AC1005" s="70"/>
      <c r="AD1005" s="82" t="str">
        <f>VLOOKUP(B1005,SAOM!B$2:Q2031,16,0)</f>
        <v>-</v>
      </c>
      <c r="AE1005" s="82" t="s">
        <v>4675</v>
      </c>
      <c r="AF1005" s="82"/>
      <c r="AG1005" s="147"/>
      <c r="AH1005" s="47"/>
    </row>
    <row r="1006" spans="1:34" s="84" customFormat="1">
      <c r="A1006" s="46">
        <v>4284</v>
      </c>
      <c r="B1006" s="38">
        <v>4284</v>
      </c>
      <c r="C1006" s="31">
        <v>41149</v>
      </c>
      <c r="D1006" s="31">
        <f t="shared" si="28"/>
        <v>41194</v>
      </c>
      <c r="E1006" s="31">
        <f>VLOOKUP(B1006,SAOM!B$2:D4056,3,0)</f>
        <v>41194</v>
      </c>
      <c r="F1006" s="31">
        <f t="shared" si="27"/>
        <v>41209</v>
      </c>
      <c r="G1006" s="31" t="s">
        <v>501</v>
      </c>
      <c r="H1006" s="73" t="s">
        <v>517</v>
      </c>
      <c r="I1006" s="38" t="str">
        <f>VLOOKUP(B1006,SAOM!B$2:E3001,4,0)</f>
        <v>Agendado</v>
      </c>
      <c r="J1006" s="73" t="s">
        <v>499</v>
      </c>
      <c r="K1006" s="73" t="s">
        <v>499</v>
      </c>
      <c r="L1006" s="47" t="s">
        <v>1865</v>
      </c>
      <c r="M1006" s="15" t="str">
        <f>VLOOKUP(L1006,Coordenadas!A$2:B2258,2,0)</f>
        <v xml:space="preserve"> 20°46'53.46"S</v>
      </c>
      <c r="N1006" s="15" t="str">
        <f>VLOOKUP(L1006,Coordenadas!A$2:C6001,3,0)</f>
        <v xml:space="preserve"> 47° 5'37.58"O</v>
      </c>
      <c r="O1006" s="38" t="str">
        <f>VLOOKUP(B1006,SAOM!B$2:H1959,7,0)</f>
        <v>SES-SANO-4284</v>
      </c>
      <c r="P1006" s="38">
        <v>4033</v>
      </c>
      <c r="Q1006" s="31">
        <f>VLOOKUP(B1006,SAOM!B$2:I1959,8,0)</f>
        <v>41170</v>
      </c>
      <c r="R1006" s="31" t="e">
        <f>VLOOKUP(B1006,AG_Lider!A$1:F2318,6,0)</f>
        <v>#N/A</v>
      </c>
      <c r="S1006" s="80" t="str">
        <f>VLOOKUP(B1006,SAOM!B$2:J1959,9,0)</f>
        <v>Rozaria Luciana Pessoni</v>
      </c>
      <c r="T1006" s="31" t="str">
        <f>VLOOKUP(B1006,SAOM!B$2:K2405,10,0)</f>
        <v>Avenida Clemente Santana, 815 - Vila Nova</v>
      </c>
      <c r="U1006" s="80" t="str">
        <f>VLOOKUP(B1006,SAOM!B$2:M1731,12,0)</f>
        <v>(35) 35351305</v>
      </c>
      <c r="V1006" s="209" t="str">
        <f>VLOOKUP(B1006,SAOM!B$2:L1731,11,0)</f>
        <v>37960-000</v>
      </c>
      <c r="W1006" s="81"/>
      <c r="X1006" s="38" t="str">
        <f>VLOOKUP(B1006,SAOM!B$2:N1731,13,0)</f>
        <v>00:20:0E:10:4C:5D</v>
      </c>
      <c r="Y1006" s="31">
        <v>41171</v>
      </c>
      <c r="Z1006" s="47" t="s">
        <v>5912</v>
      </c>
      <c r="AA1006" s="82">
        <v>41171</v>
      </c>
      <c r="AB1006" s="83"/>
      <c r="AC1006" s="70"/>
      <c r="AD1006" s="82" t="str">
        <f>VLOOKUP(B1006,SAOM!B$2:Q2032,16,0)</f>
        <v>-</v>
      </c>
      <c r="AE1006" s="82" t="s">
        <v>4675</v>
      </c>
      <c r="AF1006" s="82"/>
      <c r="AG1006" s="147"/>
      <c r="AH1006" s="47"/>
    </row>
    <row r="1007" spans="1:34" s="20" customFormat="1">
      <c r="A1007" s="46">
        <v>4283</v>
      </c>
      <c r="B1007" s="38">
        <v>4283</v>
      </c>
      <c r="C1007" s="17">
        <v>41149</v>
      </c>
      <c r="D1007" s="17">
        <f t="shared" si="28"/>
        <v>41194</v>
      </c>
      <c r="E1007" s="17">
        <f>VLOOKUP(B1007,SAOM!B$2:D4057,3,0)</f>
        <v>41194</v>
      </c>
      <c r="F1007" s="17">
        <f t="shared" si="27"/>
        <v>41209</v>
      </c>
      <c r="G1007" s="17" t="s">
        <v>501</v>
      </c>
      <c r="H1007" s="14" t="s">
        <v>517</v>
      </c>
      <c r="I1007" s="40" t="str">
        <f>VLOOKUP(B1007,SAOM!B$2:E3002,4,0)</f>
        <v>Aceito</v>
      </c>
      <c r="J1007" s="14" t="s">
        <v>499</v>
      </c>
      <c r="K1007" s="14" t="s">
        <v>501</v>
      </c>
      <c r="L1007" s="15" t="s">
        <v>2803</v>
      </c>
      <c r="M1007" s="15" t="str">
        <f>VLOOKUP(L1007,Coordenadas!A$2:B2259,2,0)</f>
        <v xml:space="preserve"> 21° 4'43.42"S</v>
      </c>
      <c r="N1007" s="15" t="str">
        <f>VLOOKUP(L1007,Coordenadas!A$2:C6002,3,0)</f>
        <v xml:space="preserve"> 47° 2'51.33"O</v>
      </c>
      <c r="O1007" s="40" t="str">
        <f>VLOOKUP(B1007,SAOM!B$2:H1960,7,0)</f>
        <v>SES-ITGI-4283</v>
      </c>
      <c r="P1007" s="40">
        <v>4033</v>
      </c>
      <c r="Q1007" s="17">
        <f>VLOOKUP(B1007,SAOM!B$2:I1960,8,0)</f>
        <v>41166</v>
      </c>
      <c r="R1007" s="17" t="e">
        <f>VLOOKUP(B1007,AG_Lider!A$1:F2319,6,0)</f>
        <v>#N/A</v>
      </c>
      <c r="S1007" s="42" t="str">
        <f>VLOOKUP(B1007,SAOM!B$2:J1960,9,0)</f>
        <v>Enfª Ariane Leonel Colombaroli</v>
      </c>
      <c r="T1007" s="17" t="str">
        <f>VLOOKUP(B1007,SAOM!B$2:K2406,10,0)</f>
        <v>Francisco Campos 437 - centro</v>
      </c>
      <c r="U1007" s="42" t="str">
        <f>VLOOKUP(B1007,SAOM!B$2:M1732,12,0)</f>
        <v>35 3534 1639</v>
      </c>
      <c r="V1007" s="87" t="str">
        <f>VLOOKUP(B1007,SAOM!B$2:L1732,11,0)</f>
        <v>37955-000</v>
      </c>
      <c r="W1007" s="18"/>
      <c r="X1007" s="40" t="str">
        <f>VLOOKUP(B1007,SAOM!B$2:N1732,13,0)</f>
        <v>00:20:0e:10:4b:0c</v>
      </c>
      <c r="Y1007" s="17">
        <v>41179</v>
      </c>
      <c r="Z1007" s="15" t="s">
        <v>8722</v>
      </c>
      <c r="AA1007" s="19">
        <v>41180</v>
      </c>
      <c r="AB1007" s="35"/>
      <c r="AC1007" s="48"/>
      <c r="AD1007" s="19" t="str">
        <f>VLOOKUP(B1007,SAOM!B$2:Q2033,16,0)</f>
        <v>-</v>
      </c>
      <c r="AE1007" s="19" t="s">
        <v>4675</v>
      </c>
      <c r="AF1007" s="19"/>
      <c r="AG1007" s="145"/>
      <c r="AH1007" s="15"/>
    </row>
    <row r="1008" spans="1:34" s="225" customFormat="1">
      <c r="A1008" s="213">
        <v>4282</v>
      </c>
      <c r="B1008" s="214">
        <v>4282</v>
      </c>
      <c r="C1008" s="215">
        <v>41149</v>
      </c>
      <c r="D1008" s="215">
        <f t="shared" si="28"/>
        <v>41194</v>
      </c>
      <c r="E1008" s="215">
        <f>VLOOKUP(B1008,SAOM!B$2:D4058,3,0)</f>
        <v>41194</v>
      </c>
      <c r="F1008" s="215">
        <f t="shared" si="27"/>
        <v>41209</v>
      </c>
      <c r="G1008" s="215" t="s">
        <v>501</v>
      </c>
      <c r="H1008" s="216" t="s">
        <v>2452</v>
      </c>
      <c r="I1008" s="214" t="str">
        <f>VLOOKUP(B1008,SAOM!B$2:E3003,4,0)</f>
        <v>Agendado</v>
      </c>
      <c r="J1008" s="216" t="s">
        <v>499</v>
      </c>
      <c r="K1008" s="216" t="s">
        <v>501</v>
      </c>
      <c r="L1008" s="217" t="s">
        <v>2803</v>
      </c>
      <c r="M1008" s="217" t="str">
        <f>VLOOKUP(L1008,Coordenadas!A$2:B2260,2,0)</f>
        <v xml:space="preserve"> 21° 4'43.42"S</v>
      </c>
      <c r="N1008" s="217" t="str">
        <f>VLOOKUP(L1008,Coordenadas!A$2:C6003,3,0)</f>
        <v xml:space="preserve"> 47° 2'51.33"O</v>
      </c>
      <c r="O1008" s="214" t="str">
        <f>VLOOKUP(B1008,SAOM!B$2:H1961,7,0)</f>
        <v>SES-ITGI-4282</v>
      </c>
      <c r="P1008" s="214">
        <v>4033</v>
      </c>
      <c r="Q1008" s="215">
        <f>VLOOKUP(B1008,SAOM!B$2:I1961,8,0)</f>
        <v>41166</v>
      </c>
      <c r="R1008" s="215" t="e">
        <f>VLOOKUP(B1008,AG_Lider!A$1:F2320,6,0)</f>
        <v>#N/A</v>
      </c>
      <c r="S1008" s="218" t="str">
        <f>VLOOKUP(B1008,SAOM!B$2:J1961,9,0)</f>
        <v>Enfª Mariani Torre</v>
      </c>
      <c r="T1008" s="215" t="str">
        <f>VLOOKUP(B1008,SAOM!B$2:K2407,10,0)</f>
        <v>Wenceslau Brás 45 - centro</v>
      </c>
      <c r="U1008" s="218" t="str">
        <f>VLOOKUP(B1008,SAOM!B$2:M1733,12,0)</f>
        <v>35 35341989</v>
      </c>
      <c r="V1008" s="219" t="str">
        <f>VLOOKUP(B1008,SAOM!B$2:L1733,11,0)</f>
        <v>37955-000</v>
      </c>
      <c r="W1008" s="220"/>
      <c r="X1008" s="214" t="str">
        <f>VLOOKUP(B1008,SAOM!B$2:N1733,13,0)</f>
        <v>-</v>
      </c>
      <c r="Y1008" s="215">
        <v>41185</v>
      </c>
      <c r="Z1008" s="217" t="s">
        <v>8722</v>
      </c>
      <c r="AA1008" s="221"/>
      <c r="AB1008" s="222"/>
      <c r="AC1008" s="223"/>
      <c r="AD1008" s="221" t="str">
        <f>VLOOKUP(B1008,SAOM!B$2:Q2034,16,0)</f>
        <v>-</v>
      </c>
      <c r="AE1008" s="221" t="s">
        <v>4675</v>
      </c>
      <c r="AF1008" s="221"/>
      <c r="AG1008" s="224"/>
      <c r="AH1008" s="217"/>
    </row>
    <row r="1009" spans="1:34" s="84" customFormat="1">
      <c r="A1009" s="46">
        <v>4281</v>
      </c>
      <c r="B1009" s="38">
        <v>4281</v>
      </c>
      <c r="C1009" s="31">
        <v>41149</v>
      </c>
      <c r="D1009" s="31">
        <f t="shared" si="28"/>
        <v>41194</v>
      </c>
      <c r="E1009" s="31">
        <f>VLOOKUP(B1009,SAOM!B$2:D4059,3,0)</f>
        <v>41194</v>
      </c>
      <c r="F1009" s="31">
        <f t="shared" si="27"/>
        <v>41209</v>
      </c>
      <c r="G1009" s="31" t="s">
        <v>501</v>
      </c>
      <c r="H1009" s="73" t="s">
        <v>517</v>
      </c>
      <c r="I1009" s="38" t="str">
        <f>VLOOKUP(B1009,SAOM!B$2:E3004,4,0)</f>
        <v>Agendado</v>
      </c>
      <c r="J1009" s="73" t="s">
        <v>499</v>
      </c>
      <c r="K1009" s="73" t="s">
        <v>501</v>
      </c>
      <c r="L1009" s="47" t="s">
        <v>2803</v>
      </c>
      <c r="M1009" s="47" t="str">
        <f>VLOOKUP(L1009,Coordenadas!A$2:B2261,2,0)</f>
        <v xml:space="preserve"> 21° 4'43.42"S</v>
      </c>
      <c r="N1009" s="47" t="str">
        <f>VLOOKUP(L1009,Coordenadas!A$2:C6004,3,0)</f>
        <v xml:space="preserve"> 47° 2'51.33"O</v>
      </c>
      <c r="O1009" s="38" t="str">
        <f>VLOOKUP(B1009,SAOM!B$2:H1962,7,0)</f>
        <v>SES-ITGI-4281</v>
      </c>
      <c r="P1009" s="38">
        <v>4033</v>
      </c>
      <c r="Q1009" s="31">
        <f>VLOOKUP(B1009,SAOM!B$2:I1962,8,0)</f>
        <v>41166</v>
      </c>
      <c r="R1009" s="31" t="e">
        <f>VLOOKUP(B1009,AG_Lider!A$1:F2321,6,0)</f>
        <v>#N/A</v>
      </c>
      <c r="S1009" s="80" t="str">
        <f>VLOOKUP(B1009,SAOM!B$2:J1962,9,0)</f>
        <v>Efmº Walquiria Leonel Dias</v>
      </c>
      <c r="T1009" s="31" t="str">
        <f>VLOOKUP(B1009,SAOM!B$2:K2408,10,0)</f>
        <v>Divino José Antônio, 464 - Jardim União</v>
      </c>
      <c r="U1009" s="80" t="str">
        <f>VLOOKUP(B1009,SAOM!B$2:M1734,12,0)</f>
        <v>35 3534 2110</v>
      </c>
      <c r="V1009" s="209" t="str">
        <f>VLOOKUP(B1009,SAOM!B$2:L1734,11,0)</f>
        <v>37955-000</v>
      </c>
      <c r="W1009" s="81"/>
      <c r="X1009" s="38" t="str">
        <f>VLOOKUP(B1009,SAOM!B$2:N1734,13,0)</f>
        <v>00:20:0E:10:4A:A5</v>
      </c>
      <c r="Y1009" s="31">
        <v>41180</v>
      </c>
      <c r="Z1009" s="47" t="s">
        <v>5912</v>
      </c>
      <c r="AA1009" s="82">
        <v>41183</v>
      </c>
      <c r="AB1009" s="83"/>
      <c r="AC1009" s="70"/>
      <c r="AD1009" s="82" t="str">
        <f>VLOOKUP(B1009,SAOM!B$2:Q2035,16,0)</f>
        <v>-</v>
      </c>
      <c r="AE1009" s="82" t="s">
        <v>4675</v>
      </c>
      <c r="AF1009" s="82"/>
      <c r="AG1009" s="147"/>
      <c r="AH1009" s="47"/>
    </row>
    <row r="1010" spans="1:34" s="84" customFormat="1">
      <c r="A1010" s="46">
        <v>4280</v>
      </c>
      <c r="B1010" s="38">
        <v>4280</v>
      </c>
      <c r="C1010" s="31">
        <v>41149</v>
      </c>
      <c r="D1010" s="31">
        <f t="shared" si="28"/>
        <v>41194</v>
      </c>
      <c r="E1010" s="31">
        <f>VLOOKUP(B1010,SAOM!B$2:D4060,3,0)</f>
        <v>41194</v>
      </c>
      <c r="F1010" s="31">
        <f t="shared" si="27"/>
        <v>41209</v>
      </c>
      <c r="G1010" s="31" t="s">
        <v>501</v>
      </c>
      <c r="H1010" s="73" t="s">
        <v>517</v>
      </c>
      <c r="I1010" s="38" t="str">
        <f>VLOOKUP(B1010,SAOM!B$2:E3005,4,0)</f>
        <v>Aceito</v>
      </c>
      <c r="J1010" s="73" t="s">
        <v>499</v>
      </c>
      <c r="K1010" s="73" t="s">
        <v>501</v>
      </c>
      <c r="L1010" s="47" t="s">
        <v>2803</v>
      </c>
      <c r="M1010" s="15" t="str">
        <f>VLOOKUP(L1010,Coordenadas!A$2:B2262,2,0)</f>
        <v xml:space="preserve"> 21° 4'43.42"S</v>
      </c>
      <c r="N1010" s="15" t="str">
        <f>VLOOKUP(L1010,Coordenadas!A$2:C6005,3,0)</f>
        <v xml:space="preserve"> 47° 2'51.33"O</v>
      </c>
      <c r="O1010" s="38" t="str">
        <f>VLOOKUP(B1010,SAOM!B$2:H1963,7,0)</f>
        <v>SES-ITGI-4280</v>
      </c>
      <c r="P1010" s="38">
        <v>4033</v>
      </c>
      <c r="Q1010" s="31">
        <f>VLOOKUP(B1010,SAOM!B$2:I1963,8,0)</f>
        <v>41166</v>
      </c>
      <c r="R1010" s="31" t="e">
        <f>VLOOKUP(B1010,AG_Lider!A$1:F2322,6,0)</f>
        <v>#N/A</v>
      </c>
      <c r="S1010" s="80" t="str">
        <f>VLOOKUP(B1010,SAOM!B$2:J1963,9,0)</f>
        <v>Efmª Regiane Cristina Id</v>
      </c>
      <c r="T1010" s="31" t="str">
        <f>VLOOKUP(B1010,SAOM!B$2:K2409,10,0)</f>
        <v>Avenida Expoita, 281 - Vale do Sol</v>
      </c>
      <c r="U1010" s="80" t="str">
        <f>VLOOKUP(B1010,SAOM!B$2:M1735,12,0)</f>
        <v>35 3534 1792</v>
      </c>
      <c r="V1010" s="209" t="str">
        <f>VLOOKUP(B1010,SAOM!B$2:L1735,11,0)</f>
        <v>37955-000</v>
      </c>
      <c r="W1010" s="81"/>
      <c r="X1010" s="38" t="str">
        <f>VLOOKUP(B1010,SAOM!B$2:N1735,13,0)</f>
        <v>00:20:0E:10:4F:88</v>
      </c>
      <c r="Y1010" s="31">
        <v>41180</v>
      </c>
      <c r="Z1010" s="47" t="s">
        <v>5912</v>
      </c>
      <c r="AA1010" s="82">
        <v>41180</v>
      </c>
      <c r="AB1010" s="83"/>
      <c r="AC1010" s="70"/>
      <c r="AD1010" s="82" t="str">
        <f>VLOOKUP(B1010,SAOM!B$2:Q2036,16,0)</f>
        <v>-</v>
      </c>
      <c r="AE1010" s="82" t="s">
        <v>4675</v>
      </c>
      <c r="AF1010" s="82"/>
      <c r="AG1010" s="147"/>
      <c r="AH1010" s="47"/>
    </row>
    <row r="1011" spans="1:34" s="20" customFormat="1">
      <c r="A1011" s="46">
        <v>4279</v>
      </c>
      <c r="B1011" s="38">
        <v>4279</v>
      </c>
      <c r="C1011" s="17">
        <v>41149</v>
      </c>
      <c r="D1011" s="17">
        <f t="shared" si="28"/>
        <v>41194</v>
      </c>
      <c r="E1011" s="17">
        <f>VLOOKUP(B1011,SAOM!B$2:D4061,3,0)</f>
        <v>41194</v>
      </c>
      <c r="F1011" s="17">
        <f t="shared" si="27"/>
        <v>41209</v>
      </c>
      <c r="G1011" s="17" t="s">
        <v>501</v>
      </c>
      <c r="H1011" s="14" t="s">
        <v>517</v>
      </c>
      <c r="I1011" s="40" t="str">
        <f>VLOOKUP(B1011,SAOM!B$2:E3006,4,0)</f>
        <v>Agendado</v>
      </c>
      <c r="J1011" s="14" t="s">
        <v>499</v>
      </c>
      <c r="K1011" s="14" t="s">
        <v>501</v>
      </c>
      <c r="L1011" s="15" t="s">
        <v>2803</v>
      </c>
      <c r="M1011" s="15" t="str">
        <f>VLOOKUP(L1011,Coordenadas!A$2:B2263,2,0)</f>
        <v xml:space="preserve"> 21° 4'43.42"S</v>
      </c>
      <c r="N1011" s="15" t="str">
        <f>VLOOKUP(L1011,Coordenadas!A$2:C6006,3,0)</f>
        <v xml:space="preserve"> 47° 2'51.33"O</v>
      </c>
      <c r="O1011" s="40" t="str">
        <f>VLOOKUP(B1011,SAOM!B$2:H1964,7,0)</f>
        <v>SES-ITGI-4279</v>
      </c>
      <c r="P1011" s="40">
        <v>4033</v>
      </c>
      <c r="Q1011" s="17">
        <f>VLOOKUP(B1011,SAOM!B$2:I1964,8,0)</f>
        <v>41166</v>
      </c>
      <c r="R1011" s="17" t="e">
        <f>VLOOKUP(B1011,AG_Lider!A$1:F2323,6,0)</f>
        <v>#N/A</v>
      </c>
      <c r="S1011" s="42" t="str">
        <f>VLOOKUP(B1011,SAOM!B$2:J1964,9,0)</f>
        <v>Efmª Marisa Marcomini</v>
      </c>
      <c r="T1011" s="17" t="str">
        <f>VLOOKUP(B1011,SAOM!B$2:K2410,10,0)</f>
        <v>Bom Jesus da Lapa, 383 - Bom Jesus</v>
      </c>
      <c r="U1011" s="42" t="str">
        <f>VLOOKUP(B1011,SAOM!B$2:M1736,12,0)</f>
        <v>35 3534 1394</v>
      </c>
      <c r="V1011" s="87" t="str">
        <f>VLOOKUP(B1011,SAOM!B$2:L1736,11,0)</f>
        <v>37955-000</v>
      </c>
      <c r="W1011" s="18"/>
      <c r="X1011" s="40" t="str">
        <f>VLOOKUP(B1011,SAOM!B$2:N1736,13,0)</f>
        <v>00:20:0E:10:4C:96</v>
      </c>
      <c r="Y1011" s="17">
        <v>41183</v>
      </c>
      <c r="Z1011" s="15" t="s">
        <v>5912</v>
      </c>
      <c r="AA1011" s="19">
        <v>41183</v>
      </c>
      <c r="AB1011" s="35"/>
      <c r="AC1011" s="48"/>
      <c r="AD1011" s="19" t="str">
        <f>VLOOKUP(B1011,SAOM!B$2:Q2037,16,0)</f>
        <v>-</v>
      </c>
      <c r="AE1011" s="19" t="s">
        <v>4675</v>
      </c>
      <c r="AF1011" s="19"/>
      <c r="AG1011" s="145"/>
      <c r="AH1011" s="15"/>
    </row>
    <row r="1012" spans="1:34" s="20" customFormat="1">
      <c r="A1012" s="46">
        <v>4278</v>
      </c>
      <c r="B1012" s="38">
        <v>4278</v>
      </c>
      <c r="C1012" s="17">
        <v>41149</v>
      </c>
      <c r="D1012" s="17">
        <v>41202</v>
      </c>
      <c r="E1012" s="17">
        <f>VLOOKUP(B1012,SAOM!B$2:D4062,3,0)</f>
        <v>41202</v>
      </c>
      <c r="F1012" s="17">
        <f t="shared" si="27"/>
        <v>41217</v>
      </c>
      <c r="G1012" s="17">
        <v>41162</v>
      </c>
      <c r="H1012" s="14" t="s">
        <v>7236</v>
      </c>
      <c r="I1012" s="40" t="str">
        <f>VLOOKUP(B1012,SAOM!B$2:E3007,4,0)</f>
        <v>A agendar</v>
      </c>
      <c r="J1012" s="14" t="s">
        <v>499</v>
      </c>
      <c r="K1012" s="14" t="s">
        <v>499</v>
      </c>
      <c r="L1012" s="15" t="s">
        <v>2803</v>
      </c>
      <c r="M1012" s="15" t="str">
        <f>VLOOKUP(L1012,Coordenadas!A$2:B2264,2,0)</f>
        <v xml:space="preserve"> 21° 4'43.42"S</v>
      </c>
      <c r="N1012" s="15" t="str">
        <f>VLOOKUP(L1012,Coordenadas!A$2:C6007,3,0)</f>
        <v xml:space="preserve"> 47° 2'51.33"O</v>
      </c>
      <c r="O1012" s="40" t="str">
        <f>VLOOKUP(B1012,SAOM!B$2:H1965,7,0)</f>
        <v>-</v>
      </c>
      <c r="P1012" s="40">
        <v>4033</v>
      </c>
      <c r="Q1012" s="17" t="str">
        <f>VLOOKUP(B1012,SAOM!B$2:I1965,8,0)</f>
        <v>-</v>
      </c>
      <c r="R1012" s="17" t="e">
        <f>VLOOKUP(B1012,AG_Lider!A$1:F2324,6,0)</f>
        <v>#N/A</v>
      </c>
      <c r="S1012" s="42" t="str">
        <f>VLOOKUP(B1012,SAOM!B$2:J1965,9,0)</f>
        <v xml:space="preserve"> Enfª Marisa marcomini </v>
      </c>
      <c r="T1012" s="17" t="str">
        <f>VLOOKUP(B1012,SAOM!B$2:K2411,10,0)</f>
        <v xml:space="preserve"> 	Rua Geraldo Meirelli Suzano 45 Bairro Vila Nova.</v>
      </c>
      <c r="U1012" s="42" t="str">
        <f>VLOOKUP(B1012,SAOM!B$2:M1737,12,0)</f>
        <v>35 35341560/35341997</v>
      </c>
      <c r="V1012" s="87" t="str">
        <f>VLOOKUP(B1012,SAOM!B$2:L1737,11,0)</f>
        <v>37955-000</v>
      </c>
      <c r="W1012" s="18"/>
      <c r="X1012" s="40" t="str">
        <f>VLOOKUP(B1012,SAOM!B$2:N1737,13,0)</f>
        <v>-</v>
      </c>
      <c r="Y1012" s="17"/>
      <c r="Z1012" s="15"/>
      <c r="AA1012" s="19"/>
      <c r="AB1012" s="35"/>
      <c r="AC1012" s="48"/>
      <c r="AD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E1012" s="19" t="s">
        <v>4675</v>
      </c>
      <c r="AF1012" s="19"/>
      <c r="AG1012" s="145"/>
      <c r="AH1012" s="15"/>
    </row>
    <row r="1013" spans="1:34" s="20" customFormat="1">
      <c r="A1013" s="46">
        <v>4277</v>
      </c>
      <c r="B1013" s="38">
        <v>4277</v>
      </c>
      <c r="C1013" s="17">
        <v>41149</v>
      </c>
      <c r="D1013" s="17">
        <f t="shared" si="28"/>
        <v>41194</v>
      </c>
      <c r="E1013" s="17">
        <f>VLOOKUP(B1013,SAOM!B$2:D4063,3,0)</f>
        <v>41194</v>
      </c>
      <c r="F1013" s="17">
        <f t="shared" si="27"/>
        <v>41209</v>
      </c>
      <c r="G1013" s="17" t="s">
        <v>501</v>
      </c>
      <c r="H1013" s="14" t="s">
        <v>752</v>
      </c>
      <c r="I1013" s="40" t="str">
        <f>VLOOKUP(B1013,SAOM!B$2:E3008,4,0)</f>
        <v>Agendado</v>
      </c>
      <c r="J1013" s="14" t="s">
        <v>499</v>
      </c>
      <c r="K1013" s="14" t="s">
        <v>499</v>
      </c>
      <c r="L1013" s="15" t="s">
        <v>3054</v>
      </c>
      <c r="M1013" s="15" t="str">
        <f>VLOOKUP(L1013,Coordenadas!A$2:B2265,2,0)</f>
        <v xml:space="preserve"> 18°43'25.24"S</v>
      </c>
      <c r="N1013" s="15" t="str">
        <f>VLOOKUP(L1013,Coordenadas!A$2:C6008,3,0)</f>
        <v xml:space="preserve"> 49°10'14.10"O</v>
      </c>
      <c r="O1013" s="40" t="str">
        <f>VLOOKUP(B1013,SAOM!B$2:H1966,7,0)</f>
        <v>-</v>
      </c>
      <c r="P1013" s="40">
        <v>4033</v>
      </c>
      <c r="Q1013" s="17">
        <f>VLOOKUP(B1013,SAOM!B$2:I1966,8,0)</f>
        <v>41166</v>
      </c>
      <c r="R1013" s="17" t="e">
        <f>VLOOKUP(B1013,AG_Lider!A$1:F2325,6,0)</f>
        <v>#N/A</v>
      </c>
      <c r="S1013" s="42" t="str">
        <f>VLOOKUP(B1013,SAOM!B$2:J1966,9,0)</f>
        <v>LEOBERTO DUTRA SOARES</v>
      </c>
      <c r="T1013" s="17" t="str">
        <f>VLOOKUP(B1013,SAOM!B$2:K2412,10,0)</f>
        <v>RUA 10 Nº 452 - centro</v>
      </c>
      <c r="U1013" s="42" t="str">
        <f>VLOOKUP(B1013,SAOM!B$2:M1738,12,0)</f>
        <v>34-3266-3541 // 34-3</v>
      </c>
      <c r="V1013" s="87" t="str">
        <f>VLOOKUP(B1013,SAOM!B$2:L1738,11,0)</f>
        <v>38380-000</v>
      </c>
      <c r="W1013" s="18"/>
      <c r="X1013" s="40" t="str">
        <f>VLOOKUP(B1013,SAOM!B$2:N1738,13,0)</f>
        <v>-</v>
      </c>
      <c r="Y1013" s="17"/>
      <c r="Z1013" s="15"/>
      <c r="AA1013" s="19"/>
      <c r="AB1013" s="35"/>
      <c r="AC1013" s="48"/>
      <c r="AD1013" s="19" t="str">
        <f>VLOOKUP(B1013,SAOM!B$2:Q2039,16,0)</f>
        <v>-</v>
      </c>
      <c r="AE1013" s="19" t="s">
        <v>4675</v>
      </c>
      <c r="AF1013" s="19"/>
      <c r="AG1013" s="145"/>
      <c r="AH1013" s="15"/>
    </row>
    <row r="1014" spans="1:34" s="20" customFormat="1">
      <c r="A1014" s="46">
        <v>4276</v>
      </c>
      <c r="B1014" s="38">
        <v>4276</v>
      </c>
      <c r="C1014" s="17">
        <v>41149</v>
      </c>
      <c r="D1014" s="17">
        <f t="shared" si="28"/>
        <v>41194</v>
      </c>
      <c r="E1014" s="17">
        <f>VLOOKUP(B1014,SAOM!B$2:D4064,3,0)</f>
        <v>41194</v>
      </c>
      <c r="F1014" s="17">
        <f t="shared" si="27"/>
        <v>41209</v>
      </c>
      <c r="G1014" s="17" t="s">
        <v>501</v>
      </c>
      <c r="H1014" s="14" t="s">
        <v>752</v>
      </c>
      <c r="I1014" s="40" t="str">
        <f>VLOOKUP(B1014,SAOM!B$2:E3009,4,0)</f>
        <v>Agendado</v>
      </c>
      <c r="J1014" s="14" t="s">
        <v>499</v>
      </c>
      <c r="K1014" s="14" t="s">
        <v>499</v>
      </c>
      <c r="L1014" s="15" t="s">
        <v>3054</v>
      </c>
      <c r="M1014" s="15" t="str">
        <f>VLOOKUP(L1014,Coordenadas!A$2:B2266,2,0)</f>
        <v xml:space="preserve"> 18°43'25.24"S</v>
      </c>
      <c r="N1014" s="15" t="str">
        <f>VLOOKUP(L1014,Coordenadas!A$2:C6009,3,0)</f>
        <v xml:space="preserve"> 49°10'14.10"O</v>
      </c>
      <c r="O1014" s="40" t="str">
        <f>VLOOKUP(B1014,SAOM!B$2:H1967,7,0)</f>
        <v>-</v>
      </c>
      <c r="P1014" s="40">
        <v>4033</v>
      </c>
      <c r="Q1014" s="17">
        <f>VLOOKUP(B1014,SAOM!B$2:I1967,8,0)</f>
        <v>41162</v>
      </c>
      <c r="R1014" s="17" t="e">
        <f>VLOOKUP(B1014,AG_Lider!A$1:F2326,6,0)</f>
        <v>#N/A</v>
      </c>
      <c r="S1014" s="42" t="str">
        <f>VLOOKUP(B1014,SAOM!B$2:J1967,9,0)</f>
        <v>MERULANA DANTAS BORGES</v>
      </c>
      <c r="T1014" s="17" t="str">
        <f>VLOOKUP(B1014,SAOM!B$2:K2413,10,0)</f>
        <v>RUA 1 Nº 300 - ALTAMIRA</v>
      </c>
      <c r="U1014" s="42" t="str">
        <f>VLOOKUP(B1014,SAOM!B$2:M1739,12,0)</f>
        <v>34-3266-3540</v>
      </c>
      <c r="V1014" s="87" t="str">
        <f>VLOOKUP(B1014,SAOM!B$2:L1739,11,0)</f>
        <v>38380-000</v>
      </c>
      <c r="W1014" s="18"/>
      <c r="X1014" s="40" t="str">
        <f>VLOOKUP(B1014,SAOM!B$2:N1739,13,0)</f>
        <v>-</v>
      </c>
      <c r="Y1014" s="17"/>
      <c r="Z1014" s="15"/>
      <c r="AA1014" s="19"/>
      <c r="AB1014" s="35"/>
      <c r="AC1014" s="48"/>
      <c r="AD1014" s="19" t="str">
        <f>VLOOKUP(B1014,SAOM!B$2:Q2040,16,0)</f>
        <v>-</v>
      </c>
      <c r="AE1014" s="19" t="s">
        <v>4675</v>
      </c>
      <c r="AF1014" s="19"/>
      <c r="AG1014" s="145"/>
      <c r="AH1014" s="15"/>
    </row>
    <row r="1015" spans="1:34" s="20" customFormat="1">
      <c r="A1015" s="46">
        <v>4275</v>
      </c>
      <c r="B1015" s="38">
        <v>4275</v>
      </c>
      <c r="C1015" s="17">
        <v>41149</v>
      </c>
      <c r="D1015" s="17">
        <f t="shared" si="28"/>
        <v>41194</v>
      </c>
      <c r="E1015" s="17">
        <f>VLOOKUP(B1015,SAOM!B$2:D4065,3,0)</f>
        <v>41194</v>
      </c>
      <c r="F1015" s="17">
        <f t="shared" si="27"/>
        <v>41209</v>
      </c>
      <c r="G1015" s="17" t="s">
        <v>501</v>
      </c>
      <c r="H1015" s="14" t="s">
        <v>752</v>
      </c>
      <c r="I1015" s="40" t="str">
        <f>VLOOKUP(B1015,SAOM!B$2:E3010,4,0)</f>
        <v>Agendado</v>
      </c>
      <c r="J1015" s="14" t="s">
        <v>499</v>
      </c>
      <c r="K1015" s="14" t="s">
        <v>499</v>
      </c>
      <c r="L1015" s="15" t="s">
        <v>3054</v>
      </c>
      <c r="M1015" s="15" t="str">
        <f>VLOOKUP(L1015,Coordenadas!A$2:B2267,2,0)</f>
        <v xml:space="preserve"> 18°43'25.24"S</v>
      </c>
      <c r="N1015" s="15" t="str">
        <f>VLOOKUP(L1015,Coordenadas!A$2:C6010,3,0)</f>
        <v xml:space="preserve"> 49°10'14.10"O</v>
      </c>
      <c r="O1015" s="40" t="str">
        <f>VLOOKUP(B1015,SAOM!B$2:H1968,7,0)</f>
        <v>-</v>
      </c>
      <c r="P1015" s="40">
        <v>4033</v>
      </c>
      <c r="Q1015" s="17">
        <f>VLOOKUP(B1015,SAOM!B$2:I1968,8,0)</f>
        <v>41166</v>
      </c>
      <c r="R1015" s="17" t="e">
        <f>VLOOKUP(B1015,AG_Lider!A$1:F2327,6,0)</f>
        <v>#N/A</v>
      </c>
      <c r="S1015" s="42" t="str">
        <f>VLOOKUP(B1015,SAOM!B$2:J1968,9,0)</f>
        <v>RAQUEL LAIZA ROCHA</v>
      </c>
      <c r="T1015" s="17" t="str">
        <f>VLOOKUP(B1015,SAOM!B$2:K2414,10,0)</f>
        <v>RUA 17 Nº 1.217 - IVETTI GUERREIRO DANIEL</v>
      </c>
      <c r="U1015" s="42" t="str">
        <f>VLOOKUP(B1015,SAOM!B$2:M1740,12,0)</f>
        <v>34-3266-3539</v>
      </c>
      <c r="V1015" s="87" t="str">
        <f>VLOOKUP(B1015,SAOM!B$2:L1740,11,0)</f>
        <v>38380-000</v>
      </c>
      <c r="W1015" s="18"/>
      <c r="X1015" s="40" t="str">
        <f>VLOOKUP(B1015,SAOM!B$2:N1740,13,0)</f>
        <v>-</v>
      </c>
      <c r="Y1015" s="17"/>
      <c r="Z1015" s="15"/>
      <c r="AA1015" s="19"/>
      <c r="AB1015" s="35"/>
      <c r="AC1015" s="48"/>
      <c r="AD1015" s="19" t="str">
        <f>VLOOKUP(B1015,SAOM!B$2:Q2041,16,0)</f>
        <v>-</v>
      </c>
      <c r="AE1015" s="19" t="s">
        <v>4675</v>
      </c>
      <c r="AF1015" s="19"/>
      <c r="AG1015" s="145"/>
      <c r="AH1015" s="15"/>
    </row>
    <row r="1016" spans="1:34" s="20" customFormat="1">
      <c r="A1016" s="46">
        <v>4274</v>
      </c>
      <c r="B1016" s="38">
        <v>4274</v>
      </c>
      <c r="C1016" s="17">
        <v>41149</v>
      </c>
      <c r="D1016" s="17">
        <f t="shared" si="28"/>
        <v>41194</v>
      </c>
      <c r="E1016" s="17">
        <f>VLOOKUP(B1016,SAOM!B$2:D4066,3,0)</f>
        <v>41194</v>
      </c>
      <c r="F1016" s="17">
        <f t="shared" si="27"/>
        <v>41209</v>
      </c>
      <c r="G1016" s="17" t="s">
        <v>501</v>
      </c>
      <c r="H1016" s="14" t="s">
        <v>1509</v>
      </c>
      <c r="I1016" s="40" t="str">
        <f>VLOOKUP(B1016,SAOM!B$2:E3011,4,0)</f>
        <v>Agendado</v>
      </c>
      <c r="J1016" s="14" t="s">
        <v>501</v>
      </c>
      <c r="K1016" s="14" t="s">
        <v>501</v>
      </c>
      <c r="L1016" s="15" t="s">
        <v>3054</v>
      </c>
      <c r="M1016" s="15" t="str">
        <f>VLOOKUP(L1016,Coordenadas!A$2:B2268,2,0)</f>
        <v xml:space="preserve"> 18°43'25.24"S</v>
      </c>
      <c r="N1016" s="15" t="str">
        <f>VLOOKUP(L1016,Coordenadas!A$2:C6011,3,0)</f>
        <v xml:space="preserve"> 49°10'14.10"O</v>
      </c>
      <c r="O1016" s="40" t="str">
        <f>VLOOKUP(B1016,SAOM!B$2:H1969,7,0)</f>
        <v>-</v>
      </c>
      <c r="P1016" s="40">
        <v>4033</v>
      </c>
      <c r="Q1016" s="17">
        <f>VLOOKUP(B1016,SAOM!B$2:I1969,8,0)</f>
        <v>41166</v>
      </c>
      <c r="R1016" s="17" t="e">
        <f>VLOOKUP(B1016,AG_Lider!A$1:F2328,6,0)</f>
        <v>#N/A</v>
      </c>
      <c r="S1016" s="42" t="str">
        <f>VLOOKUP(B1016,SAOM!B$2:J1969,9,0)</f>
        <v>DAYSE AMÁLIA MOREIRA FERRO</v>
      </c>
      <c r="T1016" s="17" t="str">
        <f>VLOOKUP(B1016,SAOM!B$2:K2415,10,0)</f>
        <v>RUA 10 Nº 874 - centro</v>
      </c>
      <c r="U1016" s="42" t="str">
        <f>VLOOKUP(B1016,SAOM!B$2:M1741,12,0)</f>
        <v>34-3266-3537</v>
      </c>
      <c r="V1016" s="87" t="str">
        <f>VLOOKUP(B1016,SAOM!B$2:L1741,11,0)</f>
        <v>38380-000</v>
      </c>
      <c r="W1016" s="18"/>
      <c r="X1016" s="40" t="str">
        <f>VLOOKUP(B1016,SAOM!B$2:N1741,13,0)</f>
        <v>-</v>
      </c>
      <c r="Y1016" s="17"/>
      <c r="Z1016" s="15"/>
      <c r="AA1016" s="19"/>
      <c r="AB1016" s="35"/>
      <c r="AC1016" s="48"/>
      <c r="AD1016" s="19" t="str">
        <f>VLOOKUP(B1016,SAOM!B$2:Q2042,16,0)</f>
        <v>-</v>
      </c>
      <c r="AE1016" s="19" t="s">
        <v>4675</v>
      </c>
      <c r="AF1016" s="19"/>
      <c r="AG1016" s="145"/>
      <c r="AH1016" s="15"/>
    </row>
    <row r="1017" spans="1:34" s="20" customFormat="1">
      <c r="A1017" s="46">
        <v>4272</v>
      </c>
      <c r="B1017" s="38">
        <v>4272</v>
      </c>
      <c r="C1017" s="17">
        <v>41149</v>
      </c>
      <c r="D1017" s="17">
        <f t="shared" si="28"/>
        <v>41194</v>
      </c>
      <c r="E1017" s="17">
        <f>VLOOKUP(B1017,SAOM!B$2:D4067,3,0)</f>
        <v>41194</v>
      </c>
      <c r="F1017" s="17">
        <f t="shared" si="27"/>
        <v>41209</v>
      </c>
      <c r="G1017" s="17">
        <v>41176</v>
      </c>
      <c r="H1017" s="14" t="s">
        <v>1509</v>
      </c>
      <c r="I1017" s="40" t="str">
        <f>VLOOKUP(B1017,SAOM!B$2:E3012,4,0)</f>
        <v>Paralisado</v>
      </c>
      <c r="J1017" s="14" t="s">
        <v>501</v>
      </c>
      <c r="K1017" s="14" t="s">
        <v>501</v>
      </c>
      <c r="L1017" s="15" t="s">
        <v>7521</v>
      </c>
      <c r="M1017" s="15" t="str">
        <f>VLOOKUP(L1017,Coordenadas!A$2:B2269,2,0)</f>
        <v xml:space="preserve"> 22°26'27.06"S</v>
      </c>
      <c r="N1017" s="15" t="str">
        <f>VLOOKUP(L1017,Coordenadas!A$2:C6012,3,0)</f>
        <v xml:space="preserve"> 46°21'5.63"O</v>
      </c>
      <c r="O1017" s="40" t="str">
        <f>VLOOKUP(B1017,SAOM!B$2:H1970,7,0)</f>
        <v>-</v>
      </c>
      <c r="P1017" s="40">
        <v>4033</v>
      </c>
      <c r="Q1017" s="17" t="str">
        <f>VLOOKUP(B1017,SAOM!B$2:I1970,8,0)</f>
        <v>-</v>
      </c>
      <c r="R1017" s="17" t="e">
        <f>VLOOKUP(B1017,AG_Lider!A$1:F2329,6,0)</f>
        <v>#N/A</v>
      </c>
      <c r="S1017" s="42" t="str">
        <f>VLOOKUP(B1017,SAOM!B$2:J1970,9,0)</f>
        <v>Nair</v>
      </c>
      <c r="T1017" s="17" t="str">
        <f>VLOOKUP(B1017,SAOM!B$2:K2416,10,0)</f>
        <v>RUA CORONEL RAMALHO,336 - centro</v>
      </c>
      <c r="U1017" s="42" t="str">
        <f>VLOOKUP(B1017,SAOM!B$2:M1742,12,0)</f>
        <v>35- 3463.1154</v>
      </c>
      <c r="V1017" s="87" t="str">
        <f>VLOOKUP(B1017,SAOM!B$2:L1742,11,0)</f>
        <v>37578-000</v>
      </c>
      <c r="W1017" s="18"/>
      <c r="X1017" s="40" t="str">
        <f>VLOOKUP(B1017,SAOM!B$2:N1742,13,0)</f>
        <v>-</v>
      </c>
      <c r="Y1017" s="17"/>
      <c r="Z1017" s="15"/>
      <c r="AA1017" s="19"/>
      <c r="AB1017" s="35"/>
      <c r="AC1017" s="48"/>
      <c r="AD1017" s="19" t="str">
        <f>VLOOKUP(B1017,SAOM!B$2:Q2043,16,0)</f>
        <v>24/09/2012 10:11:47 	Hernan Martins Alves 	Telefone residencial.   	Pendência Ativação</v>
      </c>
      <c r="AE1017" s="19" t="s">
        <v>4675</v>
      </c>
      <c r="AF1017" s="19"/>
      <c r="AG1017" s="145"/>
      <c r="AH1017" s="15"/>
    </row>
    <row r="1018" spans="1:34" s="20" customFormat="1" ht="15" customHeight="1">
      <c r="A1018" s="46">
        <v>4271</v>
      </c>
      <c r="B1018" s="38">
        <v>4271</v>
      </c>
      <c r="C1018" s="17">
        <v>41149</v>
      </c>
      <c r="D1018" s="17">
        <f t="shared" si="28"/>
        <v>41194</v>
      </c>
      <c r="E1018" s="17">
        <f>VLOOKUP(B1018,SAOM!B$2:D4068,3,0)</f>
        <v>41194</v>
      </c>
      <c r="F1018" s="17">
        <f t="shared" si="27"/>
        <v>41209</v>
      </c>
      <c r="G1018" s="17">
        <v>41176</v>
      </c>
      <c r="H1018" s="14" t="s">
        <v>764</v>
      </c>
      <c r="I1018" s="40" t="str">
        <f>VLOOKUP(B1018,SAOM!B$2:E3013,4,0)</f>
        <v>Paralisado</v>
      </c>
      <c r="J1018" s="14" t="s">
        <v>499</v>
      </c>
      <c r="K1018" s="14" t="s">
        <v>499</v>
      </c>
      <c r="L1018" s="15" t="s">
        <v>7521</v>
      </c>
      <c r="M1018" s="15" t="str">
        <f>VLOOKUP(L1018,Coordenadas!A$2:B2270,2,0)</f>
        <v xml:space="preserve"> 22°26'27.06"S</v>
      </c>
      <c r="N1018" s="15" t="str">
        <f>VLOOKUP(L1018,Coordenadas!A$2:C6013,3,0)</f>
        <v xml:space="preserve"> 46°21'5.63"O</v>
      </c>
      <c r="O1018" s="40" t="str">
        <f>VLOOKUP(B1018,SAOM!B$2:H1971,7,0)</f>
        <v>-</v>
      </c>
      <c r="P1018" s="40">
        <v>4033</v>
      </c>
      <c r="Q1018" s="17" t="str">
        <f>VLOOKUP(B1018,SAOM!B$2:I1971,8,0)</f>
        <v>-</v>
      </c>
      <c r="R1018" s="17" t="e">
        <f>VLOOKUP(B1018,AG_Lider!A$1:F2330,6,0)</f>
        <v>#N/A</v>
      </c>
      <c r="S1018" s="42" t="str">
        <f>VLOOKUP(B1018,SAOM!B$2:J1971,9,0)</f>
        <v>Esther</v>
      </c>
      <c r="T1018" s="17" t="str">
        <f>VLOOKUP(B1018,SAOM!B$2:K2417,10,0)</f>
        <v>RUA PADRE ZEFERINO,190 - centro</v>
      </c>
      <c r="U1018" s="42" t="str">
        <f>VLOOKUP(B1018,SAOM!B$2:M1743,12,0)</f>
        <v>35- 3463.1324</v>
      </c>
      <c r="V1018" s="87" t="str">
        <f>VLOOKUP(B1018,SAOM!B$2:L1743,11,0)</f>
        <v>37578-000</v>
      </c>
      <c r="W1018" s="18"/>
      <c r="X1018" s="40" t="str">
        <f>VLOOKUP(B1018,SAOM!B$2:N1743,13,0)</f>
        <v>-</v>
      </c>
      <c r="Y1018" s="17"/>
      <c r="Z1018" s="15"/>
      <c r="AA1018" s="19"/>
      <c r="AB1018" s="35"/>
      <c r="AC1018" s="48"/>
      <c r="AD1018" s="19" t="str">
        <f>VLOOKUP(B1018,SAOM!B$2:Q2044,16,0)</f>
        <v>24/09/2012 10:13:43 	Hernan Martins Alves 	Telefone residencial.  	Pendência Ativação</v>
      </c>
      <c r="AE1018" s="19" t="s">
        <v>4675</v>
      </c>
      <c r="AF1018" s="19"/>
      <c r="AG1018" s="145"/>
      <c r="AH1018" s="15"/>
    </row>
    <row r="1019" spans="1:34" s="84" customFormat="1">
      <c r="A1019" s="46">
        <v>4293</v>
      </c>
      <c r="B1019" s="38">
        <v>4293</v>
      </c>
      <c r="C1019" s="31">
        <v>41149</v>
      </c>
      <c r="D1019" s="31">
        <f t="shared" si="28"/>
        <v>41194</v>
      </c>
      <c r="E1019" s="31">
        <f>VLOOKUP(B1019,SAOM!B$2:D4069,3,0)</f>
        <v>41194</v>
      </c>
      <c r="F1019" s="31">
        <f t="shared" si="27"/>
        <v>41209</v>
      </c>
      <c r="G1019" s="31" t="s">
        <v>501</v>
      </c>
      <c r="H1019" s="73" t="s">
        <v>517</v>
      </c>
      <c r="I1019" s="38" t="str">
        <f>VLOOKUP(B1019,SAOM!B$2:E3014,4,0)</f>
        <v>Agendado</v>
      </c>
      <c r="J1019" s="73" t="s">
        <v>499</v>
      </c>
      <c r="K1019" s="73" t="s">
        <v>501</v>
      </c>
      <c r="L1019" s="47" t="s">
        <v>7452</v>
      </c>
      <c r="M1019" s="15" t="str">
        <f>VLOOKUP(L1019,Coordenadas!A$2:B2271,2,0)</f>
        <v xml:space="preserve"> 21°12'39.74"S</v>
      </c>
      <c r="N1019" s="15" t="str">
        <f>VLOOKUP(L1019,Coordenadas!A$2:C6014,3,0)</f>
        <v xml:space="preserve"> 45°13'46.17"O</v>
      </c>
      <c r="O1019" s="38" t="str">
        <f>VLOOKUP(B1019,SAOM!B$2:H1972,7,0)</f>
        <v>SES-NENO-4293</v>
      </c>
      <c r="P1019" s="38">
        <v>4033</v>
      </c>
      <c r="Q1019" s="31">
        <f>VLOOKUP(B1019,SAOM!B$2:I1972,8,0)</f>
        <v>41164</v>
      </c>
      <c r="R1019" s="31" t="e">
        <f>VLOOKUP(B1019,AG_Lider!A$1:F2331,6,0)</f>
        <v>#N/A</v>
      </c>
      <c r="S1019" s="80" t="str">
        <f>VLOOKUP(B1019,SAOM!B$2:J1972,9,0)</f>
        <v>Jose Carlos Lima Junior</v>
      </c>
      <c r="T1019" s="31" t="str">
        <f>VLOOKUP(B1019,SAOM!B$2:K2418,10,0)</f>
        <v>AV NECA FIRMINIANO 535 - MARCIOLANDIA</v>
      </c>
      <c r="U1019" s="80" t="str">
        <f>VLOOKUP(B1019,SAOM!B$2:M1744,12,0)</f>
        <v>35-3861-1022</v>
      </c>
      <c r="V1019" s="209" t="str">
        <f>VLOOKUP(B1019,SAOM!B$2:L1744,11,0)</f>
        <v>37250-000</v>
      </c>
      <c r="W1019" s="81"/>
      <c r="X1019" s="38" t="str">
        <f>VLOOKUP(B1019,SAOM!B$2:N1744,13,0)</f>
        <v>00:20:0E:10:4B:13</v>
      </c>
      <c r="Y1019" s="31">
        <v>41179</v>
      </c>
      <c r="Z1019" s="47" t="s">
        <v>8676</v>
      </c>
      <c r="AA1019" s="82">
        <v>41179</v>
      </c>
      <c r="AB1019" s="83"/>
      <c r="AC1019" s="70"/>
      <c r="AD1019" s="82" t="str">
        <f>VLOOKUP(B1019,SAOM!B$2:Q2045,16,0)</f>
        <v>-</v>
      </c>
      <c r="AE1019" s="82" t="s">
        <v>4675</v>
      </c>
      <c r="AF1019" s="82"/>
      <c r="AG1019" s="147"/>
      <c r="AH1019" s="47"/>
    </row>
    <row r="1020" spans="1:34" s="20" customFormat="1">
      <c r="A1020" s="46">
        <v>4381</v>
      </c>
      <c r="B1020" s="38">
        <v>4381</v>
      </c>
      <c r="C1020" s="17">
        <v>41155</v>
      </c>
      <c r="D1020" s="17">
        <f t="shared" si="28"/>
        <v>41200</v>
      </c>
      <c r="E1020" s="17">
        <f>VLOOKUP(B1020,SAOM!B$2:D4070,3,0)</f>
        <v>41200</v>
      </c>
      <c r="F1020" s="17">
        <f t="shared" si="27"/>
        <v>41215</v>
      </c>
      <c r="G1020" s="17" t="s">
        <v>501</v>
      </c>
      <c r="H1020" s="14" t="s">
        <v>752</v>
      </c>
      <c r="I1020" s="40" t="str">
        <f>VLOOKUP(B1020,SAOM!B$2:E3015,4,0)</f>
        <v>A agendar</v>
      </c>
      <c r="J1020" s="14" t="s">
        <v>499</v>
      </c>
      <c r="K1020" s="14" t="s">
        <v>499</v>
      </c>
      <c r="L1020" s="15" t="s">
        <v>7640</v>
      </c>
      <c r="M1020" s="15" t="str">
        <f>VLOOKUP(L1020,Coordenadas!A$2:B2272,2,0)</f>
        <v xml:space="preserve"> 20°21'30.43"S</v>
      </c>
      <c r="N1020" s="15" t="str">
        <f>VLOOKUP(L1020,Coordenadas!A$2:C6015,3,0)</f>
        <v xml:space="preserve"> 41°57'30.20"O</v>
      </c>
      <c r="O1020" s="40" t="str">
        <f>VLOOKUP(B1020,SAOM!B$2:H1973,7,0)</f>
        <v>-</v>
      </c>
      <c r="P1020" s="40">
        <v>4033</v>
      </c>
      <c r="Q1020" s="17" t="str">
        <f>VLOOKUP(B1020,SAOM!B$2:I1973,8,0)</f>
        <v>-</v>
      </c>
      <c r="R1020" s="17" t="e">
        <f>VLOOKUP(B1020,AG_Lider!A$1:F2332,6,0)</f>
        <v>#N/A</v>
      </c>
      <c r="S1020" s="42" t="str">
        <f>VLOOKUP(B1020,SAOM!B$2:J1973,9,0)</f>
        <v>Geraldo Cesar Bastos Destro</v>
      </c>
      <c r="T1020" s="17" t="str">
        <f>VLOOKUP(B1020,SAOM!B$2:K2419,10,0)</f>
        <v>Rua Roque Porcaro Junior, s/nº</v>
      </c>
      <c r="U1020" s="42" t="str">
        <f>VLOOKUP(B1020,SAOM!B$2:M1745,12,0)</f>
        <v>33 33419500</v>
      </c>
      <c r="V1020" s="87" t="str">
        <f>VLOOKUP(B1020,SAOM!B$2:L1745,11,0)</f>
        <v>36970-000</v>
      </c>
      <c r="W1020" s="18"/>
      <c r="X1020" s="40" t="str">
        <f>VLOOKUP(B1020,SAOM!B$2:N1745,13,0)</f>
        <v>-</v>
      </c>
      <c r="Y1020" s="17"/>
      <c r="Z1020" s="15"/>
      <c r="AA1020" s="19"/>
      <c r="AB1020" s="35"/>
      <c r="AC1020" s="48"/>
      <c r="AD1020" s="19" t="str">
        <f>VLOOKUP(B1020,SAOM!B$2:Q2046,16,0)</f>
        <v>-</v>
      </c>
      <c r="AE1020" s="19" t="s">
        <v>4675</v>
      </c>
      <c r="AF1020" s="19"/>
      <c r="AG1020" s="145"/>
      <c r="AH1020" s="15"/>
    </row>
    <row r="1021" spans="1:34" s="20" customFormat="1">
      <c r="A1021" s="46">
        <v>4382</v>
      </c>
      <c r="B1021" s="38">
        <v>4382</v>
      </c>
      <c r="C1021" s="17">
        <v>41155</v>
      </c>
      <c r="D1021" s="17">
        <f t="shared" si="28"/>
        <v>41200</v>
      </c>
      <c r="E1021" s="17">
        <f>VLOOKUP(B1021,SAOM!B$2:D4071,3,0)</f>
        <v>41200</v>
      </c>
      <c r="F1021" s="17">
        <f t="shared" si="27"/>
        <v>41215</v>
      </c>
      <c r="G1021" s="17" t="s">
        <v>501</v>
      </c>
      <c r="H1021" s="14" t="s">
        <v>752</v>
      </c>
      <c r="I1021" s="40" t="str">
        <f>VLOOKUP(B1021,SAOM!B$2:E3016,4,0)</f>
        <v>A agendar</v>
      </c>
      <c r="J1021" s="14" t="s">
        <v>499</v>
      </c>
      <c r="K1021" s="14" t="s">
        <v>499</v>
      </c>
      <c r="L1021" s="15" t="s">
        <v>7640</v>
      </c>
      <c r="M1021" s="15" t="str">
        <f>VLOOKUP(L1021,Coordenadas!A$2:B2273,2,0)</f>
        <v xml:space="preserve"> 20°21'30.43"S</v>
      </c>
      <c r="N1021" s="15" t="str">
        <f>VLOOKUP(L1021,Coordenadas!A$2:C6016,3,0)</f>
        <v xml:space="preserve"> 41°57'30.20"O</v>
      </c>
      <c r="O1021" s="40" t="str">
        <f>VLOOKUP(B1021,SAOM!B$2:H1974,7,0)</f>
        <v>-</v>
      </c>
      <c r="P1021" s="40">
        <v>4033</v>
      </c>
      <c r="Q1021" s="17" t="str">
        <f>VLOOKUP(B1021,SAOM!B$2:I1974,8,0)</f>
        <v>-</v>
      </c>
      <c r="R1021" s="17" t="e">
        <f>VLOOKUP(B1021,AG_Lider!A$1:F2333,6,0)</f>
        <v>#N/A</v>
      </c>
      <c r="S1021" s="42" t="str">
        <f>VLOOKUP(B1021,SAOM!B$2:J1974,9,0)</f>
        <v>Geraldo Cesar Bastos Destro</v>
      </c>
      <c r="T1021" s="17" t="str">
        <f>VLOOKUP(B1021,SAOM!B$2:K2420,10,0)</f>
        <v>Rua Jorge Caetano dos Santos, s/nº</v>
      </c>
      <c r="U1021" s="42" t="str">
        <f>VLOOKUP(B1021,SAOM!B$2:M1746,12,0)</f>
        <v>33 33419500</v>
      </c>
      <c r="V1021" s="87" t="str">
        <f>VLOOKUP(B1021,SAOM!B$2:L1746,11,0)</f>
        <v>36970-000</v>
      </c>
      <c r="W1021" s="18"/>
      <c r="X1021" s="40" t="str">
        <f>VLOOKUP(B1021,SAOM!B$2:N1746,13,0)</f>
        <v>-</v>
      </c>
      <c r="Y1021" s="17"/>
      <c r="Z1021" s="15"/>
      <c r="AA1021" s="19"/>
      <c r="AB1021" s="35"/>
      <c r="AC1021" s="48"/>
      <c r="AD1021" s="19" t="str">
        <f>VLOOKUP(B1021,SAOM!B$2:Q2047,16,0)</f>
        <v>-</v>
      </c>
      <c r="AE1021" s="19" t="s">
        <v>4675</v>
      </c>
      <c r="AF1021" s="19"/>
      <c r="AG1021" s="145"/>
      <c r="AH1021" s="15"/>
    </row>
    <row r="1022" spans="1:34" s="20" customFormat="1">
      <c r="A1022" s="46">
        <v>4386</v>
      </c>
      <c r="B1022" s="38">
        <v>4386</v>
      </c>
      <c r="C1022" s="17">
        <v>41155</v>
      </c>
      <c r="D1022" s="17">
        <f t="shared" si="28"/>
        <v>41200</v>
      </c>
      <c r="E1022" s="17">
        <f>VLOOKUP(B1022,SAOM!B$2:D4072,3,0)</f>
        <v>41200</v>
      </c>
      <c r="F1022" s="17">
        <f t="shared" si="27"/>
        <v>41215</v>
      </c>
      <c r="G1022" s="17" t="s">
        <v>501</v>
      </c>
      <c r="H1022" s="14" t="s">
        <v>752</v>
      </c>
      <c r="I1022" s="40" t="str">
        <f>VLOOKUP(B1022,SAOM!B$2:E3017,4,0)</f>
        <v>A agendar</v>
      </c>
      <c r="J1022" s="14" t="s">
        <v>499</v>
      </c>
      <c r="K1022" s="14" t="s">
        <v>499</v>
      </c>
      <c r="L1022" s="15" t="s">
        <v>7640</v>
      </c>
      <c r="M1022" s="15" t="str">
        <f>VLOOKUP(L1022,Coordenadas!A$2:B2274,2,0)</f>
        <v xml:space="preserve"> 20°21'30.43"S</v>
      </c>
      <c r="N1022" s="15" t="str">
        <f>VLOOKUP(L1022,Coordenadas!A$2:C6017,3,0)</f>
        <v xml:space="preserve"> 41°57'30.20"O</v>
      </c>
      <c r="O1022" s="40" t="str">
        <f>VLOOKUP(B1022,SAOM!B$2:H1975,7,0)</f>
        <v>-</v>
      </c>
      <c r="P1022" s="40">
        <v>4033</v>
      </c>
      <c r="Q1022" s="17" t="str">
        <f>VLOOKUP(B1022,SAOM!B$2:I1975,8,0)</f>
        <v>-</v>
      </c>
      <c r="R1022" s="17" t="e">
        <f>VLOOKUP(B1022,AG_Lider!A$1:F2334,6,0)</f>
        <v>#N/A</v>
      </c>
      <c r="S1022" s="42" t="str">
        <f>VLOOKUP(B1022,SAOM!B$2:J1975,9,0)</f>
        <v>Geraldo Cesar Bastos Destro</v>
      </c>
      <c r="T1022" s="17" t="str">
        <f>VLOOKUP(B1022,SAOM!B$2:K2421,10,0)</f>
        <v xml:space="preserve">Fazenda Graciano ? Córrego Pirapitinga </v>
      </c>
      <c r="U1022" s="42" t="str">
        <f>VLOOKUP(B1022,SAOM!B$2:M1747,12,0)</f>
        <v>33 33419500</v>
      </c>
      <c r="V1022" s="87" t="str">
        <f>VLOOKUP(B1022,SAOM!B$2:L1747,11,0)</f>
        <v>36970-000</v>
      </c>
      <c r="W1022" s="18"/>
      <c r="X1022" s="40" t="str">
        <f>VLOOKUP(B1022,SAOM!B$2:N1747,13,0)</f>
        <v>-</v>
      </c>
      <c r="Y1022" s="17"/>
      <c r="Z1022" s="15"/>
      <c r="AA1022" s="19"/>
      <c r="AB1022" s="35"/>
      <c r="AC1022" s="48"/>
      <c r="AD1022" s="19" t="str">
        <f>VLOOKUP(B1022,SAOM!B$2:Q2048,16,0)</f>
        <v>-</v>
      </c>
      <c r="AE1022" s="19" t="s">
        <v>4675</v>
      </c>
      <c r="AF1022" s="19"/>
      <c r="AG1022" s="145"/>
      <c r="AH1022" s="15"/>
    </row>
    <row r="1023" spans="1:34" s="20" customFormat="1">
      <c r="A1023" s="46">
        <v>4383</v>
      </c>
      <c r="B1023" s="38">
        <v>4383</v>
      </c>
      <c r="C1023" s="17">
        <v>41155</v>
      </c>
      <c r="D1023" s="17">
        <f t="shared" si="28"/>
        <v>41200</v>
      </c>
      <c r="E1023" s="17">
        <f>VLOOKUP(B1023,SAOM!B$2:D4073,3,0)</f>
        <v>41200</v>
      </c>
      <c r="F1023" s="17">
        <f t="shared" si="27"/>
        <v>41215</v>
      </c>
      <c r="G1023" s="17" t="s">
        <v>501</v>
      </c>
      <c r="H1023" s="14" t="s">
        <v>752</v>
      </c>
      <c r="I1023" s="40" t="str">
        <f>VLOOKUP(B1023,SAOM!B$2:E3018,4,0)</f>
        <v>A agendar</v>
      </c>
      <c r="J1023" s="14" t="s">
        <v>499</v>
      </c>
      <c r="K1023" s="14" t="s">
        <v>499</v>
      </c>
      <c r="L1023" s="15" t="s">
        <v>7640</v>
      </c>
      <c r="M1023" s="15" t="str">
        <f>VLOOKUP(L1023,Coordenadas!A$2:B2275,2,0)</f>
        <v xml:space="preserve"> 20°21'30.43"S</v>
      </c>
      <c r="N1023" s="15" t="str">
        <f>VLOOKUP(L1023,Coordenadas!A$2:C6018,3,0)</f>
        <v xml:space="preserve"> 41°57'30.20"O</v>
      </c>
      <c r="O1023" s="40" t="str">
        <f>VLOOKUP(B1023,SAOM!B$2:H1976,7,0)</f>
        <v>-</v>
      </c>
      <c r="P1023" s="40">
        <v>4033</v>
      </c>
      <c r="Q1023" s="17" t="str">
        <f>VLOOKUP(B1023,SAOM!B$2:I1976,8,0)</f>
        <v>-</v>
      </c>
      <c r="R1023" s="17" t="e">
        <f>VLOOKUP(B1023,AG_Lider!A$1:F2335,6,0)</f>
        <v>#N/A</v>
      </c>
      <c r="S1023" s="42" t="str">
        <f>VLOOKUP(B1023,SAOM!B$2:J1976,9,0)</f>
        <v>Geraldo Cesar Bastos Destro</v>
      </c>
      <c r="T1023" s="17" t="str">
        <f>VLOOKUP(B1023,SAOM!B$2:K2422,10,0)</f>
        <v>Rua Agripino Casqueiro, s/nº</v>
      </c>
      <c r="U1023" s="42" t="str">
        <f>VLOOKUP(B1023,SAOM!B$2:M1748,12,0)</f>
        <v>33 33419500</v>
      </c>
      <c r="V1023" s="87" t="str">
        <f>VLOOKUP(B1023,SAOM!B$2:L1748,11,0)</f>
        <v>36970-000</v>
      </c>
      <c r="W1023" s="18"/>
      <c r="X1023" s="40" t="str">
        <f>VLOOKUP(B1023,SAOM!B$2:N1748,13,0)</f>
        <v>-</v>
      </c>
      <c r="Y1023" s="17"/>
      <c r="Z1023" s="15"/>
      <c r="AA1023" s="19"/>
      <c r="AB1023" s="35"/>
      <c r="AC1023" s="48"/>
      <c r="AD1023" s="19" t="str">
        <f>VLOOKUP(B1023,SAOM!B$2:Q2049,16,0)</f>
        <v>-</v>
      </c>
      <c r="AE1023" s="19" t="s">
        <v>4675</v>
      </c>
      <c r="AF1023" s="19"/>
      <c r="AG1023" s="145"/>
      <c r="AH1023" s="15"/>
    </row>
    <row r="1024" spans="1:34" s="20" customFormat="1">
      <c r="A1024" s="46">
        <v>4385</v>
      </c>
      <c r="B1024" s="38">
        <v>4385</v>
      </c>
      <c r="C1024" s="17">
        <v>41155</v>
      </c>
      <c r="D1024" s="17">
        <f t="shared" si="28"/>
        <v>41200</v>
      </c>
      <c r="E1024" s="17">
        <f>VLOOKUP(B1024,SAOM!B$2:D4074,3,0)</f>
        <v>41200</v>
      </c>
      <c r="F1024" s="17">
        <f t="shared" si="27"/>
        <v>41215</v>
      </c>
      <c r="G1024" s="17" t="s">
        <v>501</v>
      </c>
      <c r="H1024" s="14" t="s">
        <v>752</v>
      </c>
      <c r="I1024" s="40" t="str">
        <f>VLOOKUP(B1024,SAOM!B$2:E3019,4,0)</f>
        <v>A agendar</v>
      </c>
      <c r="J1024" s="14" t="s">
        <v>499</v>
      </c>
      <c r="K1024" s="14" t="s">
        <v>499</v>
      </c>
      <c r="L1024" s="15" t="s">
        <v>7640</v>
      </c>
      <c r="M1024" s="15" t="str">
        <f>VLOOKUP(L1024,Coordenadas!A$2:B2276,2,0)</f>
        <v xml:space="preserve"> 20°21'30.43"S</v>
      </c>
      <c r="N1024" s="15" t="str">
        <f>VLOOKUP(L1024,Coordenadas!A$2:C6019,3,0)</f>
        <v xml:space="preserve"> 41°57'30.20"O</v>
      </c>
      <c r="O1024" s="40" t="str">
        <f>VLOOKUP(B1024,SAOM!B$2:H1977,7,0)</f>
        <v>-</v>
      </c>
      <c r="P1024" s="40">
        <v>4033</v>
      </c>
      <c r="Q1024" s="17" t="str">
        <f>VLOOKUP(B1024,SAOM!B$2:I1977,8,0)</f>
        <v>-</v>
      </c>
      <c r="R1024" s="17" t="e">
        <f>VLOOKUP(B1024,AG_Lider!A$1:F2336,6,0)</f>
        <v>#N/A</v>
      </c>
      <c r="S1024" s="42" t="str">
        <f>VLOOKUP(B1024,SAOM!B$2:J1977,9,0)</f>
        <v>Geraldo Cesar Bastos Destro</v>
      </c>
      <c r="T1024" s="17" t="str">
        <f>VLOOKUP(B1024,SAOM!B$2:K2423,10,0)</f>
        <v>Galeria Santo Antonio, nº 41</v>
      </c>
      <c r="U1024" s="42" t="str">
        <f>VLOOKUP(B1024,SAOM!B$2:M1749,12,0)</f>
        <v>33 33419500</v>
      </c>
      <c r="V1024" s="87" t="str">
        <f>VLOOKUP(B1024,SAOM!B$2:L1749,11,0)</f>
        <v>36970-000</v>
      </c>
      <c r="W1024" s="18"/>
      <c r="X1024" s="40" t="str">
        <f>VLOOKUP(B1024,SAOM!B$2:N1749,13,0)</f>
        <v>-</v>
      </c>
      <c r="Y1024" s="17"/>
      <c r="Z1024" s="15"/>
      <c r="AA1024" s="19"/>
      <c r="AB1024" s="35"/>
      <c r="AC1024" s="48"/>
      <c r="AD1024" s="19" t="str">
        <f>VLOOKUP(B1024,SAOM!B$2:Q2050,16,0)</f>
        <v>-</v>
      </c>
      <c r="AE1024" s="19" t="s">
        <v>4675</v>
      </c>
      <c r="AF1024" s="19"/>
      <c r="AG1024" s="145"/>
      <c r="AH1024" s="15"/>
    </row>
    <row r="1025" spans="1:34" s="20" customFormat="1">
      <c r="A1025" s="46">
        <v>4378</v>
      </c>
      <c r="B1025" s="38">
        <v>4378</v>
      </c>
      <c r="C1025" s="17">
        <v>41155</v>
      </c>
      <c r="D1025" s="17">
        <f t="shared" si="28"/>
        <v>41200</v>
      </c>
      <c r="E1025" s="17">
        <f>VLOOKUP(B1025,SAOM!B$2:D4075,3,0)</f>
        <v>41201</v>
      </c>
      <c r="F1025" s="17">
        <f t="shared" si="27"/>
        <v>41215</v>
      </c>
      <c r="G1025" s="17">
        <v>41169</v>
      </c>
      <c r="H1025" s="14" t="s">
        <v>7236</v>
      </c>
      <c r="I1025" s="40" t="str">
        <f>VLOOKUP(B1025,SAOM!B$2:E3020,4,0)</f>
        <v>Agendado</v>
      </c>
      <c r="J1025" s="14" t="s">
        <v>499</v>
      </c>
      <c r="K1025" s="14" t="s">
        <v>499</v>
      </c>
      <c r="L1025" s="15" t="s">
        <v>7649</v>
      </c>
      <c r="M1025" s="15" t="str">
        <f>VLOOKUP(L1025,Coordenadas!A$2:B2277,2,0)</f>
        <v xml:space="preserve"> 18°26'51.33"S</v>
      </c>
      <c r="N1025" s="15" t="str">
        <f>VLOOKUP(L1025,Coordenadas!A$2:C6020,3,0)</f>
        <v xml:space="preserve"> 43°44'21.02"O</v>
      </c>
      <c r="O1025" s="40" t="str">
        <f>VLOOKUP(B1025,SAOM!B$2:H1978,7,0)</f>
        <v>-</v>
      </c>
      <c r="P1025" s="40">
        <v>4033</v>
      </c>
      <c r="Q1025" s="17">
        <f>VLOOKUP(B1025,SAOM!B$2:I1978,8,0)</f>
        <v>41163</v>
      </c>
      <c r="R1025" s="17" t="e">
        <f>VLOOKUP(B1025,AG_Lider!A$1:F2337,6,0)</f>
        <v>#N/A</v>
      </c>
      <c r="S1025" s="42" t="str">
        <f>VLOOKUP(B1025,SAOM!B$2:J1978,9,0)</f>
        <v>Marilda Mendes Lucena</v>
      </c>
      <c r="T1025" s="17" t="str">
        <f>VLOOKUP(B1025,SAOM!B$2:K2424,10,0)</f>
        <v>Rua D n°335 - Zona Rural</v>
      </c>
      <c r="U1025" s="42" t="str">
        <f>VLOOKUP(B1025,SAOM!B$2:M1750,12,0)</f>
        <v>38 98149659</v>
      </c>
      <c r="V1025" s="87" t="str">
        <f>VLOOKUP(B1025,SAOM!B$2:L1750,11,0)</f>
        <v>39120-000</v>
      </c>
      <c r="W1025" s="18"/>
      <c r="X1025" s="40" t="str">
        <f>VLOOKUP(B1025,SAOM!B$2:N1750,13,0)</f>
        <v>-</v>
      </c>
      <c r="Y1025" s="17"/>
      <c r="Z1025" s="15"/>
      <c r="AA1025" s="19"/>
      <c r="AB1025" s="35"/>
      <c r="AC1025" s="48"/>
      <c r="AD1025" s="19" t="str">
        <f>VLOOKUP(B1025,SAOM!B$2:Q2051,16,0)</f>
        <v>18/09/2012 10:58:01 	Ivan Santos 	Endereço foi atualizado.  	Pendência Ativação Resolvida
17/09/2012 14:39:01 	Hernan Martins Alves 	Mudou de endereço. Agora fica localizada na Rua D n°335 no mesmo Município.   	Pendência Ativação</v>
      </c>
      <c r="AE1025" s="19" t="s">
        <v>4675</v>
      </c>
      <c r="AF1025" s="19"/>
      <c r="AG1025" s="145"/>
      <c r="AH1025" s="15"/>
    </row>
    <row r="1026" spans="1:34" s="20" customFormat="1">
      <c r="A1026" s="46">
        <v>4379</v>
      </c>
      <c r="B1026" s="38">
        <v>4379</v>
      </c>
      <c r="C1026" s="17">
        <v>41155</v>
      </c>
      <c r="D1026" s="17">
        <f t="shared" si="28"/>
        <v>41200</v>
      </c>
      <c r="E1026" s="17">
        <f>VLOOKUP(B1026,SAOM!B$2:D4076,3,0)</f>
        <v>41200</v>
      </c>
      <c r="F1026" s="17">
        <f t="shared" si="27"/>
        <v>41215</v>
      </c>
      <c r="G1026" s="17" t="s">
        <v>501</v>
      </c>
      <c r="H1026" s="14" t="s">
        <v>752</v>
      </c>
      <c r="I1026" s="40" t="str">
        <f>VLOOKUP(B1026,SAOM!B$2:E3021,4,0)</f>
        <v>Agendado</v>
      </c>
      <c r="J1026" s="14" t="s">
        <v>499</v>
      </c>
      <c r="K1026" s="14" t="s">
        <v>499</v>
      </c>
      <c r="L1026" s="15" t="s">
        <v>7649</v>
      </c>
      <c r="M1026" s="15" t="str">
        <f>VLOOKUP(L1026,Coordenadas!A$2:B2278,2,0)</f>
        <v xml:space="preserve"> 18°26'51.33"S</v>
      </c>
      <c r="N1026" s="15" t="str">
        <f>VLOOKUP(L1026,Coordenadas!A$2:C6021,3,0)</f>
        <v xml:space="preserve"> 43°44'21.02"O</v>
      </c>
      <c r="O1026" s="40" t="str">
        <f>VLOOKUP(B1026,SAOM!B$2:H1979,7,0)</f>
        <v>-</v>
      </c>
      <c r="P1026" s="40">
        <v>4033</v>
      </c>
      <c r="Q1026" s="17">
        <f>VLOOKUP(B1026,SAOM!B$2:I1979,8,0)</f>
        <v>41163</v>
      </c>
      <c r="R1026" s="17" t="e">
        <f>VLOOKUP(B1026,AG_Lider!A$1:F2338,6,0)</f>
        <v>#N/A</v>
      </c>
      <c r="S1026" s="42" t="str">
        <f>VLOOKUP(B1026,SAOM!B$2:J1979,9,0)</f>
        <v>Luiza Marilac da Silva</v>
      </c>
      <c r="T1026" s="17" t="str">
        <f>VLOOKUP(B1026,SAOM!B$2:K2425,10,0)</f>
        <v xml:space="preserve">Pedro Pereira </v>
      </c>
      <c r="U1026" s="42" t="str">
        <f>VLOOKUP(B1026,SAOM!B$2:M1751,12,0)</f>
        <v>38 35432218</v>
      </c>
      <c r="V1026" s="87" t="str">
        <f>VLOOKUP(B1026,SAOM!B$2:L1751,11,0)</f>
        <v>39120-000</v>
      </c>
      <c r="W1026" s="18"/>
      <c r="X1026" s="40" t="str">
        <f>VLOOKUP(B1026,SAOM!B$2:N1751,13,0)</f>
        <v>-</v>
      </c>
      <c r="Y1026" s="17"/>
      <c r="Z1026" s="15"/>
      <c r="AA1026" s="19"/>
      <c r="AB1026" s="35"/>
      <c r="AC1026" s="48"/>
      <c r="AD1026" s="19" t="str">
        <f>VLOOKUP(B1026,SAOM!B$2:Q2052,16,0)</f>
        <v>-</v>
      </c>
      <c r="AE1026" s="19" t="s">
        <v>4675</v>
      </c>
      <c r="AF1026" s="19"/>
      <c r="AG1026" s="145"/>
      <c r="AH1026" s="15"/>
    </row>
    <row r="1027" spans="1:34" s="20" customFormat="1">
      <c r="A1027" s="46">
        <v>4384</v>
      </c>
      <c r="B1027" s="38">
        <v>4384</v>
      </c>
      <c r="C1027" s="17">
        <v>41155</v>
      </c>
      <c r="D1027" s="17">
        <f t="shared" si="28"/>
        <v>41200</v>
      </c>
      <c r="E1027" s="17">
        <f>VLOOKUP(B1027,SAOM!B$2:D4077,3,0)</f>
        <v>41200</v>
      </c>
      <c r="F1027" s="17">
        <f t="shared" si="27"/>
        <v>41215</v>
      </c>
      <c r="G1027" s="17" t="s">
        <v>501</v>
      </c>
      <c r="H1027" s="14" t="s">
        <v>752</v>
      </c>
      <c r="I1027" s="40" t="str">
        <f>VLOOKUP(B1027,SAOM!B$2:E3022,4,0)</f>
        <v>A agendar</v>
      </c>
      <c r="J1027" s="14" t="s">
        <v>499</v>
      </c>
      <c r="K1027" s="14" t="s">
        <v>499</v>
      </c>
      <c r="L1027" s="15" t="s">
        <v>7640</v>
      </c>
      <c r="M1027" s="15" t="str">
        <f>VLOOKUP(L1027,Coordenadas!A$2:B2279,2,0)</f>
        <v xml:space="preserve"> 20°21'30.43"S</v>
      </c>
      <c r="N1027" s="15" t="str">
        <f>VLOOKUP(L1027,Coordenadas!A$2:C6022,3,0)</f>
        <v xml:space="preserve"> 41°57'30.20"O</v>
      </c>
      <c r="O1027" s="40" t="str">
        <f>VLOOKUP(B1027,SAOM!B$2:H1980,7,0)</f>
        <v>-</v>
      </c>
      <c r="P1027" s="40">
        <v>4033</v>
      </c>
      <c r="Q1027" s="17" t="str">
        <f>VLOOKUP(B1027,SAOM!B$2:I1980,8,0)</f>
        <v>-</v>
      </c>
      <c r="R1027" s="17" t="e">
        <f>VLOOKUP(B1027,AG_Lider!A$1:F2339,6,0)</f>
        <v>#N/A</v>
      </c>
      <c r="S1027" s="42" t="str">
        <f>VLOOKUP(B1027,SAOM!B$2:J1980,9,0)</f>
        <v>Geraldo Cesar Bastos Destro</v>
      </c>
      <c r="T1027" s="17" t="str">
        <f>VLOOKUP(B1027,SAOM!B$2:K2426,10,0)</f>
        <v xml:space="preserve">Rua Luiz Carlos Correa, s/nº </v>
      </c>
      <c r="U1027" s="42" t="str">
        <f>VLOOKUP(B1027,SAOM!B$2:M1752,12,0)</f>
        <v>33 33419500</v>
      </c>
      <c r="V1027" s="87" t="str">
        <f>VLOOKUP(B1027,SAOM!B$2:L1752,11,0)</f>
        <v>36970-000</v>
      </c>
      <c r="W1027" s="18"/>
      <c r="X1027" s="40" t="str">
        <f>VLOOKUP(B1027,SAOM!B$2:N1752,13,0)</f>
        <v>-</v>
      </c>
      <c r="Y1027" s="17"/>
      <c r="Z1027" s="15"/>
      <c r="AA1027" s="19"/>
      <c r="AB1027" s="35"/>
      <c r="AC1027" s="48"/>
      <c r="AD1027" s="19" t="str">
        <f>VLOOKUP(B1027,SAOM!B$2:Q2053,16,0)</f>
        <v>-</v>
      </c>
      <c r="AE1027" s="19" t="s">
        <v>4675</v>
      </c>
      <c r="AF1027" s="19"/>
      <c r="AG1027" s="145"/>
      <c r="AH1027" s="15"/>
    </row>
    <row r="1028" spans="1:34" s="84" customFormat="1">
      <c r="A1028" s="46">
        <v>4377</v>
      </c>
      <c r="B1028" s="38">
        <v>4377</v>
      </c>
      <c r="C1028" s="31">
        <v>41155</v>
      </c>
      <c r="D1028" s="31">
        <f t="shared" si="28"/>
        <v>41200</v>
      </c>
      <c r="E1028" s="31">
        <f>VLOOKUP(B1028,SAOM!B$2:D4078,3,0)</f>
        <v>41200</v>
      </c>
      <c r="F1028" s="31">
        <f t="shared" si="27"/>
        <v>41215</v>
      </c>
      <c r="G1028" s="31" t="s">
        <v>501</v>
      </c>
      <c r="H1028" s="73" t="s">
        <v>517</v>
      </c>
      <c r="I1028" s="38" t="str">
        <f>VLOOKUP(B1028,SAOM!B$2:E3023,4,0)</f>
        <v>Aceito</v>
      </c>
      <c r="J1028" s="73" t="s">
        <v>499</v>
      </c>
      <c r="K1028" s="73" t="s">
        <v>501</v>
      </c>
      <c r="L1028" s="47" t="s">
        <v>7649</v>
      </c>
      <c r="M1028" s="15" t="str">
        <f>VLOOKUP(L1028,Coordenadas!A$2:B2280,2,0)</f>
        <v xml:space="preserve"> 18°26'51.33"S</v>
      </c>
      <c r="N1028" s="15" t="str">
        <f>VLOOKUP(L1028,Coordenadas!A$2:C6023,3,0)</f>
        <v xml:space="preserve"> 43°44'21.02"O</v>
      </c>
      <c r="O1028" s="38" t="str">
        <f>VLOOKUP(B1028,SAOM!B$2:H1981,7,0)</f>
        <v>SES-GOEA-4377</v>
      </c>
      <c r="P1028" s="38">
        <v>4033</v>
      </c>
      <c r="Q1028" s="31">
        <f>VLOOKUP(B1028,SAOM!B$2:I1981,8,0)</f>
        <v>41163</v>
      </c>
      <c r="R1028" s="31" t="e">
        <f>VLOOKUP(B1028,AG_Lider!A$1:F2340,6,0)</f>
        <v>#N/A</v>
      </c>
      <c r="S1028" s="80" t="str">
        <f>VLOOKUP(B1028,SAOM!B$2:J1981,9,0)</f>
        <v>Neliana Temponi de Lima</v>
      </c>
      <c r="T1028" s="31" t="str">
        <f>VLOOKUP(B1028,SAOM!B$2:K2427,10,0)</f>
        <v>Praça da saudade - nº 9</v>
      </c>
      <c r="U1028" s="80" t="str">
        <f>VLOOKUP(B1028,SAOM!B$2:M1753,12,0)</f>
        <v>38 35431035</v>
      </c>
      <c r="V1028" s="209" t="str">
        <f>VLOOKUP(B1028,SAOM!B$2:L1753,11,0)</f>
        <v>39120-000</v>
      </c>
      <c r="W1028" s="81"/>
      <c r="X1028" s="38" t="str">
        <f>VLOOKUP(B1028,SAOM!B$2:N1753,13,0)</f>
        <v>00:20:0E:10:52:46</v>
      </c>
      <c r="Y1028" s="31">
        <v>41164</v>
      </c>
      <c r="Z1028" s="47" t="s">
        <v>1693</v>
      </c>
      <c r="AA1028" s="82">
        <v>41165</v>
      </c>
      <c r="AB1028" s="83"/>
      <c r="AC1028" s="70"/>
      <c r="AD1028" s="82" t="str">
        <f>VLOOKUP(B1028,SAOM!B$2:Q2054,16,0)</f>
        <v>-</v>
      </c>
      <c r="AE1028" s="82" t="s">
        <v>4675</v>
      </c>
      <c r="AF1028" s="82"/>
      <c r="AG1028" s="147"/>
      <c r="AH1028" s="47"/>
    </row>
    <row r="1029" spans="1:34" s="84" customFormat="1">
      <c r="A1029" s="46">
        <v>4376</v>
      </c>
      <c r="B1029" s="38">
        <v>4376</v>
      </c>
      <c r="C1029" s="31">
        <v>41155</v>
      </c>
      <c r="D1029" s="31">
        <f t="shared" si="28"/>
        <v>41200</v>
      </c>
      <c r="E1029" s="31">
        <f>VLOOKUP(B1029,SAOM!B$2:D4079,3,0)</f>
        <v>41200</v>
      </c>
      <c r="F1029" s="31">
        <f t="shared" ref="F1029:F1092" si="29">D1029+15</f>
        <v>41215</v>
      </c>
      <c r="G1029" s="31" t="s">
        <v>501</v>
      </c>
      <c r="H1029" s="73" t="s">
        <v>517</v>
      </c>
      <c r="I1029" s="38" t="str">
        <f>VLOOKUP(B1029,SAOM!B$2:E3024,4,0)</f>
        <v>Aceito</v>
      </c>
      <c r="J1029" s="73" t="s">
        <v>499</v>
      </c>
      <c r="K1029" s="73" t="s">
        <v>501</v>
      </c>
      <c r="L1029" s="47" t="s">
        <v>7649</v>
      </c>
      <c r="M1029" s="15" t="str">
        <f>VLOOKUP(L1029,Coordenadas!A$2:B2281,2,0)</f>
        <v xml:space="preserve"> 18°26'51.33"S</v>
      </c>
      <c r="N1029" s="15" t="str">
        <f>VLOOKUP(L1029,Coordenadas!A$2:C6024,3,0)</f>
        <v xml:space="preserve"> 43°44'21.02"O</v>
      </c>
      <c r="O1029" s="38" t="str">
        <f>VLOOKUP(B1029,SAOM!B$2:H1982,7,0)</f>
        <v>SES-GOEA-4376</v>
      </c>
      <c r="P1029" s="38">
        <v>4033</v>
      </c>
      <c r="Q1029" s="31">
        <f>VLOOKUP(B1029,SAOM!B$2:I1982,8,0)</f>
        <v>41163</v>
      </c>
      <c r="R1029" s="31" t="e">
        <f>VLOOKUP(B1029,AG_Lider!A$1:F2341,6,0)</f>
        <v>#N/A</v>
      </c>
      <c r="S1029" s="80" t="str">
        <f>VLOOKUP(B1029,SAOM!B$2:J1982,9,0)</f>
        <v>Lúcia Daniele de Oliveira</v>
      </c>
      <c r="T1029" s="31" t="str">
        <f>VLOOKUP(B1029,SAOM!B$2:K2428,10,0)</f>
        <v>Rua dos Alves 258</v>
      </c>
      <c r="U1029" s="80" t="str">
        <f>VLOOKUP(B1029,SAOM!B$2:M1754,12,0)</f>
        <v>38 35432218</v>
      </c>
      <c r="V1029" s="209" t="str">
        <f>VLOOKUP(B1029,SAOM!B$2:L1754,11,0)</f>
        <v>39120-000</v>
      </c>
      <c r="W1029" s="81"/>
      <c r="X1029" s="38" t="str">
        <f>VLOOKUP(B1029,SAOM!B$2:N1754,13,0)</f>
        <v>00:20:0E:10:4A:B4</v>
      </c>
      <c r="Y1029" s="31">
        <v>41164</v>
      </c>
      <c r="Z1029" s="47" t="s">
        <v>1693</v>
      </c>
      <c r="AA1029" s="82">
        <v>41165</v>
      </c>
      <c r="AB1029" s="83"/>
      <c r="AC1029" s="70"/>
      <c r="AD1029" s="82" t="str">
        <f>VLOOKUP(B1029,SAOM!B$2:Q2055,16,0)</f>
        <v>-</v>
      </c>
      <c r="AE1029" s="82" t="s">
        <v>4675</v>
      </c>
      <c r="AF1029" s="82"/>
      <c r="AG1029" s="147"/>
      <c r="AH1029" s="47"/>
    </row>
    <row r="1030" spans="1:34" s="84" customFormat="1">
      <c r="A1030" s="46">
        <v>4375</v>
      </c>
      <c r="B1030" s="38">
        <v>4375</v>
      </c>
      <c r="C1030" s="31">
        <v>41155</v>
      </c>
      <c r="D1030" s="31">
        <f t="shared" si="28"/>
        <v>41200</v>
      </c>
      <c r="E1030" s="31">
        <f>VLOOKUP(B1030,SAOM!B$2:D4080,3,0)</f>
        <v>41200</v>
      </c>
      <c r="F1030" s="31">
        <f t="shared" si="29"/>
        <v>41215</v>
      </c>
      <c r="G1030" s="31" t="s">
        <v>501</v>
      </c>
      <c r="H1030" s="73" t="s">
        <v>517</v>
      </c>
      <c r="I1030" s="38" t="str">
        <f>VLOOKUP(B1030,SAOM!B$2:E3025,4,0)</f>
        <v>Aceito</v>
      </c>
      <c r="J1030" s="73" t="s">
        <v>499</v>
      </c>
      <c r="K1030" s="73" t="s">
        <v>501</v>
      </c>
      <c r="L1030" s="47" t="s">
        <v>7649</v>
      </c>
      <c r="M1030" s="15" t="str">
        <f>VLOOKUP(L1030,Coordenadas!A$2:B2282,2,0)</f>
        <v xml:space="preserve"> 18°26'51.33"S</v>
      </c>
      <c r="N1030" s="15" t="str">
        <f>VLOOKUP(L1030,Coordenadas!A$2:C6025,3,0)</f>
        <v xml:space="preserve"> 43°44'21.02"O</v>
      </c>
      <c r="O1030" s="38" t="str">
        <f>VLOOKUP(B1030,SAOM!B$2:H1983,7,0)</f>
        <v>SES-GOEA-4375</v>
      </c>
      <c r="P1030" s="38">
        <v>4033</v>
      </c>
      <c r="Q1030" s="31">
        <f>VLOOKUP(B1030,SAOM!B$2:I1983,8,0)</f>
        <v>41163</v>
      </c>
      <c r="R1030" s="31" t="e">
        <f>VLOOKUP(B1030,AG_Lider!A$1:F2342,6,0)</f>
        <v>#N/A</v>
      </c>
      <c r="S1030" s="80" t="str">
        <f>VLOOKUP(B1030,SAOM!B$2:J1983,9,0)</f>
        <v>Ívida Aparecida da Silva</v>
      </c>
      <c r="T1030" s="31" t="str">
        <f>VLOOKUP(B1030,SAOM!B$2:K2429,10,0)</f>
        <v xml:space="preserve">Rua Consuelo Falci nº </v>
      </c>
      <c r="U1030" s="80" t="str">
        <f>VLOOKUP(B1030,SAOM!B$2:M1755,12,0)</f>
        <v>38 3543 1287</v>
      </c>
      <c r="V1030" s="209" t="str">
        <f>VLOOKUP(B1030,SAOM!B$2:L1755,11,0)</f>
        <v>39120-000</v>
      </c>
      <c r="W1030" s="81"/>
      <c r="X1030" s="38" t="str">
        <f>VLOOKUP(B1030,SAOM!B$2:N1755,13,0)</f>
        <v>00:20:0E:10:4A:F7</v>
      </c>
      <c r="Y1030" s="31">
        <v>41165</v>
      </c>
      <c r="Z1030" s="47" t="s">
        <v>1693</v>
      </c>
      <c r="AA1030" s="82">
        <v>41166</v>
      </c>
      <c r="AB1030" s="83"/>
      <c r="AC1030" s="70"/>
      <c r="AD1030" s="82" t="str">
        <f>VLOOKUP(B1030,SAOM!B$2:Q2056,16,0)</f>
        <v>-</v>
      </c>
      <c r="AE1030" s="82" t="s">
        <v>4675</v>
      </c>
      <c r="AF1030" s="82"/>
      <c r="AG1030" s="147"/>
      <c r="AH1030" s="47"/>
    </row>
    <row r="1031" spans="1:34" s="20" customFormat="1">
      <c r="A1031" s="46">
        <v>4374</v>
      </c>
      <c r="B1031" s="38">
        <v>4374</v>
      </c>
      <c r="C1031" s="17">
        <v>41155</v>
      </c>
      <c r="D1031" s="17">
        <f t="shared" si="28"/>
        <v>41200</v>
      </c>
      <c r="E1031" s="17">
        <f>VLOOKUP(B1031,SAOM!B$2:D4081,3,0)</f>
        <v>41200</v>
      </c>
      <c r="F1031" s="17">
        <f t="shared" si="29"/>
        <v>41215</v>
      </c>
      <c r="G1031" s="17" t="s">
        <v>501</v>
      </c>
      <c r="H1031" s="14" t="s">
        <v>752</v>
      </c>
      <c r="I1031" s="40" t="str">
        <f>VLOOKUP(B1031,SAOM!B$2:E3026,4,0)</f>
        <v>A agendar</v>
      </c>
      <c r="J1031" s="14" t="s">
        <v>499</v>
      </c>
      <c r="K1031" s="14" t="s">
        <v>499</v>
      </c>
      <c r="L1031" s="15" t="s">
        <v>7665</v>
      </c>
      <c r="M1031" s="15" t="str">
        <f>VLOOKUP(L1031,Coordenadas!A$2:B2283,2,0)</f>
        <v xml:space="preserve"> 18°22'35.11"S</v>
      </c>
      <c r="N1031" s="15" t="str">
        <f>VLOOKUP(L1031,Coordenadas!A$2:C6026,3,0)</f>
        <v xml:space="preserve"> 46° 1'56.68"O</v>
      </c>
      <c r="O1031" s="40" t="str">
        <f>VLOOKUP(B1031,SAOM!B$2:H1984,7,0)</f>
        <v>-</v>
      </c>
      <c r="P1031" s="40">
        <v>4033</v>
      </c>
      <c r="Q1031" s="17" t="str">
        <f>VLOOKUP(B1031,SAOM!B$2:I1984,8,0)</f>
        <v>-</v>
      </c>
      <c r="R1031" s="17" t="e">
        <f>VLOOKUP(B1031,AG_Lider!A$1:F2343,6,0)</f>
        <v>#N/A</v>
      </c>
      <c r="S1031" s="42" t="str">
        <f>VLOOKUP(B1031,SAOM!B$2:J1984,9,0)</f>
        <v>Fabiana Pereira Passos</v>
      </c>
      <c r="T1031" s="17" t="str">
        <f>VLOOKUP(B1031,SAOM!B$2:K2430,10,0)</f>
        <v>Av. Jovino Mariano Gomes, 1222</v>
      </c>
      <c r="U1031" s="42" t="str">
        <f>VLOOKUP(B1031,SAOM!B$2:M1756,12,0)</f>
        <v>38 3567 5050</v>
      </c>
      <c r="V1031" s="87" t="str">
        <f>VLOOKUP(B1031,SAOM!B$2:L1756,11,0)</f>
        <v>38794-000</v>
      </c>
      <c r="W1031" s="18"/>
      <c r="X1031" s="40" t="str">
        <f>VLOOKUP(B1031,SAOM!B$2:N1756,13,0)</f>
        <v>-</v>
      </c>
      <c r="Y1031" s="17"/>
      <c r="Z1031" s="15"/>
      <c r="AA1031" s="19"/>
      <c r="AB1031" s="35"/>
      <c r="AC1031" s="48"/>
      <c r="AD1031" s="19" t="str">
        <f>VLOOKUP(B1031,SAOM!B$2:Q2057,16,0)</f>
        <v>-</v>
      </c>
      <c r="AE1031" s="19" t="s">
        <v>4675</v>
      </c>
      <c r="AF1031" s="19"/>
      <c r="AG1031" s="145"/>
      <c r="AH1031" s="15"/>
    </row>
    <row r="1032" spans="1:34" s="20" customFormat="1">
      <c r="A1032" s="46">
        <v>4373</v>
      </c>
      <c r="B1032" s="38">
        <v>4373</v>
      </c>
      <c r="C1032" s="17">
        <v>41155</v>
      </c>
      <c r="D1032" s="17">
        <f t="shared" si="28"/>
        <v>41200</v>
      </c>
      <c r="E1032" s="17">
        <f>VLOOKUP(B1032,SAOM!B$2:D4082,3,0)</f>
        <v>41200</v>
      </c>
      <c r="F1032" s="17">
        <f t="shared" si="29"/>
        <v>41215</v>
      </c>
      <c r="G1032" s="17" t="s">
        <v>501</v>
      </c>
      <c r="H1032" s="14" t="s">
        <v>752</v>
      </c>
      <c r="I1032" s="40" t="str">
        <f>VLOOKUP(B1032,SAOM!B$2:E3027,4,0)</f>
        <v>A agendar</v>
      </c>
      <c r="J1032" s="14" t="s">
        <v>499</v>
      </c>
      <c r="K1032" s="14" t="s">
        <v>499</v>
      </c>
      <c r="L1032" s="15" t="s">
        <v>7665</v>
      </c>
      <c r="M1032" s="15" t="str">
        <f>VLOOKUP(L1032,Coordenadas!A$2:B2284,2,0)</f>
        <v xml:space="preserve"> 18°22'35.11"S</v>
      </c>
      <c r="N1032" s="15" t="str">
        <f>VLOOKUP(L1032,Coordenadas!A$2:C6027,3,0)</f>
        <v xml:space="preserve"> 46° 1'56.68"O</v>
      </c>
      <c r="O1032" s="40" t="str">
        <f>VLOOKUP(B1032,SAOM!B$2:H1985,7,0)</f>
        <v>-</v>
      </c>
      <c r="P1032" s="40">
        <v>4033</v>
      </c>
      <c r="Q1032" s="17" t="str">
        <f>VLOOKUP(B1032,SAOM!B$2:I1985,8,0)</f>
        <v>-</v>
      </c>
      <c r="R1032" s="17" t="e">
        <f>VLOOKUP(B1032,AG_Lider!A$1:F2344,6,0)</f>
        <v>#N/A</v>
      </c>
      <c r="S1032" s="42" t="str">
        <f>VLOOKUP(B1032,SAOM!B$2:J1985,9,0)</f>
        <v>Maria Lúcia Brandão</v>
      </c>
      <c r="T1032" s="17" t="str">
        <f>VLOOKUP(B1032,SAOM!B$2:K2431,10,0)</f>
        <v>Av. Jovino Mariano Gomes, 2090</v>
      </c>
      <c r="U1032" s="42" t="str">
        <f>VLOOKUP(B1032,SAOM!B$2:M1757,12,0)</f>
        <v>38 3567 5007</v>
      </c>
      <c r="V1032" s="87" t="str">
        <f>VLOOKUP(B1032,SAOM!B$2:L1757,11,0)</f>
        <v>38794-000</v>
      </c>
      <c r="W1032" s="18"/>
      <c r="X1032" s="40" t="str">
        <f>VLOOKUP(B1032,SAOM!B$2:N1757,13,0)</f>
        <v>-</v>
      </c>
      <c r="Y1032" s="17"/>
      <c r="Z1032" s="15"/>
      <c r="AA1032" s="19"/>
      <c r="AB1032" s="35"/>
      <c r="AC1032" s="48"/>
      <c r="AD1032" s="19" t="str">
        <f>VLOOKUP(B1032,SAOM!B$2:Q2058,16,0)</f>
        <v>-</v>
      </c>
      <c r="AE1032" s="19" t="s">
        <v>4675</v>
      </c>
      <c r="AF1032" s="19"/>
      <c r="AG1032" s="145"/>
      <c r="AH1032" s="15"/>
    </row>
    <row r="1033" spans="1:34" s="20" customFormat="1">
      <c r="A1033" s="46">
        <v>4371</v>
      </c>
      <c r="B1033" s="38">
        <v>4371</v>
      </c>
      <c r="C1033" s="17">
        <v>41155</v>
      </c>
      <c r="D1033" s="17">
        <f t="shared" si="28"/>
        <v>41200</v>
      </c>
      <c r="E1033" s="17">
        <f>VLOOKUP(B1033,SAOM!B$2:D4083,3,0)</f>
        <v>41200</v>
      </c>
      <c r="F1033" s="17">
        <f t="shared" si="29"/>
        <v>41215</v>
      </c>
      <c r="G1033" s="17" t="s">
        <v>501</v>
      </c>
      <c r="H1033" s="14" t="s">
        <v>752</v>
      </c>
      <c r="I1033" s="40" t="str">
        <f>VLOOKUP(B1033,SAOM!B$2:E3028,4,0)</f>
        <v>A agendar</v>
      </c>
      <c r="J1033" s="14" t="s">
        <v>499</v>
      </c>
      <c r="K1033" s="14" t="s">
        <v>499</v>
      </c>
      <c r="L1033" s="15" t="s">
        <v>7673</v>
      </c>
      <c r="M1033" s="15" t="str">
        <f>VLOOKUP(L1033,Coordenadas!A$2:B2285,2,0)</f>
        <v xml:space="preserve"> 18°36'12.39"S</v>
      </c>
      <c r="N1033" s="15" t="str">
        <f>VLOOKUP(L1033,Coordenadas!A$2:C6028,3,0)</f>
        <v xml:space="preserve"> 48°41'24.09"O</v>
      </c>
      <c r="O1033" s="40" t="str">
        <f>VLOOKUP(B1033,SAOM!B$2:H1986,7,0)</f>
        <v>-</v>
      </c>
      <c r="P1033" s="40">
        <v>4033</v>
      </c>
      <c r="Q1033" s="17" t="str">
        <f>VLOOKUP(B1033,SAOM!B$2:I1986,8,0)</f>
        <v>-</v>
      </c>
      <c r="R1033" s="17" t="e">
        <f>VLOOKUP(B1033,AG_Lider!A$1:F2345,6,0)</f>
        <v>#N/A</v>
      </c>
      <c r="S1033" s="42" t="str">
        <f>VLOOKUP(B1033,SAOM!B$2:J1986,9,0)</f>
        <v>CRISTIANE SULAZARRA LEONEL</v>
      </c>
      <c r="T1033" s="17" t="str">
        <f>VLOOKUP(B1033,SAOM!B$2:K2432,10,0)</f>
        <v xml:space="preserve">RUA MANOEL HIPÓLITO MACHADO S/Nº </v>
      </c>
      <c r="U1033" s="42" t="str">
        <f>VLOOKUP(B1033,SAOM!B$2:M1758,12,0)</f>
        <v>34-3281-0030</v>
      </c>
      <c r="V1033" s="87" t="str">
        <f>VLOOKUP(B1033,SAOM!B$2:L1758,11,0)</f>
        <v>38400-00</v>
      </c>
      <c r="W1033" s="18"/>
      <c r="X1033" s="40" t="str">
        <f>VLOOKUP(B1033,SAOM!B$2:N1758,13,0)</f>
        <v>-</v>
      </c>
      <c r="Y1033" s="17"/>
      <c r="Z1033" s="15"/>
      <c r="AA1033" s="19"/>
      <c r="AB1033" s="35"/>
      <c r="AC1033" s="48"/>
      <c r="AD1033" s="19" t="str">
        <f>VLOOKUP(B1033,SAOM!B$2:Q2059,16,0)</f>
        <v>-</v>
      </c>
      <c r="AE1033" s="19" t="s">
        <v>4675</v>
      </c>
      <c r="AF1033" s="19"/>
      <c r="AG1033" s="145"/>
      <c r="AH1033" s="15"/>
    </row>
    <row r="1034" spans="1:34" s="20" customFormat="1">
      <c r="A1034" s="46">
        <v>4372</v>
      </c>
      <c r="B1034" s="38">
        <v>4372</v>
      </c>
      <c r="C1034" s="17">
        <v>41155</v>
      </c>
      <c r="D1034" s="17">
        <f t="shared" si="28"/>
        <v>41200</v>
      </c>
      <c r="E1034" s="17">
        <f>VLOOKUP(B1034,SAOM!B$2:D4084,3,0)</f>
        <v>41200</v>
      </c>
      <c r="F1034" s="17">
        <f t="shared" si="29"/>
        <v>41215</v>
      </c>
      <c r="G1034" s="17" t="s">
        <v>501</v>
      </c>
      <c r="H1034" s="14" t="s">
        <v>752</v>
      </c>
      <c r="I1034" s="40" t="str">
        <f>VLOOKUP(B1034,SAOM!B$2:E3029,4,0)</f>
        <v>A agendar</v>
      </c>
      <c r="J1034" s="14" t="s">
        <v>499</v>
      </c>
      <c r="K1034" s="14" t="s">
        <v>499</v>
      </c>
      <c r="L1034" s="15" t="s">
        <v>7673</v>
      </c>
      <c r="M1034" s="15" t="str">
        <f>VLOOKUP(L1034,Coordenadas!A$2:B2286,2,0)</f>
        <v xml:space="preserve"> 18°36'12.39"S</v>
      </c>
      <c r="N1034" s="15" t="str">
        <f>VLOOKUP(L1034,Coordenadas!A$2:C6029,3,0)</f>
        <v xml:space="preserve"> 48°41'24.09"O</v>
      </c>
      <c r="O1034" s="40" t="str">
        <f>VLOOKUP(B1034,SAOM!B$2:H1987,7,0)</f>
        <v>-</v>
      </c>
      <c r="P1034" s="40">
        <v>4033</v>
      </c>
      <c r="Q1034" s="17" t="str">
        <f>VLOOKUP(B1034,SAOM!B$2:I1987,8,0)</f>
        <v>-</v>
      </c>
      <c r="R1034" s="17" t="e">
        <f>VLOOKUP(B1034,AG_Lider!A$1:F2346,6,0)</f>
        <v>#N/A</v>
      </c>
      <c r="S1034" s="42" t="str">
        <f>VLOOKUP(B1034,SAOM!B$2:J1987,9,0)</f>
        <v>ADRIANA RODRIGUES DA CUNHA</v>
      </c>
      <c r="T1034" s="17" t="str">
        <f>VLOOKUP(B1034,SAOM!B$2:K2433,10,0)</f>
        <v>RUA JOSÉ FERREIRA MARQUES 174</v>
      </c>
      <c r="U1034" s="42" t="str">
        <f>VLOOKUP(B1034,SAOM!B$2:M1759,12,0)</f>
        <v>34-3281-0031</v>
      </c>
      <c r="V1034" s="87" t="str">
        <f>VLOOKUP(B1034,SAOM!B$2:L1759,11,0)</f>
        <v>38430-000</v>
      </c>
      <c r="W1034" s="18"/>
      <c r="X1034" s="40" t="str">
        <f>VLOOKUP(B1034,SAOM!B$2:N1759,13,0)</f>
        <v>-</v>
      </c>
      <c r="Y1034" s="17"/>
      <c r="Z1034" s="15"/>
      <c r="AA1034" s="19"/>
      <c r="AB1034" s="35"/>
      <c r="AC1034" s="48"/>
      <c r="AD1034" s="19" t="str">
        <f>VLOOKUP(B1034,SAOM!B$2:Q2060,16,0)</f>
        <v>-</v>
      </c>
      <c r="AE1034" s="19" t="s">
        <v>4675</v>
      </c>
      <c r="AF1034" s="19"/>
      <c r="AG1034" s="145"/>
      <c r="AH1034" s="15"/>
    </row>
    <row r="1035" spans="1:34" s="20" customFormat="1">
      <c r="A1035" s="46">
        <v>4370</v>
      </c>
      <c r="B1035" s="38">
        <v>4370</v>
      </c>
      <c r="C1035" s="17">
        <v>41155</v>
      </c>
      <c r="D1035" s="17">
        <f t="shared" si="28"/>
        <v>41200</v>
      </c>
      <c r="E1035" s="17">
        <f>VLOOKUP(B1035,SAOM!B$2:D4085,3,0)</f>
        <v>41200</v>
      </c>
      <c r="F1035" s="17">
        <f t="shared" si="29"/>
        <v>41215</v>
      </c>
      <c r="G1035" s="17" t="s">
        <v>501</v>
      </c>
      <c r="H1035" s="14" t="s">
        <v>752</v>
      </c>
      <c r="I1035" s="40" t="str">
        <f>VLOOKUP(B1035,SAOM!B$2:E3030,4,0)</f>
        <v>A agendar</v>
      </c>
      <c r="J1035" s="14" t="s">
        <v>499</v>
      </c>
      <c r="K1035" s="14" t="s">
        <v>499</v>
      </c>
      <c r="L1035" s="15" t="s">
        <v>7673</v>
      </c>
      <c r="M1035" s="15" t="str">
        <f>VLOOKUP(L1035,Coordenadas!A$2:B2287,2,0)</f>
        <v xml:space="preserve"> 18°36'12.39"S</v>
      </c>
      <c r="N1035" s="15" t="str">
        <f>VLOOKUP(L1035,Coordenadas!A$2:C6030,3,0)</f>
        <v xml:space="preserve"> 48°41'24.09"O</v>
      </c>
      <c r="O1035" s="40" t="str">
        <f>VLOOKUP(B1035,SAOM!B$2:H1988,7,0)</f>
        <v>-</v>
      </c>
      <c r="P1035" s="40">
        <v>4033</v>
      </c>
      <c r="Q1035" s="17" t="str">
        <f>VLOOKUP(B1035,SAOM!B$2:I1988,8,0)</f>
        <v>-</v>
      </c>
      <c r="R1035" s="17" t="e">
        <f>VLOOKUP(B1035,AG_Lider!A$1:F2347,6,0)</f>
        <v>#N/A</v>
      </c>
      <c r="S1035" s="42" t="str">
        <f>VLOOKUP(B1035,SAOM!B$2:J1988,9,0)</f>
        <v>POLYANA LOPES MOURA</v>
      </c>
      <c r="T1035" s="17" t="str">
        <f>VLOOKUP(B1035,SAOM!B$2:K2434,10,0)</f>
        <v>RUA GETÚLIO VARGAS Nº 240</v>
      </c>
      <c r="U1035" s="42" t="str">
        <f>VLOOKUP(B1035,SAOM!B$2:M1760,12,0)</f>
        <v>34-3281-0032</v>
      </c>
      <c r="V1035" s="87" t="str">
        <f>VLOOKUP(B1035,SAOM!B$2:L1760,11,0)</f>
        <v>38430-000</v>
      </c>
      <c r="W1035" s="18"/>
      <c r="X1035" s="40" t="str">
        <f>VLOOKUP(B1035,SAOM!B$2:N1760,13,0)</f>
        <v>-</v>
      </c>
      <c r="Y1035" s="17"/>
      <c r="Z1035" s="15"/>
      <c r="AA1035" s="19"/>
      <c r="AB1035" s="35"/>
      <c r="AC1035" s="48"/>
      <c r="AD1035" s="19" t="str">
        <f>VLOOKUP(B1035,SAOM!B$2:Q2061,16,0)</f>
        <v>-</v>
      </c>
      <c r="AE1035" s="19" t="s">
        <v>4675</v>
      </c>
      <c r="AF1035" s="19"/>
      <c r="AG1035" s="145"/>
      <c r="AH1035" s="15"/>
    </row>
    <row r="1036" spans="1:34" s="20" customFormat="1">
      <c r="A1036" s="46">
        <v>4369</v>
      </c>
      <c r="B1036" s="38">
        <v>4369</v>
      </c>
      <c r="C1036" s="17">
        <v>41155</v>
      </c>
      <c r="D1036" s="17">
        <f t="shared" si="28"/>
        <v>41200</v>
      </c>
      <c r="E1036" s="17">
        <f>VLOOKUP(B1036,SAOM!B$2:D4086,3,0)</f>
        <v>41200</v>
      </c>
      <c r="F1036" s="17">
        <f t="shared" si="29"/>
        <v>41215</v>
      </c>
      <c r="G1036" s="17" t="s">
        <v>501</v>
      </c>
      <c r="H1036" s="14" t="s">
        <v>752</v>
      </c>
      <c r="I1036" s="40" t="str">
        <f>VLOOKUP(B1036,SAOM!B$2:E3031,4,0)</f>
        <v>A agendar</v>
      </c>
      <c r="J1036" s="14" t="s">
        <v>499</v>
      </c>
      <c r="K1036" s="14" t="s">
        <v>499</v>
      </c>
      <c r="L1036" s="15" t="s">
        <v>7673</v>
      </c>
      <c r="M1036" s="15" t="str">
        <f>VLOOKUP(L1036,Coordenadas!A$2:B2288,2,0)</f>
        <v xml:space="preserve"> 18°36'12.39"S</v>
      </c>
      <c r="N1036" s="15" t="str">
        <f>VLOOKUP(L1036,Coordenadas!A$2:C6031,3,0)</f>
        <v xml:space="preserve"> 48°41'24.09"O</v>
      </c>
      <c r="O1036" s="40" t="str">
        <f>VLOOKUP(B1036,SAOM!B$2:H1989,7,0)</f>
        <v>-</v>
      </c>
      <c r="P1036" s="40">
        <v>4033</v>
      </c>
      <c r="Q1036" s="17" t="str">
        <f>VLOOKUP(B1036,SAOM!B$2:I1989,8,0)</f>
        <v>-</v>
      </c>
      <c r="R1036" s="17" t="e">
        <f>VLOOKUP(B1036,AG_Lider!A$1:F2348,6,0)</f>
        <v>#N/A</v>
      </c>
      <c r="S1036" s="42" t="str">
        <f>VLOOKUP(B1036,SAOM!B$2:J1989,9,0)</f>
        <v>JOSIANE BERNARDES GOMES</v>
      </c>
      <c r="T1036" s="17" t="str">
        <f>VLOOKUP(B1036,SAOM!B$2:K2435,10,0)</f>
        <v xml:space="preserve">RUA JOÃO TORQUATO NEVES Nº 124 </v>
      </c>
      <c r="U1036" s="42" t="str">
        <f>VLOOKUP(B1036,SAOM!B$2:M1761,12,0)</f>
        <v>34-3281-0033</v>
      </c>
      <c r="V1036" s="87" t="str">
        <f>VLOOKUP(B1036,SAOM!B$2:L1761,11,0)</f>
        <v>38430-000</v>
      </c>
      <c r="W1036" s="18"/>
      <c r="X1036" s="40" t="str">
        <f>VLOOKUP(B1036,SAOM!B$2:N1761,13,0)</f>
        <v>-</v>
      </c>
      <c r="Y1036" s="17"/>
      <c r="Z1036" s="15"/>
      <c r="AA1036" s="19"/>
      <c r="AB1036" s="35"/>
      <c r="AC1036" s="48"/>
      <c r="AD1036" s="19" t="str">
        <f>VLOOKUP(B1036,SAOM!B$2:Q2062,16,0)</f>
        <v>-</v>
      </c>
      <c r="AE1036" s="19" t="s">
        <v>4675</v>
      </c>
      <c r="AF1036" s="19"/>
      <c r="AG1036" s="145"/>
      <c r="AH1036" s="15"/>
    </row>
    <row r="1037" spans="1:34" s="20" customFormat="1">
      <c r="A1037" s="46">
        <v>4368</v>
      </c>
      <c r="B1037" s="38">
        <v>4368</v>
      </c>
      <c r="C1037" s="17">
        <v>41155</v>
      </c>
      <c r="D1037" s="17">
        <f t="shared" si="28"/>
        <v>41200</v>
      </c>
      <c r="E1037" s="17">
        <f>VLOOKUP(B1037,SAOM!B$2:D4087,3,0)</f>
        <v>41200</v>
      </c>
      <c r="F1037" s="17">
        <f t="shared" si="29"/>
        <v>41215</v>
      </c>
      <c r="G1037" s="17" t="s">
        <v>501</v>
      </c>
      <c r="H1037" s="14" t="s">
        <v>752</v>
      </c>
      <c r="I1037" s="40" t="str">
        <f>VLOOKUP(B1037,SAOM!B$2:E3032,4,0)</f>
        <v>A agendar</v>
      </c>
      <c r="J1037" s="14" t="s">
        <v>499</v>
      </c>
      <c r="K1037" s="14" t="s">
        <v>499</v>
      </c>
      <c r="L1037" s="15" t="s">
        <v>7673</v>
      </c>
      <c r="M1037" s="15" t="str">
        <f>VLOOKUP(L1037,Coordenadas!A$2:B2289,2,0)</f>
        <v xml:space="preserve"> 18°36'12.39"S</v>
      </c>
      <c r="N1037" s="15" t="str">
        <f>VLOOKUP(L1037,Coordenadas!A$2:C6032,3,0)</f>
        <v xml:space="preserve"> 48°41'24.09"O</v>
      </c>
      <c r="O1037" s="40" t="str">
        <f>VLOOKUP(B1037,SAOM!B$2:H1990,7,0)</f>
        <v>-</v>
      </c>
      <c r="P1037" s="40">
        <v>4033</v>
      </c>
      <c r="Q1037" s="17" t="str">
        <f>VLOOKUP(B1037,SAOM!B$2:I1990,8,0)</f>
        <v>-</v>
      </c>
      <c r="R1037" s="17" t="e">
        <f>VLOOKUP(B1037,AG_Lider!A$1:F2349,6,0)</f>
        <v>#N/A</v>
      </c>
      <c r="S1037" s="42" t="str">
        <f>VLOOKUP(B1037,SAOM!B$2:J1990,9,0)</f>
        <v>PAULA CARDOSO EUQUERES</v>
      </c>
      <c r="T1037" s="17" t="str">
        <f>VLOOKUP(B1037,SAOM!B$2:K2436,10,0)</f>
        <v xml:space="preserve">RUA FRANCISCO DE PAULO LAMOUNIER S/Nº </v>
      </c>
      <c r="U1037" s="42" t="str">
        <f>VLOOKUP(B1037,SAOM!B$2:M1762,12,0)</f>
        <v>34-3281-0029</v>
      </c>
      <c r="V1037" s="87" t="str">
        <f>VLOOKUP(B1037,SAOM!B$2:L1762,11,0)</f>
        <v>38430-000</v>
      </c>
      <c r="W1037" s="18"/>
      <c r="X1037" s="40" t="str">
        <f>VLOOKUP(B1037,SAOM!B$2:N1762,13,0)</f>
        <v>-</v>
      </c>
      <c r="Y1037" s="17"/>
      <c r="Z1037" s="15"/>
      <c r="AA1037" s="19"/>
      <c r="AB1037" s="35"/>
      <c r="AC1037" s="48"/>
      <c r="AD1037" s="19" t="str">
        <f>VLOOKUP(B1037,SAOM!B$2:Q2063,16,0)</f>
        <v>-</v>
      </c>
      <c r="AE1037" s="19" t="s">
        <v>4675</v>
      </c>
      <c r="AF1037" s="19"/>
      <c r="AG1037" s="145"/>
      <c r="AH1037" s="15"/>
    </row>
    <row r="1038" spans="1:34" s="20" customFormat="1">
      <c r="A1038" s="46">
        <v>4367</v>
      </c>
      <c r="B1038" s="38">
        <v>4367</v>
      </c>
      <c r="C1038" s="17">
        <v>41155</v>
      </c>
      <c r="D1038" s="17">
        <f t="shared" si="28"/>
        <v>41200</v>
      </c>
      <c r="E1038" s="17">
        <f>VLOOKUP(B1038,SAOM!B$2:D4088,3,0)</f>
        <v>41200</v>
      </c>
      <c r="F1038" s="17">
        <f t="shared" si="29"/>
        <v>41215</v>
      </c>
      <c r="G1038" s="17" t="s">
        <v>501</v>
      </c>
      <c r="H1038" s="14" t="s">
        <v>752</v>
      </c>
      <c r="I1038" s="40" t="str">
        <f>VLOOKUP(B1038,SAOM!B$2:E3033,4,0)</f>
        <v>A agendar</v>
      </c>
      <c r="J1038" s="14" t="s">
        <v>499</v>
      </c>
      <c r="K1038" s="14" t="s">
        <v>499</v>
      </c>
      <c r="L1038" s="15" t="s">
        <v>7691</v>
      </c>
      <c r="M1038" s="15" t="str">
        <f>VLOOKUP(L1038,Coordenadas!A$2:B2290,2,0)</f>
        <v xml:space="preserve"> 22° 3'29.24"S</v>
      </c>
      <c r="N1038" s="15" t="str">
        <f>VLOOKUP(L1038,Coordenadas!A$2:C6033,3,0)</f>
        <v xml:space="preserve"> 45° 2'19.12"O</v>
      </c>
      <c r="O1038" s="40" t="str">
        <f>VLOOKUP(B1038,SAOM!B$2:H1991,7,0)</f>
        <v>-</v>
      </c>
      <c r="P1038" s="40">
        <v>4033</v>
      </c>
      <c r="Q1038" s="17" t="str">
        <f>VLOOKUP(B1038,SAOM!B$2:I1991,8,0)</f>
        <v>-</v>
      </c>
      <c r="R1038" s="17" t="e">
        <f>VLOOKUP(B1038,AG_Lider!A$1:F2350,6,0)</f>
        <v>#N/A</v>
      </c>
      <c r="S1038" s="42" t="str">
        <f>VLOOKUP(B1038,SAOM!B$2:J1991,9,0)</f>
        <v>Lúcio Antônio Alves</v>
      </c>
      <c r="T1038" s="17" t="str">
        <f>VLOOKUP(B1038,SAOM!B$2:K2437,10,0)</f>
        <v xml:space="preserve">RUA JOSÉ AFONSO DE SOUZA 237 </v>
      </c>
      <c r="U1038" s="42" t="str">
        <f>VLOOKUP(B1038,SAOM!B$2:M1763,12,0)</f>
        <v>(35)3333-1125</v>
      </c>
      <c r="V1038" s="87" t="str">
        <f>VLOOKUP(B1038,SAOM!B$2:L1763,11,0)</f>
        <v>37478-000</v>
      </c>
      <c r="W1038" s="18"/>
      <c r="X1038" s="40" t="str">
        <f>VLOOKUP(B1038,SAOM!B$2:N1763,13,0)</f>
        <v>-</v>
      </c>
      <c r="Y1038" s="17"/>
      <c r="Z1038" s="15"/>
      <c r="AA1038" s="19"/>
      <c r="AB1038" s="35"/>
      <c r="AC1038" s="48"/>
      <c r="AD1038" s="19" t="str">
        <f>VLOOKUP(B1038,SAOM!B$2:Q2064,16,0)</f>
        <v>-</v>
      </c>
      <c r="AE1038" s="19" t="s">
        <v>4675</v>
      </c>
      <c r="AF1038" s="19"/>
      <c r="AG1038" s="145"/>
      <c r="AH1038" s="15"/>
    </row>
    <row r="1039" spans="1:34" s="84" customFormat="1">
      <c r="A1039" s="46">
        <v>4362</v>
      </c>
      <c r="B1039" s="38">
        <v>4362</v>
      </c>
      <c r="C1039" s="31">
        <v>41155</v>
      </c>
      <c r="D1039" s="31">
        <f t="shared" si="28"/>
        <v>41200</v>
      </c>
      <c r="E1039" s="31">
        <f>VLOOKUP(B1039,SAOM!B$2:D4089,3,0)</f>
        <v>41200</v>
      </c>
      <c r="F1039" s="31">
        <f t="shared" si="29"/>
        <v>41215</v>
      </c>
      <c r="G1039" s="31" t="s">
        <v>501</v>
      </c>
      <c r="H1039" s="73" t="s">
        <v>517</v>
      </c>
      <c r="I1039" s="38" t="str">
        <f>VLOOKUP(B1039,SAOM!B$2:E3034,4,0)</f>
        <v>Aceito</v>
      </c>
      <c r="J1039" s="73" t="s">
        <v>499</v>
      </c>
      <c r="K1039" s="73" t="s">
        <v>501</v>
      </c>
      <c r="L1039" s="47" t="s">
        <v>1848</v>
      </c>
      <c r="M1039" s="15" t="str">
        <f>VLOOKUP(L1039,Coordenadas!A$2:B2291,2,0)</f>
        <v xml:space="preserve"> 21°39'52.72"S</v>
      </c>
      <c r="N1039" s="15" t="str">
        <f>VLOOKUP(L1039,Coordenadas!A$2:C6034,3,0)</f>
        <v xml:space="preserve"> 44°26'15.05"O</v>
      </c>
      <c r="O1039" s="38" t="str">
        <f>VLOOKUP(B1039,SAOM!B$2:H1992,7,0)</f>
        <v>SES-SAAS-4362</v>
      </c>
      <c r="P1039" s="38">
        <v>4033</v>
      </c>
      <c r="Q1039" s="31">
        <f>VLOOKUP(B1039,SAOM!B$2:I1992,8,0)</f>
        <v>41163</v>
      </c>
      <c r="R1039" s="31" t="e">
        <f>VLOOKUP(B1039,AG_Lider!A$1:F2351,6,0)</f>
        <v>#N/A</v>
      </c>
      <c r="S1039" s="80" t="str">
        <f>VLOOKUP(B1039,SAOM!B$2:J1992,9,0)</f>
        <v>KETELY ESTER RIBEIRO DOS SANTOS</v>
      </c>
      <c r="T1039" s="31" t="str">
        <f>VLOOKUP(B1039,SAOM!B$2:K2438,10,0)</f>
        <v>RUA IRMÃO ILÍDIO GABRIEL, Nº 57</v>
      </c>
      <c r="U1039" s="80" t="str">
        <f>VLOOKUP(B1039,SAOM!B$2:M1764,12,0)</f>
        <v>(35) 33231388</v>
      </c>
      <c r="V1039" s="209" t="str">
        <f>VLOOKUP(B1039,SAOM!B$2:L1764,11,0)</f>
        <v>37370-000</v>
      </c>
      <c r="W1039" s="81"/>
      <c r="X1039" s="38" t="str">
        <f>VLOOKUP(B1039,SAOM!B$2:N1764,13,0)</f>
        <v>00:20:0E:10:4C:32</v>
      </c>
      <c r="Y1039" s="31">
        <v>41165</v>
      </c>
      <c r="Z1039" s="47" t="s">
        <v>2301</v>
      </c>
      <c r="AA1039" s="82">
        <v>41166</v>
      </c>
      <c r="AB1039" s="83"/>
      <c r="AC1039" s="70"/>
      <c r="AD1039" s="82" t="str">
        <f>VLOOKUP(B1039,SAOM!B$2:Q2065,16,0)</f>
        <v>-</v>
      </c>
      <c r="AE1039" s="82" t="s">
        <v>4675</v>
      </c>
      <c r="AF1039" s="82"/>
      <c r="AG1039" s="147"/>
      <c r="AH1039" s="47"/>
    </row>
    <row r="1040" spans="1:34" s="20" customFormat="1">
      <c r="A1040" s="46">
        <v>4366</v>
      </c>
      <c r="B1040" s="38">
        <v>4366</v>
      </c>
      <c r="C1040" s="17">
        <v>41155</v>
      </c>
      <c r="D1040" s="17">
        <f t="shared" si="28"/>
        <v>41200</v>
      </c>
      <c r="E1040" s="17">
        <f>VLOOKUP(B1040,SAOM!B$2:D4090,3,0)</f>
        <v>41200</v>
      </c>
      <c r="F1040" s="17">
        <f t="shared" si="29"/>
        <v>41215</v>
      </c>
      <c r="G1040" s="17" t="s">
        <v>501</v>
      </c>
      <c r="H1040" s="14" t="s">
        <v>752</v>
      </c>
      <c r="I1040" s="40" t="str">
        <f>VLOOKUP(B1040,SAOM!B$2:E3035,4,0)</f>
        <v>A agendar</v>
      </c>
      <c r="J1040" s="14" t="s">
        <v>499</v>
      </c>
      <c r="K1040" s="14" t="s">
        <v>499</v>
      </c>
      <c r="L1040" s="15" t="s">
        <v>1880</v>
      </c>
      <c r="M1040" s="15" t="str">
        <f>VLOOKUP(L1040,Coordenadas!A$2:B2292,2,0)</f>
        <v xml:space="preserve"> 19°14'42.31"S</v>
      </c>
      <c r="N1040" s="15" t="str">
        <f>VLOOKUP(L1040,Coordenadas!A$2:C6035,3,0)</f>
        <v xml:space="preserve"> 42° 7'20.94"O</v>
      </c>
      <c r="O1040" s="40" t="str">
        <f>VLOOKUP(B1040,SAOM!B$2:H1993,7,0)</f>
        <v>-</v>
      </c>
      <c r="P1040" s="40">
        <v>4033</v>
      </c>
      <c r="Q1040" s="17" t="str">
        <f>VLOOKUP(B1040,SAOM!B$2:I1993,8,0)</f>
        <v>-</v>
      </c>
      <c r="R1040" s="17" t="e">
        <f>VLOOKUP(B1040,AG_Lider!A$1:F2352,6,0)</f>
        <v>#N/A</v>
      </c>
      <c r="S1040" s="42" t="str">
        <f>VLOOKUP(B1040,SAOM!B$2:J1993,9,0)</f>
        <v>IVANY GOMES DE OLIVEIRA DIAS</v>
      </c>
      <c r="T1040" s="17" t="str">
        <f>VLOOKUP(B1040,SAOM!B$2:K2439,10,0)</f>
        <v>PRAÇA DA MARTIZ, S/N</v>
      </c>
      <c r="U1040" s="42" t="str">
        <f>VLOOKUP(B1040,SAOM!B$2:M1765,12,0)</f>
        <v xml:space="preserve">(33)3232-2076 </v>
      </c>
      <c r="V1040" s="87" t="str">
        <f>VLOOKUP(B1040,SAOM!B$2:L1765,11,0)</f>
        <v>35145-000</v>
      </c>
      <c r="W1040" s="18"/>
      <c r="X1040" s="40" t="str">
        <f>VLOOKUP(B1040,SAOM!B$2:N1765,13,0)</f>
        <v>-</v>
      </c>
      <c r="Y1040" s="17"/>
      <c r="Z1040" s="15"/>
      <c r="AA1040" s="19"/>
      <c r="AB1040" s="35"/>
      <c r="AC1040" s="48"/>
      <c r="AD1040" s="19" t="str">
        <f>VLOOKUP(B1040,SAOM!B$2:Q2066,16,0)</f>
        <v>-</v>
      </c>
      <c r="AE1040" s="19" t="s">
        <v>4675</v>
      </c>
      <c r="AF1040" s="19"/>
      <c r="AG1040" s="145"/>
      <c r="AH1040" s="15"/>
    </row>
    <row r="1041" spans="1:34" s="20" customFormat="1">
      <c r="A1041" s="46">
        <v>4365</v>
      </c>
      <c r="B1041" s="38">
        <v>4365</v>
      </c>
      <c r="C1041" s="17">
        <v>41155</v>
      </c>
      <c r="D1041" s="17">
        <f t="shared" si="28"/>
        <v>41200</v>
      </c>
      <c r="E1041" s="17">
        <f>VLOOKUP(B1041,SAOM!B$2:D4091,3,0)</f>
        <v>41200</v>
      </c>
      <c r="F1041" s="17">
        <f t="shared" si="29"/>
        <v>41215</v>
      </c>
      <c r="G1041" s="17" t="s">
        <v>501</v>
      </c>
      <c r="H1041" s="14" t="s">
        <v>752</v>
      </c>
      <c r="I1041" s="40" t="str">
        <f>VLOOKUP(B1041,SAOM!B$2:E3036,4,0)</f>
        <v>A agendar</v>
      </c>
      <c r="J1041" s="14" t="s">
        <v>499</v>
      </c>
      <c r="K1041" s="14" t="s">
        <v>499</v>
      </c>
      <c r="L1041" s="15" t="s">
        <v>1880</v>
      </c>
      <c r="M1041" s="15" t="str">
        <f>VLOOKUP(L1041,Coordenadas!A$2:B2293,2,0)</f>
        <v xml:space="preserve"> 19°14'42.31"S</v>
      </c>
      <c r="N1041" s="15" t="str">
        <f>VLOOKUP(L1041,Coordenadas!A$2:C6036,3,0)</f>
        <v xml:space="preserve"> 42° 7'20.94"O</v>
      </c>
      <c r="O1041" s="40" t="str">
        <f>VLOOKUP(B1041,SAOM!B$2:H1994,7,0)</f>
        <v>-</v>
      </c>
      <c r="P1041" s="40">
        <v>4033</v>
      </c>
      <c r="Q1041" s="17" t="str">
        <f>VLOOKUP(B1041,SAOM!B$2:I1994,8,0)</f>
        <v>-</v>
      </c>
      <c r="R1041" s="17" t="e">
        <f>VLOOKUP(B1041,AG_Lider!A$1:F2353,6,0)</f>
        <v>#N/A</v>
      </c>
      <c r="S1041" s="42" t="str">
        <f>VLOOKUP(B1041,SAOM!B$2:J1994,9,0)</f>
        <v>ALINY SONELLY CAZASSA</v>
      </c>
      <c r="T1041" s="17" t="str">
        <f>VLOOKUP(B1041,SAOM!B$2:K2440,10,0)</f>
        <v xml:space="preserve">RUA FRANCISCO PEREIRA NEVES, Nº 73 </v>
      </c>
      <c r="U1041" s="42" t="str">
        <f>VLOOKUP(B1041,SAOM!B$2:M1766,12,0)</f>
        <v xml:space="preserve"> (33)88194825 </v>
      </c>
      <c r="V1041" s="87" t="str">
        <f>VLOOKUP(B1041,SAOM!B$2:L1766,11,0)</f>
        <v>35145-000</v>
      </c>
      <c r="W1041" s="18"/>
      <c r="X1041" s="40" t="str">
        <f>VLOOKUP(B1041,SAOM!B$2:N1766,13,0)</f>
        <v>-</v>
      </c>
      <c r="Y1041" s="17"/>
      <c r="Z1041" s="15"/>
      <c r="AA1041" s="19"/>
      <c r="AB1041" s="35"/>
      <c r="AC1041" s="48"/>
      <c r="AD1041" s="19" t="str">
        <f>VLOOKUP(B1041,SAOM!B$2:Q2067,16,0)</f>
        <v>-</v>
      </c>
      <c r="AE1041" s="19" t="s">
        <v>4675</v>
      </c>
      <c r="AF1041" s="19"/>
      <c r="AG1041" s="145"/>
      <c r="AH1041" s="15"/>
    </row>
    <row r="1042" spans="1:34" s="20" customFormat="1">
      <c r="A1042" s="46">
        <v>4342</v>
      </c>
      <c r="B1042" s="38">
        <v>4342</v>
      </c>
      <c r="C1042" s="17">
        <v>41155</v>
      </c>
      <c r="D1042" s="17">
        <f t="shared" si="28"/>
        <v>41200</v>
      </c>
      <c r="E1042" s="17">
        <f>VLOOKUP(B1042,SAOM!B$2:D4092,3,0)</f>
        <v>41200</v>
      </c>
      <c r="F1042" s="17">
        <f t="shared" si="29"/>
        <v>41215</v>
      </c>
      <c r="G1042" s="17" t="s">
        <v>501</v>
      </c>
      <c r="H1042" s="14" t="s">
        <v>752</v>
      </c>
      <c r="I1042" s="40" t="str">
        <f>VLOOKUP(B1042,SAOM!B$2:E3037,4,0)</f>
        <v>A agendar</v>
      </c>
      <c r="J1042" s="14" t="s">
        <v>499</v>
      </c>
      <c r="K1042" s="14" t="s">
        <v>499</v>
      </c>
      <c r="L1042" s="15" t="s">
        <v>7723</v>
      </c>
      <c r="M1042" s="15" t="str">
        <f>VLOOKUP(L1042,Coordenadas!A$2:B2294,2,0)</f>
        <v xml:space="preserve"> 18°49'29.65"S</v>
      </c>
      <c r="N1042" s="15" t="str">
        <f>VLOOKUP(L1042,Coordenadas!A$2:C6037,3,0)</f>
        <v xml:space="preserve"> 42°26'16.86"O</v>
      </c>
      <c r="O1042" s="40" t="str">
        <f>VLOOKUP(B1042,SAOM!B$2:H1995,7,0)</f>
        <v>-</v>
      </c>
      <c r="P1042" s="40">
        <v>4033</v>
      </c>
      <c r="Q1042" s="17" t="str">
        <f>VLOOKUP(B1042,SAOM!B$2:I1995,8,0)</f>
        <v>-</v>
      </c>
      <c r="R1042" s="17" t="e">
        <f>VLOOKUP(B1042,AG_Lider!A$1:F2354,6,0)</f>
        <v>#N/A</v>
      </c>
      <c r="S1042" s="42" t="str">
        <f>VLOOKUP(B1042,SAOM!B$2:J1995,9,0)</f>
        <v>Geralda Vieira</v>
      </c>
      <c r="T1042" s="17" t="str">
        <f>VLOOKUP(B1042,SAOM!B$2:K2441,10,0)</f>
        <v>Rua: Lino Pereira S/N - centro</v>
      </c>
      <c r="U1042" s="42" t="str">
        <f>VLOOKUP(B1042,SAOM!B$2:M1767,12,0)</f>
        <v>33 3297-12-57</v>
      </c>
      <c r="V1042" s="87" t="str">
        <f>VLOOKUP(B1042,SAOM!B$2:L1767,11,0)</f>
        <v>39725-000</v>
      </c>
      <c r="W1042" s="18"/>
      <c r="X1042" s="40" t="str">
        <f>VLOOKUP(B1042,SAOM!B$2:N1767,13,0)</f>
        <v>-</v>
      </c>
      <c r="Y1042" s="17"/>
      <c r="Z1042" s="15"/>
      <c r="AA1042" s="19"/>
      <c r="AB1042" s="35"/>
      <c r="AC1042" s="48"/>
      <c r="AD1042" s="19" t="str">
        <f>VLOOKUP(B1042,SAOM!B$2:Q2068,16,0)</f>
        <v>-</v>
      </c>
      <c r="AE1042" s="19" t="s">
        <v>4675</v>
      </c>
      <c r="AF1042" s="19"/>
      <c r="AG1042" s="145"/>
      <c r="AH1042" s="15"/>
    </row>
    <row r="1043" spans="1:34" s="84" customFormat="1">
      <c r="A1043" s="46">
        <v>4341</v>
      </c>
      <c r="B1043" s="38">
        <v>4341</v>
      </c>
      <c r="C1043" s="31">
        <v>41155</v>
      </c>
      <c r="D1043" s="31">
        <f t="shared" si="28"/>
        <v>41200</v>
      </c>
      <c r="E1043" s="31">
        <f>VLOOKUP(B1043,SAOM!B$2:D4093,3,0)</f>
        <v>41200</v>
      </c>
      <c r="F1043" s="31">
        <f t="shared" si="29"/>
        <v>41215</v>
      </c>
      <c r="G1043" s="31" t="s">
        <v>501</v>
      </c>
      <c r="H1043" s="73" t="s">
        <v>517</v>
      </c>
      <c r="I1043" s="38" t="str">
        <f>VLOOKUP(B1043,SAOM!B$2:E3038,4,0)</f>
        <v>Aceito</v>
      </c>
      <c r="J1043" s="73" t="s">
        <v>499</v>
      </c>
      <c r="K1043" s="73" t="s">
        <v>499</v>
      </c>
      <c r="L1043" s="47" t="s">
        <v>2052</v>
      </c>
      <c r="M1043" s="15" t="str">
        <f>VLOOKUP(L1043,Coordenadas!A$2:B2295,2,0)</f>
        <v xml:space="preserve"> 20° 5'7.86"S</v>
      </c>
      <c r="N1043" s="15" t="str">
        <f>VLOOKUP(L1043,Coordenadas!A$2:C6038,3,0)</f>
        <v xml:space="preserve"> 43°47'23.16"O</v>
      </c>
      <c r="O1043" s="38" t="str">
        <f>VLOOKUP(B1043,SAOM!B$2:H1996,7,0)</f>
        <v>SES-RIMA-4341</v>
      </c>
      <c r="P1043" s="38">
        <v>4033</v>
      </c>
      <c r="Q1043" s="31">
        <f>VLOOKUP(B1043,SAOM!B$2:I1996,8,0)</f>
        <v>41166</v>
      </c>
      <c r="R1043" s="31" t="e">
        <f>VLOOKUP(B1043,AG_Lider!A$1:F2355,6,0)</f>
        <v>#N/A</v>
      </c>
      <c r="S1043" s="80" t="str">
        <f>VLOOKUP(B1043,SAOM!B$2:J1996,9,0)</f>
        <v>Alexandre A. dos Anjos</v>
      </c>
      <c r="T1043" s="31" t="str">
        <f>VLOOKUP(B1043,SAOM!B$2:K2442,10,0)</f>
        <v>Avenida Governador Israel Pinheiro, S/N - Jatobá</v>
      </c>
      <c r="U1043" s="80" t="str">
        <f>VLOOKUP(B1043,SAOM!B$2:M1768,12,0)</f>
        <v>31) 9616-3908</v>
      </c>
      <c r="V1043" s="209" t="str">
        <f>VLOOKUP(B1043,SAOM!B$2:L1768,11,0)</f>
        <v>34300-000</v>
      </c>
      <c r="W1043" s="81"/>
      <c r="X1043" s="38" t="str">
        <f>VLOOKUP(B1043,SAOM!B$2:N1768,13,0)</f>
        <v>00:20:0e:10:4f:4a</v>
      </c>
      <c r="Y1043" s="31">
        <v>41166</v>
      </c>
      <c r="Z1043" s="15" t="s">
        <v>5213</v>
      </c>
      <c r="AA1043" s="82">
        <v>41171</v>
      </c>
      <c r="AB1043" s="83"/>
      <c r="AC1043" s="70"/>
      <c r="AD1043" s="82" t="str">
        <f>VLOOKUP(B1043,SAOM!B$2:Q2069,16,0)</f>
        <v>-</v>
      </c>
      <c r="AE1043" s="82" t="s">
        <v>4675</v>
      </c>
      <c r="AF1043" s="82"/>
      <c r="AG1043" s="147"/>
      <c r="AH1043" s="47"/>
    </row>
    <row r="1044" spans="1:34" s="20" customFormat="1">
      <c r="A1044" s="46">
        <v>4364</v>
      </c>
      <c r="B1044" s="38">
        <v>4364</v>
      </c>
      <c r="C1044" s="17">
        <v>41157</v>
      </c>
      <c r="D1044" s="17">
        <f t="shared" si="28"/>
        <v>41202</v>
      </c>
      <c r="E1044" s="17">
        <f>VLOOKUP(B1044,SAOM!B$2:D4094,3,0)</f>
        <v>41202</v>
      </c>
      <c r="F1044" s="17">
        <f t="shared" si="29"/>
        <v>41217</v>
      </c>
      <c r="G1044" s="17" t="s">
        <v>501</v>
      </c>
      <c r="H1044" s="14" t="s">
        <v>752</v>
      </c>
      <c r="I1044" s="40" t="str">
        <f>VLOOKUP(B1044,SAOM!B$2:E3039,4,0)</f>
        <v>A agendar</v>
      </c>
      <c r="J1044" s="14" t="s">
        <v>499</v>
      </c>
      <c r="K1044" s="14" t="s">
        <v>499</v>
      </c>
      <c r="L1044" s="15" t="s">
        <v>7732</v>
      </c>
      <c r="M1044" s="15" t="str">
        <f>VLOOKUP(L1044,Coordenadas!A$2:B2296,2,0)</f>
        <v xml:space="preserve"> 18°53'21.79"S</v>
      </c>
      <c r="N1044" s="15" t="str">
        <f>VLOOKUP(L1044,Coordenadas!A$2:C6039,3,0)</f>
        <v xml:space="preserve"> 43° 4'37.73"O</v>
      </c>
      <c r="O1044" s="40" t="str">
        <f>VLOOKUP(B1044,SAOM!B$2:H1997,7,0)</f>
        <v>-</v>
      </c>
      <c r="P1044" s="40">
        <v>4033</v>
      </c>
      <c r="Q1044" s="17" t="str">
        <f>VLOOKUP(B1044,SAOM!B$2:I1997,8,0)</f>
        <v>-</v>
      </c>
      <c r="R1044" s="17" t="e">
        <f>VLOOKUP(B1044,AG_Lider!A$1:F2356,6,0)</f>
        <v>#N/A</v>
      </c>
      <c r="S1044" s="42" t="str">
        <f>VLOOKUP(B1044,SAOM!B$2:J1997,9,0)</f>
        <v>Maria de Fátima de Morais Paiva</v>
      </c>
      <c r="T1044" s="17" t="str">
        <f>VLOOKUP(B1044,SAOM!B$2:K2443,10,0)</f>
        <v xml:space="preserve">Rua São Geraldo Nº 12, bairro São José do Jacaré </v>
      </c>
      <c r="U1044" s="42" t="str">
        <f>VLOOKUP(B1044,SAOM!B$2:M1769,12,0)</f>
        <v>(33) 3424 2073</v>
      </c>
      <c r="V1044" s="87" t="str">
        <f>VLOOKUP(B1044,SAOM!B$2:L1769,11,0)</f>
        <v>39745-000</v>
      </c>
      <c r="W1044" s="18"/>
      <c r="X1044" s="40" t="str">
        <f>VLOOKUP(B1044,SAOM!B$2:N1769,13,0)</f>
        <v>-</v>
      </c>
      <c r="Y1044" s="17"/>
      <c r="Z1044" s="15"/>
      <c r="AA1044" s="19"/>
      <c r="AB1044" s="35"/>
      <c r="AC1044" s="48"/>
      <c r="AD1044" s="19" t="str">
        <f>VLOOKUP(B1044,SAOM!B$2:Q2070,16,0)</f>
        <v>-</v>
      </c>
      <c r="AE1044" s="19" t="s">
        <v>4675</v>
      </c>
      <c r="AF1044" s="19"/>
      <c r="AG1044" s="145"/>
      <c r="AH1044" s="15"/>
    </row>
    <row r="1045" spans="1:34" s="84" customFormat="1">
      <c r="A1045" s="46">
        <v>4340</v>
      </c>
      <c r="B1045" s="38">
        <v>4340</v>
      </c>
      <c r="C1045" s="31">
        <v>41155</v>
      </c>
      <c r="D1045" s="31">
        <f t="shared" si="28"/>
        <v>41200</v>
      </c>
      <c r="E1045" s="31">
        <f>VLOOKUP(B1045,SAOM!B$2:D4095,3,0)</f>
        <v>41200</v>
      </c>
      <c r="F1045" s="31">
        <f t="shared" si="29"/>
        <v>41215</v>
      </c>
      <c r="G1045" s="31" t="s">
        <v>501</v>
      </c>
      <c r="H1045" s="73" t="s">
        <v>517</v>
      </c>
      <c r="I1045" s="38" t="str">
        <f>VLOOKUP(B1045,SAOM!B$2:E3040,4,0)</f>
        <v>Aceito</v>
      </c>
      <c r="J1045" s="73" t="s">
        <v>499</v>
      </c>
      <c r="K1045" s="73" t="s">
        <v>501</v>
      </c>
      <c r="L1045" s="47" t="s">
        <v>2052</v>
      </c>
      <c r="M1045" s="15" t="str">
        <f>VLOOKUP(L1045,Coordenadas!A$2:B2297,2,0)</f>
        <v xml:space="preserve"> 20° 5'7.86"S</v>
      </c>
      <c r="N1045" s="15" t="str">
        <f>VLOOKUP(L1045,Coordenadas!A$2:C6040,3,0)</f>
        <v xml:space="preserve"> 43°47'23.16"O</v>
      </c>
      <c r="O1045" s="38" t="str">
        <f>VLOOKUP(B1045,SAOM!B$2:H1998,7,0)</f>
        <v>SES-RIMA-4340</v>
      </c>
      <c r="P1045" s="38">
        <v>4033</v>
      </c>
      <c r="Q1045" s="31">
        <f>VLOOKUP(B1045,SAOM!B$2:I1998,8,0)</f>
        <v>41171</v>
      </c>
      <c r="R1045" s="31" t="e">
        <f>VLOOKUP(B1045,AG_Lider!A$1:F2357,6,0)</f>
        <v>#N/A</v>
      </c>
      <c r="S1045" s="80" t="str">
        <f>VLOOKUP(B1045,SAOM!B$2:J1998,9,0)</f>
        <v>Alexandre A. dos Anjos</v>
      </c>
      <c r="T1045" s="31" t="str">
        <f>VLOOKUP(B1045,SAOM!B$2:K2444,10,0)</f>
        <v>Rua Jose Ribeiro, 27 - centro</v>
      </c>
      <c r="U1045" s="80" t="str">
        <f>VLOOKUP(B1045,SAOM!B$2:M1770,12,0)</f>
        <v>(31) 9616-3908</v>
      </c>
      <c r="V1045" s="209" t="str">
        <f>VLOOKUP(B1045,SAOM!B$2:L1770,11,0)</f>
        <v>34300-000</v>
      </c>
      <c r="W1045" s="81"/>
      <c r="X1045" s="38" t="str">
        <f>VLOOKUP(B1045,SAOM!B$2:N1770,13,0)</f>
        <v>00:20:0e:10:52:6c</v>
      </c>
      <c r="Y1045" s="31">
        <v>41172</v>
      </c>
      <c r="Z1045" s="15" t="s">
        <v>5213</v>
      </c>
      <c r="AA1045" s="82">
        <v>41172</v>
      </c>
      <c r="AB1045" s="83"/>
      <c r="AC1045" s="70"/>
      <c r="AD1045" s="82" t="str">
        <f>VLOOKUP(B1045,SAOM!B$2:Q2071,16,0)</f>
        <v>-</v>
      </c>
      <c r="AE1045" s="82" t="s">
        <v>4675</v>
      </c>
      <c r="AF1045" s="82"/>
      <c r="AG1045" s="147"/>
      <c r="AH1045" s="47"/>
    </row>
    <row r="1046" spans="1:34" s="20" customFormat="1">
      <c r="A1046" s="46">
        <v>4363</v>
      </c>
      <c r="B1046" s="38">
        <v>4363</v>
      </c>
      <c r="C1046" s="17">
        <v>41157</v>
      </c>
      <c r="D1046" s="17">
        <f t="shared" si="28"/>
        <v>41202</v>
      </c>
      <c r="E1046" s="17">
        <f>VLOOKUP(B1046,SAOM!B$2:D4096,3,0)</f>
        <v>41202</v>
      </c>
      <c r="F1046" s="17">
        <f t="shared" si="29"/>
        <v>41217</v>
      </c>
      <c r="G1046" s="17" t="s">
        <v>501</v>
      </c>
      <c r="H1046" s="14" t="s">
        <v>752</v>
      </c>
      <c r="I1046" s="40" t="str">
        <f>VLOOKUP(B1046,SAOM!B$2:E3041,4,0)</f>
        <v>A agendar</v>
      </c>
      <c r="J1046" s="14" t="s">
        <v>499</v>
      </c>
      <c r="K1046" s="14" t="s">
        <v>499</v>
      </c>
      <c r="L1046" s="15" t="s">
        <v>7732</v>
      </c>
      <c r="M1046" s="15" t="str">
        <f>VLOOKUP(L1046,Coordenadas!A$2:B2298,2,0)</f>
        <v xml:space="preserve"> 18°53'21.79"S</v>
      </c>
      <c r="N1046" s="15" t="str">
        <f>VLOOKUP(L1046,Coordenadas!A$2:C6041,3,0)</f>
        <v xml:space="preserve"> 43° 4'37.73"O</v>
      </c>
      <c r="O1046" s="40" t="str">
        <f>VLOOKUP(B1046,SAOM!B$2:H1999,7,0)</f>
        <v>-</v>
      </c>
      <c r="P1046" s="40">
        <v>4033</v>
      </c>
      <c r="Q1046" s="17" t="str">
        <f>VLOOKUP(B1046,SAOM!B$2:I1999,8,0)</f>
        <v>-</v>
      </c>
      <c r="R1046" s="17" t="e">
        <f>VLOOKUP(B1046,AG_Lider!A$1:F2358,6,0)</f>
        <v>#N/A</v>
      </c>
      <c r="S1046" s="42" t="str">
        <f>VLOOKUP(B1046,SAOM!B$2:J1999,9,0)</f>
        <v>Rosimar Aparecida Moreira</v>
      </c>
      <c r="T1046" s="17" t="str">
        <f>VLOOKUP(B1046,SAOM!B$2:K2445,10,0)</f>
        <v>Rua das Margaridas , Nº200, Palmeiras</v>
      </c>
      <c r="U1046" s="42" t="str">
        <f>VLOOKUP(B1046,SAOM!B$2:M1771,12,0)</f>
        <v xml:space="preserve"> (33) 3424 1251</v>
      </c>
      <c r="V1046" s="87" t="str">
        <f>VLOOKUP(B1046,SAOM!B$2:L1771,11,0)</f>
        <v>39745-000</v>
      </c>
      <c r="W1046" s="18"/>
      <c r="X1046" s="40" t="str">
        <f>VLOOKUP(B1046,SAOM!B$2:N1771,13,0)</f>
        <v>-</v>
      </c>
      <c r="Y1046" s="17"/>
      <c r="Z1046" s="15"/>
      <c r="AA1046" s="19"/>
      <c r="AB1046" s="35"/>
      <c r="AC1046" s="48"/>
      <c r="AD1046" s="19" t="str">
        <f>VLOOKUP(B1046,SAOM!B$2:Q2072,16,0)</f>
        <v>-</v>
      </c>
      <c r="AE1046" s="19" t="s">
        <v>4675</v>
      </c>
      <c r="AF1046" s="19"/>
      <c r="AG1046" s="145"/>
      <c r="AH1046" s="15"/>
    </row>
    <row r="1047" spans="1:34" s="20" customFormat="1">
      <c r="A1047" s="46">
        <v>4336</v>
      </c>
      <c r="B1047" s="38">
        <v>4336</v>
      </c>
      <c r="C1047" s="17">
        <v>41155</v>
      </c>
      <c r="D1047" s="17">
        <f t="shared" si="28"/>
        <v>41200</v>
      </c>
      <c r="E1047" s="17">
        <f>VLOOKUP(B1047,SAOM!B$2:D4097,3,0)</f>
        <v>41200</v>
      </c>
      <c r="F1047" s="17">
        <f t="shared" si="29"/>
        <v>41215</v>
      </c>
      <c r="G1047" s="17" t="s">
        <v>501</v>
      </c>
      <c r="H1047" s="14" t="s">
        <v>752</v>
      </c>
      <c r="I1047" s="40" t="str">
        <f>VLOOKUP(B1047,SAOM!B$2:E3042,4,0)</f>
        <v>A agendar</v>
      </c>
      <c r="J1047" s="14" t="s">
        <v>499</v>
      </c>
      <c r="K1047" s="14" t="s">
        <v>499</v>
      </c>
      <c r="L1047" s="15" t="s">
        <v>2187</v>
      </c>
      <c r="M1047" s="15" t="str">
        <f>VLOOKUP(L1047,Coordenadas!A$2:B2299,2,0)</f>
        <v xml:space="preserve"> 20°44'40.05"S</v>
      </c>
      <c r="N1047" s="15" t="str">
        <f>VLOOKUP(L1047,Coordenadas!A$2:C6042,3,0)</f>
        <v xml:space="preserve"> 46°51'42.07"O</v>
      </c>
      <c r="O1047" s="40" t="str">
        <f>VLOOKUP(B1047,SAOM!B$2:H2000,7,0)</f>
        <v>-</v>
      </c>
      <c r="P1047" s="40">
        <v>4033</v>
      </c>
      <c r="Q1047" s="17" t="str">
        <f>VLOOKUP(B1047,SAOM!B$2:I2000,8,0)</f>
        <v>-</v>
      </c>
      <c r="R1047" s="17" t="e">
        <f>VLOOKUP(B1047,AG_Lider!A$1:F2359,6,0)</f>
        <v>#N/A</v>
      </c>
      <c r="S1047" s="42" t="str">
        <f>VLOOKUP(B1047,SAOM!B$2:J2000,9,0)</f>
        <v>Debora Aparecida do Nascimento /Lucimar</v>
      </c>
      <c r="T1047" s="17" t="str">
        <f>VLOOKUP(B1047,SAOM!B$2:K2446,10,0)</f>
        <v>Rua Benedito Martins Prado s/n - 3 Fontes</v>
      </c>
      <c r="U1047" s="42" t="str">
        <f>VLOOKUP(B1047,SAOM!B$2:M1772,12,0)</f>
        <v>35-9976-0664</v>
      </c>
      <c r="V1047" s="87" t="str">
        <f>VLOOKUP(B1047,SAOM!B$2:L1772,11,0)</f>
        <v>37970-000</v>
      </c>
      <c r="W1047" s="18"/>
      <c r="X1047" s="40" t="str">
        <f>VLOOKUP(B1047,SAOM!B$2:N1772,13,0)</f>
        <v>-</v>
      </c>
      <c r="Y1047" s="17"/>
      <c r="Z1047" s="15"/>
      <c r="AA1047" s="19"/>
      <c r="AB1047" s="35"/>
      <c r="AC1047" s="48"/>
      <c r="AD1047" s="19" t="str">
        <f>VLOOKUP(B1047,SAOM!B$2:Q2073,16,0)</f>
        <v>-</v>
      </c>
      <c r="AE1047" s="19" t="s">
        <v>4675</v>
      </c>
      <c r="AF1047" s="19"/>
      <c r="AG1047" s="145"/>
      <c r="AH1047" s="15"/>
    </row>
    <row r="1048" spans="1:34" s="20" customFormat="1">
      <c r="A1048" s="46">
        <v>4335</v>
      </c>
      <c r="B1048" s="38">
        <v>4335</v>
      </c>
      <c r="C1048" s="17">
        <v>41155</v>
      </c>
      <c r="D1048" s="17">
        <f t="shared" si="28"/>
        <v>41200</v>
      </c>
      <c r="E1048" s="17">
        <f>VLOOKUP(B1048,SAOM!B$2:D4098,3,0)</f>
        <v>41200</v>
      </c>
      <c r="F1048" s="17">
        <f t="shared" si="29"/>
        <v>41215</v>
      </c>
      <c r="G1048" s="17" t="s">
        <v>501</v>
      </c>
      <c r="H1048" s="14" t="s">
        <v>752</v>
      </c>
      <c r="I1048" s="40" t="str">
        <f>VLOOKUP(B1048,SAOM!B$2:E3043,4,0)</f>
        <v>A agendar</v>
      </c>
      <c r="J1048" s="14" t="s">
        <v>499</v>
      </c>
      <c r="K1048" s="14" t="s">
        <v>499</v>
      </c>
      <c r="L1048" s="15" t="s">
        <v>2187</v>
      </c>
      <c r="M1048" s="15" t="str">
        <f>VLOOKUP(L1048,Coordenadas!A$2:B2300,2,0)</f>
        <v xml:space="preserve"> 20°44'40.05"S</v>
      </c>
      <c r="N1048" s="15" t="str">
        <f>VLOOKUP(L1048,Coordenadas!A$2:C6043,3,0)</f>
        <v xml:space="preserve"> 46°51'42.07"O</v>
      </c>
      <c r="O1048" s="40" t="str">
        <f>VLOOKUP(B1048,SAOM!B$2:H2001,7,0)</f>
        <v>-</v>
      </c>
      <c r="P1048" s="40">
        <v>4033</v>
      </c>
      <c r="Q1048" s="17" t="str">
        <f>VLOOKUP(B1048,SAOM!B$2:I2001,8,0)</f>
        <v>-</v>
      </c>
      <c r="R1048" s="17" t="e">
        <f>VLOOKUP(B1048,AG_Lider!A$1:F2360,6,0)</f>
        <v>#N/A</v>
      </c>
      <c r="S1048" s="42" t="str">
        <f>VLOOKUP(B1048,SAOM!B$2:J2001,9,0)</f>
        <v>Lais Oliveira Rodrigues</v>
      </c>
      <c r="T1048" s="17" t="str">
        <f>VLOOKUP(B1048,SAOM!B$2:K2447,10,0)</f>
        <v>Rua Capitão Leopoldo s/n - Centro</v>
      </c>
      <c r="U1048" s="42" t="str">
        <f>VLOOKUP(B1048,SAOM!B$2:M1773,12,0)</f>
        <v>35-9923-0539</v>
      </c>
      <c r="V1048" s="87" t="str">
        <f>VLOOKUP(B1048,SAOM!B$2:L1773,11,0)</f>
        <v>37970-000</v>
      </c>
      <c r="W1048" s="18"/>
      <c r="X1048" s="40" t="str">
        <f>VLOOKUP(B1048,SAOM!B$2:N1773,13,0)</f>
        <v>-</v>
      </c>
      <c r="Y1048" s="17"/>
      <c r="Z1048" s="15"/>
      <c r="AA1048" s="19"/>
      <c r="AB1048" s="35"/>
      <c r="AC1048" s="48"/>
      <c r="AD1048" s="19" t="str">
        <f>VLOOKUP(B1048,SAOM!B$2:Q2074,16,0)</f>
        <v>-</v>
      </c>
      <c r="AE1048" s="19" t="s">
        <v>4675</v>
      </c>
      <c r="AF1048" s="19"/>
      <c r="AG1048" s="145"/>
      <c r="AH1048" s="15"/>
    </row>
    <row r="1049" spans="1:34" s="84" customFormat="1">
      <c r="A1049" s="46">
        <v>4360</v>
      </c>
      <c r="B1049" s="38">
        <v>4360</v>
      </c>
      <c r="C1049" s="31">
        <v>41157</v>
      </c>
      <c r="D1049" s="31">
        <f t="shared" si="28"/>
        <v>41202</v>
      </c>
      <c r="E1049" s="31">
        <f>VLOOKUP(B1049,SAOM!B$2:D4099,3,0)</f>
        <v>41202</v>
      </c>
      <c r="F1049" s="31">
        <f t="shared" si="29"/>
        <v>41217</v>
      </c>
      <c r="G1049" s="31" t="s">
        <v>501</v>
      </c>
      <c r="H1049" s="73" t="s">
        <v>517</v>
      </c>
      <c r="I1049" s="38" t="str">
        <f>VLOOKUP(B1049,SAOM!B$2:E3044,4,0)</f>
        <v>Aceito</v>
      </c>
      <c r="J1049" s="73" t="s">
        <v>499</v>
      </c>
      <c r="K1049" s="73" t="s">
        <v>501</v>
      </c>
      <c r="L1049" s="47" t="s">
        <v>1848</v>
      </c>
      <c r="M1049" s="15" t="str">
        <f>VLOOKUP(L1049,Coordenadas!A$2:B2301,2,0)</f>
        <v xml:space="preserve"> 21°39'52.72"S</v>
      </c>
      <c r="N1049" s="15" t="str">
        <f>VLOOKUP(L1049,Coordenadas!A$2:C6044,3,0)</f>
        <v xml:space="preserve"> 44°26'15.05"O</v>
      </c>
      <c r="O1049" s="38" t="str">
        <f>VLOOKUP(B1049,SAOM!B$2:H2002,7,0)</f>
        <v>SES-SAAS-4360</v>
      </c>
      <c r="P1049" s="38">
        <v>4033</v>
      </c>
      <c r="Q1049" s="31">
        <f>VLOOKUP(B1049,SAOM!B$2:I2002,8,0)</f>
        <v>41164</v>
      </c>
      <c r="R1049" s="31" t="e">
        <f>VLOOKUP(B1049,AG_Lider!A$1:F2361,6,0)</f>
        <v>#N/A</v>
      </c>
      <c r="S1049" s="80" t="str">
        <f>VLOOKUP(B1049,SAOM!B$2:J2002,9,0)</f>
        <v>ANDRÉA DE FÁTIMA PEREIRA</v>
      </c>
      <c r="T1049" s="31" t="str">
        <f>VLOOKUP(B1049,SAOM!B$2:K2448,10,0)</f>
        <v>RUA PADRE TERTULIANO, N º 150, Rosário</v>
      </c>
      <c r="U1049" s="80" t="str">
        <f>VLOOKUP(B1049,SAOM!B$2:M1774,12,0)</f>
        <v>(35) 33231682</v>
      </c>
      <c r="V1049" s="209" t="str">
        <f>VLOOKUP(B1049,SAOM!B$2:L1774,11,0)</f>
        <v>37370-000</v>
      </c>
      <c r="W1049" s="81"/>
      <c r="X1049" s="38" t="str">
        <f>VLOOKUP(B1049,SAOM!B$2:N1774,13,0)</f>
        <v>00:20:0e:10:4c:34</v>
      </c>
      <c r="Y1049" s="31">
        <v>41166</v>
      </c>
      <c r="Z1049" s="47" t="s">
        <v>2708</v>
      </c>
      <c r="AA1049" s="82">
        <v>41170</v>
      </c>
      <c r="AB1049" s="83"/>
      <c r="AC1049" s="70"/>
      <c r="AD1049" s="82" t="str">
        <f>VLOOKUP(B1049,SAOM!B$2:Q2075,16,0)</f>
        <v>-</v>
      </c>
      <c r="AE1049" s="82" t="s">
        <v>4675</v>
      </c>
      <c r="AF1049" s="82"/>
      <c r="AG1049" s="147"/>
      <c r="AH1049" s="47"/>
    </row>
    <row r="1050" spans="1:34" s="20" customFormat="1">
      <c r="A1050" s="46">
        <v>4334</v>
      </c>
      <c r="B1050" s="38">
        <v>4334</v>
      </c>
      <c r="C1050" s="17">
        <v>41155</v>
      </c>
      <c r="D1050" s="17">
        <f t="shared" si="28"/>
        <v>41200</v>
      </c>
      <c r="E1050" s="17">
        <f>VLOOKUP(B1050,SAOM!B$2:D4100,3,0)</f>
        <v>41200</v>
      </c>
      <c r="F1050" s="17">
        <f t="shared" si="29"/>
        <v>41215</v>
      </c>
      <c r="G1050" s="17" t="s">
        <v>501</v>
      </c>
      <c r="H1050" s="14" t="s">
        <v>752</v>
      </c>
      <c r="I1050" s="40" t="str">
        <f>VLOOKUP(B1050,SAOM!B$2:E3045,4,0)</f>
        <v>A agendar</v>
      </c>
      <c r="J1050" s="14" t="s">
        <v>499</v>
      </c>
      <c r="K1050" s="14" t="s">
        <v>499</v>
      </c>
      <c r="L1050" s="15" t="s">
        <v>2187</v>
      </c>
      <c r="M1050" s="15" t="str">
        <f>VLOOKUP(L1050,Coordenadas!A$2:B2302,2,0)</f>
        <v xml:space="preserve"> 20°44'40.05"S</v>
      </c>
      <c r="N1050" s="15" t="str">
        <f>VLOOKUP(L1050,Coordenadas!A$2:C6045,3,0)</f>
        <v xml:space="preserve"> 46°51'42.07"O</v>
      </c>
      <c r="O1050" s="40" t="str">
        <f>VLOOKUP(B1050,SAOM!B$2:H2003,7,0)</f>
        <v>-</v>
      </c>
      <c r="P1050" s="40">
        <v>4033</v>
      </c>
      <c r="Q1050" s="17" t="str">
        <f>VLOOKUP(B1050,SAOM!B$2:I2003,8,0)</f>
        <v>-</v>
      </c>
      <c r="R1050" s="17" t="e">
        <f>VLOOKUP(B1050,AG_Lider!A$1:F2362,6,0)</f>
        <v>#N/A</v>
      </c>
      <c r="S1050" s="42" t="str">
        <f>VLOOKUP(B1050,SAOM!B$2:J2003,9,0)</f>
        <v xml:space="preserve">Debora Aparecida do Nascimento </v>
      </c>
      <c r="T1050" s="17" t="str">
        <f>VLOOKUP(B1050,SAOM!B$2:K2449,10,0)</f>
        <v>Rua Juventino Lemos 375 - centro</v>
      </c>
      <c r="U1050" s="42" t="str">
        <f>VLOOKUP(B1050,SAOM!B$2:M1775,12,0)</f>
        <v>35-9976-0664</v>
      </c>
      <c r="V1050" s="87" t="str">
        <f>VLOOKUP(B1050,SAOM!B$2:L1775,11,0)</f>
        <v>37970-000</v>
      </c>
      <c r="W1050" s="18"/>
      <c r="X1050" s="40" t="str">
        <f>VLOOKUP(B1050,SAOM!B$2:N1775,13,0)</f>
        <v>-</v>
      </c>
      <c r="Y1050" s="17"/>
      <c r="Z1050" s="15"/>
      <c r="AA1050" s="19"/>
      <c r="AB1050" s="35"/>
      <c r="AC1050" s="48"/>
      <c r="AD1050" s="19" t="str">
        <f>VLOOKUP(B1050,SAOM!B$2:Q2076,16,0)</f>
        <v>-</v>
      </c>
      <c r="AE1050" s="19" t="s">
        <v>4675</v>
      </c>
      <c r="AF1050" s="19"/>
      <c r="AG1050" s="145"/>
      <c r="AH1050" s="15"/>
    </row>
    <row r="1051" spans="1:34" s="20" customFormat="1">
      <c r="A1051" s="46">
        <v>4333</v>
      </c>
      <c r="B1051" s="38">
        <v>4333</v>
      </c>
      <c r="C1051" s="17">
        <v>41155</v>
      </c>
      <c r="D1051" s="17">
        <f t="shared" si="28"/>
        <v>41200</v>
      </c>
      <c r="E1051" s="17">
        <f>VLOOKUP(B1051,SAOM!B$2:D4101,3,0)</f>
        <v>41200</v>
      </c>
      <c r="F1051" s="17">
        <f t="shared" si="29"/>
        <v>41215</v>
      </c>
      <c r="G1051" s="17" t="s">
        <v>501</v>
      </c>
      <c r="H1051" s="14" t="s">
        <v>752</v>
      </c>
      <c r="I1051" s="40" t="str">
        <f>VLOOKUP(B1051,SAOM!B$2:E3046,4,0)</f>
        <v>A agendar</v>
      </c>
      <c r="J1051" s="14" t="s">
        <v>499</v>
      </c>
      <c r="K1051" s="14" t="s">
        <v>499</v>
      </c>
      <c r="L1051" s="15" t="s">
        <v>2187</v>
      </c>
      <c r="M1051" s="15" t="str">
        <f>VLOOKUP(L1051,Coordenadas!A$2:B2303,2,0)</f>
        <v xml:space="preserve"> 20°44'40.05"S</v>
      </c>
      <c r="N1051" s="15" t="str">
        <f>VLOOKUP(L1051,Coordenadas!A$2:C6046,3,0)</f>
        <v xml:space="preserve"> 46°51'42.07"O</v>
      </c>
      <c r="O1051" s="40" t="str">
        <f>VLOOKUP(B1051,SAOM!B$2:H2004,7,0)</f>
        <v>-</v>
      </c>
      <c r="P1051" s="40">
        <v>4033</v>
      </c>
      <c r="Q1051" s="17" t="str">
        <f>VLOOKUP(B1051,SAOM!B$2:I2004,8,0)</f>
        <v>-</v>
      </c>
      <c r="R1051" s="17" t="e">
        <f>VLOOKUP(B1051,AG_Lider!A$1:F2363,6,0)</f>
        <v>#N/A</v>
      </c>
      <c r="S1051" s="42" t="str">
        <f>VLOOKUP(B1051,SAOM!B$2:J2004,9,0)</f>
        <v>Mayra Silva Barro Bastos</v>
      </c>
      <c r="T1051" s="17" t="str">
        <f>VLOOKUP(B1051,SAOM!B$2:K2450,10,0)</f>
        <v>Rua Padre Licinio 304 - centro</v>
      </c>
      <c r="U1051" s="42" t="str">
        <f>VLOOKUP(B1051,SAOM!B$2:M1776,12,0)</f>
        <v>35-3533-1415</v>
      </c>
      <c r="V1051" s="87" t="str">
        <f>VLOOKUP(B1051,SAOM!B$2:L1776,11,0)</f>
        <v>37970-000</v>
      </c>
      <c r="W1051" s="18"/>
      <c r="X1051" s="40" t="str">
        <f>VLOOKUP(B1051,SAOM!B$2:N1776,13,0)</f>
        <v>-</v>
      </c>
      <c r="Y1051" s="17"/>
      <c r="Z1051" s="15"/>
      <c r="AA1051" s="19"/>
      <c r="AB1051" s="35"/>
      <c r="AC1051" s="48"/>
      <c r="AD1051" s="19" t="str">
        <f>VLOOKUP(B1051,SAOM!B$2:Q2077,16,0)</f>
        <v>-</v>
      </c>
      <c r="AE1051" s="19" t="s">
        <v>4675</v>
      </c>
      <c r="AF1051" s="19"/>
      <c r="AG1051" s="145"/>
      <c r="AH1051" s="15"/>
    </row>
    <row r="1052" spans="1:34" s="20" customFormat="1">
      <c r="A1052" s="46">
        <v>4332</v>
      </c>
      <c r="B1052" s="38">
        <v>4332</v>
      </c>
      <c r="C1052" s="17">
        <v>41155</v>
      </c>
      <c r="D1052" s="17">
        <f t="shared" si="28"/>
        <v>41200</v>
      </c>
      <c r="E1052" s="17">
        <f>VLOOKUP(B1052,SAOM!B$2:D4102,3,0)</f>
        <v>41200</v>
      </c>
      <c r="F1052" s="17">
        <f t="shared" si="29"/>
        <v>41215</v>
      </c>
      <c r="G1052" s="17" t="s">
        <v>501</v>
      </c>
      <c r="H1052" s="14" t="s">
        <v>752</v>
      </c>
      <c r="I1052" s="40" t="str">
        <f>VLOOKUP(B1052,SAOM!B$2:E3047,4,0)</f>
        <v>A agendar</v>
      </c>
      <c r="J1052" s="14" t="s">
        <v>499</v>
      </c>
      <c r="K1052" s="14" t="s">
        <v>499</v>
      </c>
      <c r="L1052" s="15" t="s">
        <v>2187</v>
      </c>
      <c r="M1052" s="15" t="str">
        <f>VLOOKUP(L1052,Coordenadas!A$2:B2304,2,0)</f>
        <v xml:space="preserve"> 20°44'40.05"S</v>
      </c>
      <c r="N1052" s="15" t="str">
        <f>VLOOKUP(L1052,Coordenadas!A$2:C6047,3,0)</f>
        <v xml:space="preserve"> 46°51'42.07"O</v>
      </c>
      <c r="O1052" s="40" t="str">
        <f>VLOOKUP(B1052,SAOM!B$2:H2005,7,0)</f>
        <v>-</v>
      </c>
      <c r="P1052" s="40">
        <v>4033</v>
      </c>
      <c r="Q1052" s="17" t="str">
        <f>VLOOKUP(B1052,SAOM!B$2:I2005,8,0)</f>
        <v>-</v>
      </c>
      <c r="R1052" s="17" t="e">
        <f>VLOOKUP(B1052,AG_Lider!A$1:F2364,6,0)</f>
        <v>#N/A</v>
      </c>
      <c r="S1052" s="42" t="str">
        <f>VLOOKUP(B1052,SAOM!B$2:J2005,9,0)</f>
        <v>Bruna Maria Betoni</v>
      </c>
      <c r="T1052" s="17" t="str">
        <f>VLOOKUP(B1052,SAOM!B$2:K2451,10,0)</f>
        <v>Rua Antonio Primo da Silva 22 - Santa Bárbara</v>
      </c>
      <c r="U1052" s="42" t="str">
        <f>VLOOKUP(B1052,SAOM!B$2:M1777,12,0)</f>
        <v>35-9879-4052</v>
      </c>
      <c r="V1052" s="87" t="str">
        <f>VLOOKUP(B1052,SAOM!B$2:L1777,11,0)</f>
        <v>37970-000</v>
      </c>
      <c r="W1052" s="18"/>
      <c r="X1052" s="40" t="str">
        <f>VLOOKUP(B1052,SAOM!B$2:N1777,13,0)</f>
        <v>-</v>
      </c>
      <c r="Y1052" s="17"/>
      <c r="Z1052" s="15"/>
      <c r="AA1052" s="19"/>
      <c r="AB1052" s="35"/>
      <c r="AC1052" s="48"/>
      <c r="AD1052" s="19" t="str">
        <f>VLOOKUP(B1052,SAOM!B$2:Q2078,16,0)</f>
        <v>-</v>
      </c>
      <c r="AE1052" s="19" t="s">
        <v>4675</v>
      </c>
      <c r="AF1052" s="19"/>
      <c r="AG1052" s="145"/>
      <c r="AH1052" s="15"/>
    </row>
    <row r="1053" spans="1:34" s="20" customFormat="1">
      <c r="A1053" s="46">
        <v>4361</v>
      </c>
      <c r="B1053" s="38">
        <v>4361</v>
      </c>
      <c r="C1053" s="17">
        <v>41157</v>
      </c>
      <c r="D1053" s="17">
        <f t="shared" si="28"/>
        <v>41202</v>
      </c>
      <c r="E1053" s="17">
        <f>VLOOKUP(B1053,SAOM!B$2:D4103,3,0)</f>
        <v>41202</v>
      </c>
      <c r="F1053" s="17">
        <f t="shared" si="29"/>
        <v>41217</v>
      </c>
      <c r="G1053" s="17" t="s">
        <v>501</v>
      </c>
      <c r="H1053" s="14" t="s">
        <v>752</v>
      </c>
      <c r="I1053" s="40" t="str">
        <f>VLOOKUP(B1053,SAOM!B$2:E3048,4,0)</f>
        <v>A agendar</v>
      </c>
      <c r="J1053" s="14" t="s">
        <v>499</v>
      </c>
      <c r="K1053" s="14" t="s">
        <v>499</v>
      </c>
      <c r="L1053" s="15" t="s">
        <v>1848</v>
      </c>
      <c r="M1053" s="15" t="str">
        <f>VLOOKUP(L1053,Coordenadas!A$2:B2305,2,0)</f>
        <v xml:space="preserve"> 21°39'52.72"S</v>
      </c>
      <c r="N1053" s="15" t="str">
        <f>VLOOKUP(L1053,Coordenadas!A$2:C6048,3,0)</f>
        <v xml:space="preserve"> 44°26'15.05"O</v>
      </c>
      <c r="O1053" s="40" t="str">
        <f>VLOOKUP(B1053,SAOM!B$2:H2006,7,0)</f>
        <v>-</v>
      </c>
      <c r="P1053" s="40">
        <v>4033</v>
      </c>
      <c r="Q1053" s="17" t="str">
        <f>VLOOKUP(B1053,SAOM!B$2:I2006,8,0)</f>
        <v>-</v>
      </c>
      <c r="R1053" s="17" t="e">
        <f>VLOOKUP(B1053,AG_Lider!A$1:F2365,6,0)</f>
        <v>#N/A</v>
      </c>
      <c r="S1053" s="42" t="str">
        <f>VLOOKUP(B1053,SAOM!B$2:J2006,9,0)</f>
        <v>FLÁVIA RENATA PEREIRA</v>
      </c>
      <c r="T1053" s="17" t="str">
        <f>VLOOKUP(B1053,SAOM!B$2:K2452,10,0)</f>
        <v xml:space="preserve"> 	RUA SÃO VICENTE DE PAULO, N º 63,TIJUCO</v>
      </c>
      <c r="U1053" s="42" t="str">
        <f>VLOOKUP(B1053,SAOM!B$2:M1778,12,0)</f>
        <v>(35) 33231655</v>
      </c>
      <c r="V1053" s="87" t="str">
        <f>VLOOKUP(B1053,SAOM!B$2:L1778,11,0)</f>
        <v>37370-000</v>
      </c>
      <c r="W1053" s="18"/>
      <c r="X1053" s="40" t="str">
        <f>VLOOKUP(B1053,SAOM!B$2:N1778,13,0)</f>
        <v>-</v>
      </c>
      <c r="Y1053" s="17"/>
      <c r="Z1053" s="15"/>
      <c r="AA1053" s="19"/>
      <c r="AB1053" s="35"/>
      <c r="AC1053" s="48"/>
      <c r="AD1053" s="19" t="str">
        <f>VLOOKUP(B1053,SAOM!B$2:Q2079,16,0)</f>
        <v>-</v>
      </c>
      <c r="AE1053" s="19" t="s">
        <v>4675</v>
      </c>
      <c r="AF1053" s="19"/>
      <c r="AG1053" s="145"/>
      <c r="AH1053" s="15"/>
    </row>
    <row r="1054" spans="1:34" s="20" customFormat="1">
      <c r="A1054" s="46">
        <v>4326</v>
      </c>
      <c r="B1054" s="38">
        <v>4326</v>
      </c>
      <c r="C1054" s="17">
        <v>41155</v>
      </c>
      <c r="D1054" s="17">
        <f t="shared" si="28"/>
        <v>41200</v>
      </c>
      <c r="E1054" s="17">
        <f>VLOOKUP(B1054,SAOM!B$2:D4104,3,0)</f>
        <v>41200</v>
      </c>
      <c r="F1054" s="17">
        <f t="shared" si="29"/>
        <v>41215</v>
      </c>
      <c r="G1054" s="17" t="s">
        <v>501</v>
      </c>
      <c r="H1054" s="14" t="s">
        <v>752</v>
      </c>
      <c r="I1054" s="40" t="str">
        <f>VLOOKUP(B1054,SAOM!B$2:E3049,4,0)</f>
        <v>A agendar</v>
      </c>
      <c r="J1054" s="14" t="s">
        <v>499</v>
      </c>
      <c r="K1054" s="14" t="s">
        <v>499</v>
      </c>
      <c r="L1054" s="15" t="s">
        <v>7762</v>
      </c>
      <c r="M1054" s="15" t="str">
        <f>VLOOKUP(L1054,Coordenadas!A$2:B2306,2,0)</f>
        <v xml:space="preserve"> 21°46'46.42"S</v>
      </c>
      <c r="N1054" s="15" t="str">
        <f>VLOOKUP(L1054,Coordenadas!A$2:C6049,3,0)</f>
        <v xml:space="preserve"> 45°58'1.78"O</v>
      </c>
      <c r="O1054" s="40" t="str">
        <f>VLOOKUP(B1054,SAOM!B$2:H2007,7,0)</f>
        <v>-</v>
      </c>
      <c r="P1054" s="40">
        <v>4033</v>
      </c>
      <c r="Q1054" s="17" t="str">
        <f>VLOOKUP(B1054,SAOM!B$2:I2007,8,0)</f>
        <v>-</v>
      </c>
      <c r="R1054" s="17" t="e">
        <f>VLOOKUP(B1054,AG_Lider!A$1:F2366,6,0)</f>
        <v>#N/A</v>
      </c>
      <c r="S1054" s="42" t="str">
        <f>VLOOKUP(B1054,SAOM!B$2:J2007,9,0)</f>
        <v>Enf. Fernanda Gonçalves Ferreira/ Enf. Andréa</v>
      </c>
      <c r="T1054" s="17" t="str">
        <f>VLOOKUP(B1054,SAOM!B$2:K2453,10,0)</f>
        <v>Rua Professor Sebastião Teotônio de Paiva, 22  - Nova Gimirim</v>
      </c>
      <c r="U1054" s="42" t="str">
        <f>VLOOKUP(B1054,SAOM!B$2:M1779,12,0)</f>
        <v>(35) 3283-2344</v>
      </c>
      <c r="V1054" s="87" t="str">
        <f>VLOOKUP(B1054,SAOM!B$2:L1779,11,0)</f>
        <v>37757-000</v>
      </c>
      <c r="W1054" s="18"/>
      <c r="X1054" s="40" t="str">
        <f>VLOOKUP(B1054,SAOM!B$2:N1779,13,0)</f>
        <v>-</v>
      </c>
      <c r="Y1054" s="17"/>
      <c r="Z1054" s="15"/>
      <c r="AA1054" s="19"/>
      <c r="AB1054" s="35"/>
      <c r="AC1054" s="48"/>
      <c r="AD1054" s="19" t="str">
        <f>VLOOKUP(B1054,SAOM!B$2:Q2080,16,0)</f>
        <v>-</v>
      </c>
      <c r="AE1054" s="19" t="s">
        <v>4675</v>
      </c>
      <c r="AF1054" s="19"/>
      <c r="AG1054" s="145"/>
      <c r="AH1054" s="15"/>
    </row>
    <row r="1055" spans="1:34" s="20" customFormat="1">
      <c r="A1055" s="46">
        <v>4359</v>
      </c>
      <c r="B1055" s="38">
        <v>4359</v>
      </c>
      <c r="C1055" s="17">
        <v>41157</v>
      </c>
      <c r="D1055" s="17">
        <f t="shared" si="28"/>
        <v>41202</v>
      </c>
      <c r="E1055" s="17">
        <f>VLOOKUP(B1055,SAOM!B$2:D4105,3,0)</f>
        <v>41202</v>
      </c>
      <c r="F1055" s="17">
        <f t="shared" si="29"/>
        <v>41217</v>
      </c>
      <c r="G1055" s="17" t="s">
        <v>501</v>
      </c>
      <c r="H1055" s="14" t="s">
        <v>752</v>
      </c>
      <c r="I1055" s="40" t="str">
        <f>VLOOKUP(B1055,SAOM!B$2:E3050,4,0)</f>
        <v>A agendar</v>
      </c>
      <c r="J1055" s="14" t="s">
        <v>499</v>
      </c>
      <c r="K1055" s="14" t="s">
        <v>499</v>
      </c>
      <c r="L1055" s="15" t="s">
        <v>7767</v>
      </c>
      <c r="M1055" s="15" t="str">
        <f>VLOOKUP(L1055,Coordenadas!A$2:B2307,2,0)</f>
        <v xml:space="preserve"> 22°11'12.24"S</v>
      </c>
      <c r="N1055" s="15" t="str">
        <f>VLOOKUP(L1055,Coordenadas!A$2:C6050,3,0)</f>
        <v xml:space="preserve"> 45°45'56.07"O</v>
      </c>
      <c r="O1055" s="40" t="str">
        <f>VLOOKUP(B1055,SAOM!B$2:H2008,7,0)</f>
        <v>-</v>
      </c>
      <c r="P1055" s="40">
        <v>4033</v>
      </c>
      <c r="Q1055" s="17" t="str">
        <f>VLOOKUP(B1055,SAOM!B$2:I2008,8,0)</f>
        <v>-</v>
      </c>
      <c r="R1055" s="17" t="e">
        <f>VLOOKUP(B1055,AG_Lider!A$1:F2367,6,0)</f>
        <v>#N/A</v>
      </c>
      <c r="S1055" s="42" t="str">
        <f>VLOOKUP(B1055,SAOM!B$2:J2008,9,0)</f>
        <v>Mario Gustavo</v>
      </c>
      <c r="T1055" s="17" t="str">
        <f>VLOOKUP(B1055,SAOM!B$2:K2454,10,0)</f>
        <v>Rua Wilson Openheimer, 45, Centro</v>
      </c>
      <c r="U1055" s="42" t="str">
        <f>VLOOKUP(B1055,SAOM!B$2:M1780,12,0)</f>
        <v>(35)3453-1243</v>
      </c>
      <c r="V1055" s="87" t="str">
        <f>VLOOKUP(B1055,SAOM!B$2:L1780,11,0)</f>
        <v>37567-000</v>
      </c>
      <c r="W1055" s="18"/>
      <c r="X1055" s="40" t="str">
        <f>VLOOKUP(B1055,SAOM!B$2:N1780,13,0)</f>
        <v>-</v>
      </c>
      <c r="Y1055" s="17"/>
      <c r="Z1055" s="15"/>
      <c r="AA1055" s="19"/>
      <c r="AB1055" s="35"/>
      <c r="AC1055" s="48"/>
      <c r="AD1055" s="19" t="str">
        <f>VLOOKUP(B1055,SAOM!B$2:Q2081,16,0)</f>
        <v>-</v>
      </c>
      <c r="AE1055" s="19" t="s">
        <v>4675</v>
      </c>
      <c r="AF1055" s="19"/>
      <c r="AG1055" s="145"/>
      <c r="AH1055" s="15"/>
    </row>
    <row r="1056" spans="1:34" s="20" customFormat="1">
      <c r="A1056" s="46">
        <v>4325</v>
      </c>
      <c r="B1056" s="38">
        <v>4325</v>
      </c>
      <c r="C1056" s="17">
        <v>41155</v>
      </c>
      <c r="D1056" s="17">
        <f t="shared" si="28"/>
        <v>41200</v>
      </c>
      <c r="E1056" s="17">
        <f>VLOOKUP(B1056,SAOM!B$2:D4106,3,0)</f>
        <v>41200</v>
      </c>
      <c r="F1056" s="17">
        <f t="shared" si="29"/>
        <v>41215</v>
      </c>
      <c r="G1056" s="17" t="s">
        <v>501</v>
      </c>
      <c r="H1056" s="14" t="s">
        <v>752</v>
      </c>
      <c r="I1056" s="40" t="str">
        <f>VLOOKUP(B1056,SAOM!B$2:E3051,4,0)</f>
        <v>A agendar</v>
      </c>
      <c r="J1056" s="14" t="s">
        <v>499</v>
      </c>
      <c r="K1056" s="14" t="s">
        <v>499</v>
      </c>
      <c r="L1056" s="15" t="s">
        <v>7762</v>
      </c>
      <c r="M1056" s="15" t="str">
        <f>VLOOKUP(L1056,Coordenadas!A$2:B2308,2,0)</f>
        <v xml:space="preserve"> 21°46'46.42"S</v>
      </c>
      <c r="N1056" s="15" t="str">
        <f>VLOOKUP(L1056,Coordenadas!A$2:C6051,3,0)</f>
        <v xml:space="preserve"> 45°58'1.78"O</v>
      </c>
      <c r="O1056" s="40" t="str">
        <f>VLOOKUP(B1056,SAOM!B$2:H2009,7,0)</f>
        <v>-</v>
      </c>
      <c r="P1056" s="40">
        <v>4033</v>
      </c>
      <c r="Q1056" s="17" t="str">
        <f>VLOOKUP(B1056,SAOM!B$2:I2009,8,0)</f>
        <v>-</v>
      </c>
      <c r="R1056" s="17" t="e">
        <f>VLOOKUP(B1056,AG_Lider!A$1:F2368,6,0)</f>
        <v>#N/A</v>
      </c>
      <c r="S1056" s="42" t="str">
        <f>VLOOKUP(B1056,SAOM!B$2:J2009,9,0)</f>
        <v>Enf. Karine Pereira da Silva/Enf. Andréa de F</v>
      </c>
      <c r="T1056" s="17" t="str">
        <f>VLOOKUP(B1056,SAOM!B$2:K2455,10,0)</f>
        <v>Praça Vereador Joaquim Francisco da Costa Sobrinho, 342   Distrito Paiolinho</v>
      </c>
      <c r="U1056" s="42" t="str">
        <f>VLOOKUP(B1056,SAOM!B$2:M1781,12,0)</f>
        <v>(35) 3283-4090</v>
      </c>
      <c r="V1056" s="87" t="str">
        <f>VLOOKUP(B1056,SAOM!B$2:L1781,11,0)</f>
        <v>37758-000</v>
      </c>
      <c r="W1056" s="18"/>
      <c r="X1056" s="40" t="str">
        <f>VLOOKUP(B1056,SAOM!B$2:N1781,13,0)</f>
        <v>-</v>
      </c>
      <c r="Y1056" s="17"/>
      <c r="Z1056" s="15"/>
      <c r="AA1056" s="19"/>
      <c r="AB1056" s="35"/>
      <c r="AC1056" s="48"/>
      <c r="AD1056" s="19" t="str">
        <f>VLOOKUP(B1056,SAOM!B$2:Q2082,16,0)</f>
        <v>-</v>
      </c>
      <c r="AE1056" s="19" t="s">
        <v>4675</v>
      </c>
      <c r="AF1056" s="19"/>
      <c r="AG1056" s="145"/>
      <c r="AH1056" s="15"/>
    </row>
    <row r="1057" spans="1:34" s="20" customFormat="1">
      <c r="A1057" s="46">
        <v>4331</v>
      </c>
      <c r="B1057" s="38">
        <v>4331</v>
      </c>
      <c r="C1057" s="17">
        <v>41155</v>
      </c>
      <c r="D1057" s="17">
        <f t="shared" si="28"/>
        <v>41200</v>
      </c>
      <c r="E1057" s="17">
        <f>VLOOKUP(B1057,SAOM!B$2:D4107,3,0)</f>
        <v>41200</v>
      </c>
      <c r="F1057" s="17">
        <f t="shared" si="29"/>
        <v>41215</v>
      </c>
      <c r="G1057" s="17" t="s">
        <v>501</v>
      </c>
      <c r="H1057" s="14" t="s">
        <v>752</v>
      </c>
      <c r="I1057" s="40" t="str">
        <f>VLOOKUP(B1057,SAOM!B$2:E3052,4,0)</f>
        <v>A agendar</v>
      </c>
      <c r="J1057" s="14" t="s">
        <v>499</v>
      </c>
      <c r="K1057" s="14" t="s">
        <v>499</v>
      </c>
      <c r="L1057" s="15" t="s">
        <v>7762</v>
      </c>
      <c r="M1057" s="15" t="str">
        <f>VLOOKUP(L1057,Coordenadas!A$2:B2309,2,0)</f>
        <v xml:space="preserve"> 21°46'46.42"S</v>
      </c>
      <c r="N1057" s="15" t="str">
        <f>VLOOKUP(L1057,Coordenadas!A$2:C6052,3,0)</f>
        <v xml:space="preserve"> 45°58'1.78"O</v>
      </c>
      <c r="O1057" s="40" t="str">
        <f>VLOOKUP(B1057,SAOM!B$2:H2010,7,0)</f>
        <v>-</v>
      </c>
      <c r="P1057" s="40">
        <v>4033</v>
      </c>
      <c r="Q1057" s="17" t="str">
        <f>VLOOKUP(B1057,SAOM!B$2:I2010,8,0)</f>
        <v>-</v>
      </c>
      <c r="R1057" s="17" t="e">
        <f>VLOOKUP(B1057,AG_Lider!A$1:F2369,6,0)</f>
        <v>#N/A</v>
      </c>
      <c r="S1057" s="42" t="str">
        <f>VLOOKUP(B1057,SAOM!B$2:J2010,9,0)</f>
        <v>Maria de Fátima Fernandes de Lima</v>
      </c>
      <c r="T1057" s="17" t="str">
        <f>VLOOKUP(B1057,SAOM!B$2:K2456,10,0)</f>
        <v>Praça Tancredo Tancredo Neves, 514 - centro</v>
      </c>
      <c r="U1057" s="42" t="str">
        <f>VLOOKUP(B1057,SAOM!B$2:M1782,12,0)</f>
        <v>(35) 3283-1724</v>
      </c>
      <c r="V1057" s="87" t="str">
        <f>VLOOKUP(B1057,SAOM!B$2:L1782,11,0)</f>
        <v>37757-000</v>
      </c>
      <c r="W1057" s="18"/>
      <c r="X1057" s="40" t="str">
        <f>VLOOKUP(B1057,SAOM!B$2:N1782,13,0)</f>
        <v>-</v>
      </c>
      <c r="Y1057" s="17"/>
      <c r="Z1057" s="15"/>
      <c r="AA1057" s="19"/>
      <c r="AB1057" s="35"/>
      <c r="AC1057" s="48"/>
      <c r="AD1057" s="19" t="str">
        <f>VLOOKUP(B1057,SAOM!B$2:Q2083,16,0)</f>
        <v>-</v>
      </c>
      <c r="AE1057" s="19" t="s">
        <v>4675</v>
      </c>
      <c r="AF1057" s="19"/>
      <c r="AG1057" s="145"/>
      <c r="AH1057" s="15"/>
    </row>
    <row r="1058" spans="1:34" s="20" customFormat="1">
      <c r="A1058" s="46">
        <v>4358</v>
      </c>
      <c r="B1058" s="38">
        <v>4358</v>
      </c>
      <c r="C1058" s="17">
        <v>41157</v>
      </c>
      <c r="D1058" s="17">
        <f t="shared" si="28"/>
        <v>41202</v>
      </c>
      <c r="E1058" s="17">
        <f>VLOOKUP(B1058,SAOM!B$2:D4108,3,0)</f>
        <v>41202</v>
      </c>
      <c r="F1058" s="17">
        <f t="shared" si="29"/>
        <v>41217</v>
      </c>
      <c r="G1058" s="17" t="s">
        <v>501</v>
      </c>
      <c r="H1058" s="14" t="s">
        <v>752</v>
      </c>
      <c r="I1058" s="40" t="str">
        <f>VLOOKUP(B1058,SAOM!B$2:E3053,4,0)</f>
        <v>A agendar</v>
      </c>
      <c r="J1058" s="14" t="s">
        <v>499</v>
      </c>
      <c r="K1058" s="14" t="s">
        <v>499</v>
      </c>
      <c r="L1058" s="15" t="s">
        <v>3783</v>
      </c>
      <c r="M1058" s="15" t="str">
        <f>VLOOKUP(L1058,Coordenadas!A$2:B2310,2,0)</f>
        <v>22º19'53''S</v>
      </c>
      <c r="N1058" s="15" t="str">
        <f>VLOOKUP(L1058,Coordenadas!A$2:C6053,3,0)</f>
        <v>45º31'42''O</v>
      </c>
      <c r="O1058" s="40" t="str">
        <f>VLOOKUP(B1058,SAOM!B$2:H2011,7,0)</f>
        <v>-</v>
      </c>
      <c r="P1058" s="40">
        <v>4033</v>
      </c>
      <c r="Q1058" s="17" t="str">
        <f>VLOOKUP(B1058,SAOM!B$2:I2011,8,0)</f>
        <v>-</v>
      </c>
      <c r="R1058" s="17" t="e">
        <f>VLOOKUP(B1058,AG_Lider!A$1:F2370,6,0)</f>
        <v>#N/A</v>
      </c>
      <c r="S1058" s="42" t="str">
        <f>VLOOKUP(B1058,SAOM!B$2:J2011,9,0)</f>
        <v>ANA ELIZA MOTA</v>
      </c>
      <c r="T1058" s="17" t="str">
        <f>VLOOKUP(B1058,SAOM!B$2:K2457,10,0)</f>
        <v xml:space="preserve"> 	RUA PROFESSORA CLARINDA DE ALMEIDA, 48,CRUZEIRO</v>
      </c>
      <c r="U1058" s="42" t="str">
        <f>VLOOKUP(B1058,SAOM!B$2:M1783,12,0)</f>
        <v>35-36451233</v>
      </c>
      <c r="V1058" s="87" t="str">
        <f>VLOOKUP(B1058,SAOM!B$2:L1783,11,0)</f>
        <v>37510-000</v>
      </c>
      <c r="W1058" s="18"/>
      <c r="X1058" s="40" t="str">
        <f>VLOOKUP(B1058,SAOM!B$2:N1783,13,0)</f>
        <v>-</v>
      </c>
      <c r="Y1058" s="17"/>
      <c r="Z1058" s="15"/>
      <c r="AA1058" s="19"/>
      <c r="AB1058" s="35"/>
      <c r="AC1058" s="48"/>
      <c r="AD1058" s="19" t="str">
        <f>VLOOKUP(B1058,SAOM!B$2:Q2084,16,0)</f>
        <v>-</v>
      </c>
      <c r="AE1058" s="19" t="s">
        <v>4675</v>
      </c>
      <c r="AF1058" s="19"/>
      <c r="AG1058" s="145"/>
      <c r="AH1058" s="15"/>
    </row>
    <row r="1059" spans="1:34" s="20" customFormat="1">
      <c r="A1059" s="46">
        <v>4317</v>
      </c>
      <c r="B1059" s="38">
        <v>4317</v>
      </c>
      <c r="C1059" s="17">
        <v>41155</v>
      </c>
      <c r="D1059" s="17">
        <f t="shared" si="28"/>
        <v>41200</v>
      </c>
      <c r="E1059" s="17">
        <f>VLOOKUP(B1059,SAOM!B$2:D4109,3,0)</f>
        <v>41200</v>
      </c>
      <c r="F1059" s="17">
        <f t="shared" si="29"/>
        <v>41215</v>
      </c>
      <c r="G1059" s="17" t="s">
        <v>501</v>
      </c>
      <c r="H1059" s="14" t="s">
        <v>752</v>
      </c>
      <c r="I1059" s="40" t="str">
        <f>VLOOKUP(B1059,SAOM!B$2:E3054,4,0)</f>
        <v>A agendar</v>
      </c>
      <c r="J1059" s="14" t="s">
        <v>499</v>
      </c>
      <c r="K1059" s="14" t="s">
        <v>499</v>
      </c>
      <c r="L1059" s="15" t="s">
        <v>7782</v>
      </c>
      <c r="M1059" s="15" t="str">
        <f>VLOOKUP(L1059,Coordenadas!A$2:B2311,2,0)</f>
        <v xml:space="preserve"> 19°57'44.93"S</v>
      </c>
      <c r="N1059" s="15" t="str">
        <f>VLOOKUP(L1059,Coordenadas!A$2:C6054,3,0)</f>
        <v xml:space="preserve"> 43°25'1.44"O</v>
      </c>
      <c r="O1059" s="40" t="str">
        <f>VLOOKUP(B1059,SAOM!B$2:H2012,7,0)</f>
        <v>-</v>
      </c>
      <c r="P1059" s="40">
        <v>4033</v>
      </c>
      <c r="Q1059" s="17" t="str">
        <f>VLOOKUP(B1059,SAOM!B$2:I2012,8,0)</f>
        <v>-</v>
      </c>
      <c r="R1059" s="17" t="e">
        <f>VLOOKUP(B1059,AG_Lider!A$1:F2371,6,0)</f>
        <v>#N/A</v>
      </c>
      <c r="S1059" s="42" t="str">
        <f>VLOOKUP(B1059,SAOM!B$2:J2012,9,0)</f>
        <v>PAULO RENATO GERMINIANI RIBEIRO</v>
      </c>
      <c r="T1059" s="17" t="str">
        <f>VLOOKUP(B1059,SAOM!B$2:K2458,10,0)</f>
        <v xml:space="preserve">RUA JOSE DA COSTA LISBOA, 110 </v>
      </c>
      <c r="U1059" s="42" t="str">
        <f>VLOOKUP(B1059,SAOM!B$2:M1784,12,0)</f>
        <v>(35)3644-2011</v>
      </c>
      <c r="V1059" s="87" t="str">
        <f>VLOOKUP(B1059,SAOM!B$2:L1784,11,0)</f>
        <v>37508-000</v>
      </c>
      <c r="W1059" s="18"/>
      <c r="X1059" s="40" t="str">
        <f>VLOOKUP(B1059,SAOM!B$2:N1784,13,0)</f>
        <v>-</v>
      </c>
      <c r="Y1059" s="17"/>
      <c r="Z1059" s="15"/>
      <c r="AA1059" s="19"/>
      <c r="AB1059" s="35"/>
      <c r="AC1059" s="48"/>
      <c r="AD1059" s="19" t="str">
        <f>VLOOKUP(B1059,SAOM!B$2:Q2085,16,0)</f>
        <v>-</v>
      </c>
      <c r="AE1059" s="19" t="s">
        <v>4675</v>
      </c>
      <c r="AF1059" s="19"/>
      <c r="AG1059" s="145"/>
      <c r="AH1059" s="15"/>
    </row>
    <row r="1060" spans="1:34" s="20" customFormat="1">
      <c r="A1060" s="46">
        <v>4324</v>
      </c>
      <c r="B1060" s="38">
        <v>4324</v>
      </c>
      <c r="C1060" s="17">
        <v>41155</v>
      </c>
      <c r="D1060" s="17">
        <f t="shared" si="28"/>
        <v>41200</v>
      </c>
      <c r="E1060" s="17">
        <f>VLOOKUP(B1060,SAOM!B$2:D4110,3,0)</f>
        <v>41200</v>
      </c>
      <c r="F1060" s="17">
        <f t="shared" si="29"/>
        <v>41215</v>
      </c>
      <c r="G1060" s="17" t="s">
        <v>501</v>
      </c>
      <c r="H1060" s="14" t="s">
        <v>752</v>
      </c>
      <c r="I1060" s="40" t="str">
        <f>VLOOKUP(B1060,SAOM!B$2:E3055,4,0)</f>
        <v>A agendar</v>
      </c>
      <c r="J1060" s="14" t="s">
        <v>499</v>
      </c>
      <c r="K1060" s="14" t="s">
        <v>499</v>
      </c>
      <c r="L1060" s="15" t="s">
        <v>7762</v>
      </c>
      <c r="M1060" s="15" t="str">
        <f>VLOOKUP(L1060,Coordenadas!A$2:B2312,2,0)</f>
        <v xml:space="preserve"> 21°46'46.42"S</v>
      </c>
      <c r="N1060" s="15" t="str">
        <f>VLOOKUP(L1060,Coordenadas!A$2:C6055,3,0)</f>
        <v xml:space="preserve"> 45°58'1.78"O</v>
      </c>
      <c r="O1060" s="40" t="str">
        <f>VLOOKUP(B1060,SAOM!B$2:H2013,7,0)</f>
        <v>-</v>
      </c>
      <c r="P1060" s="40">
        <v>4033</v>
      </c>
      <c r="Q1060" s="17" t="str">
        <f>VLOOKUP(B1060,SAOM!B$2:I2013,8,0)</f>
        <v>-</v>
      </c>
      <c r="R1060" s="17" t="e">
        <f>VLOOKUP(B1060,AG_Lider!A$1:F2372,6,0)</f>
        <v>#N/A</v>
      </c>
      <c r="S1060" s="42" t="str">
        <f>VLOOKUP(B1060,SAOM!B$2:J2013,9,0)</f>
        <v>Enf. Laís Romanelli de Oliveira Elias/Enf. An</v>
      </c>
      <c r="T1060" s="17" t="str">
        <f>VLOOKUP(B1060,SAOM!B$2:K2459,10,0)</f>
        <v>Rua Jairo Elias de Araújo, 74 - centro</v>
      </c>
      <c r="U1060" s="42" t="str">
        <f>VLOOKUP(B1060,SAOM!B$2:M1785,12,0)</f>
        <v>(35) 3283-2649</v>
      </c>
      <c r="V1060" s="87" t="str">
        <f>VLOOKUP(B1060,SAOM!B$2:L1785,11,0)</f>
        <v>37757-000</v>
      </c>
      <c r="W1060" s="18"/>
      <c r="X1060" s="40" t="str">
        <f>VLOOKUP(B1060,SAOM!B$2:N1785,13,0)</f>
        <v>-</v>
      </c>
      <c r="Y1060" s="17"/>
      <c r="Z1060" s="15"/>
      <c r="AA1060" s="19"/>
      <c r="AB1060" s="35"/>
      <c r="AC1060" s="48"/>
      <c r="AD1060" s="19" t="str">
        <f>VLOOKUP(B1060,SAOM!B$2:Q2086,16,0)</f>
        <v>-</v>
      </c>
      <c r="AE1060" s="19" t="s">
        <v>4675</v>
      </c>
      <c r="AF1060" s="19"/>
      <c r="AG1060" s="145"/>
      <c r="AH1060" s="15"/>
    </row>
    <row r="1061" spans="1:34" s="20" customFormat="1">
      <c r="A1061" s="46">
        <v>4315</v>
      </c>
      <c r="B1061" s="38">
        <v>4315</v>
      </c>
      <c r="C1061" s="17">
        <v>41155</v>
      </c>
      <c r="D1061" s="17">
        <f t="shared" si="28"/>
        <v>41200</v>
      </c>
      <c r="E1061" s="17">
        <f>VLOOKUP(B1061,SAOM!B$2:D4111,3,0)</f>
        <v>41200</v>
      </c>
      <c r="F1061" s="17">
        <f t="shared" si="29"/>
        <v>41215</v>
      </c>
      <c r="G1061" s="17" t="s">
        <v>501</v>
      </c>
      <c r="H1061" s="14" t="s">
        <v>752</v>
      </c>
      <c r="I1061" s="40" t="str">
        <f>VLOOKUP(B1061,SAOM!B$2:E3056,4,0)</f>
        <v>A agendar</v>
      </c>
      <c r="J1061" s="14" t="s">
        <v>499</v>
      </c>
      <c r="K1061" s="14" t="s">
        <v>499</v>
      </c>
      <c r="L1061" s="15" t="s">
        <v>7790</v>
      </c>
      <c r="M1061" s="15" t="str">
        <f>VLOOKUP(L1061,Coordenadas!A$2:B2313,2,0)</f>
        <v xml:space="preserve"> 22°24'3.32"S</v>
      </c>
      <c r="N1061" s="15" t="str">
        <f>VLOOKUP(L1061,Coordenadas!A$2:C6056,3,0)</f>
        <v xml:space="preserve"> 45°32'5.70"O</v>
      </c>
      <c r="O1061" s="40" t="str">
        <f>VLOOKUP(B1061,SAOM!B$2:H2014,7,0)</f>
        <v>-</v>
      </c>
      <c r="P1061" s="40">
        <v>4033</v>
      </c>
      <c r="Q1061" s="17" t="str">
        <f>VLOOKUP(B1061,SAOM!B$2:I2014,8,0)</f>
        <v>-</v>
      </c>
      <c r="R1061" s="17" t="e">
        <f>VLOOKUP(B1061,AG_Lider!A$1:F2373,6,0)</f>
        <v>#N/A</v>
      </c>
      <c r="S1061" s="42" t="str">
        <f>VLOOKUP(B1061,SAOM!B$2:J2014,9,0)</f>
        <v>CECILIA APARECIDA RIBEIRO</v>
      </c>
      <c r="T1061" s="17" t="str">
        <f>VLOOKUP(B1061,SAOM!B$2:K2460,10,0)</f>
        <v>RUA OLEGARIO MACIEL, 199 - SANTA EFIGENIA</v>
      </c>
      <c r="U1061" s="42" t="str">
        <f>VLOOKUP(B1061,SAOM!B$2:M1786,12,0)</f>
        <v>(35) 3644-1225</v>
      </c>
      <c r="V1061" s="87" t="str">
        <f>VLOOKUP(B1061,SAOM!B$2:L1786,11,0)</f>
        <v>37508-000</v>
      </c>
      <c r="W1061" s="18"/>
      <c r="X1061" s="40" t="str">
        <f>VLOOKUP(B1061,SAOM!B$2:N1786,13,0)</f>
        <v>-</v>
      </c>
      <c r="Y1061" s="17"/>
      <c r="Z1061" s="15"/>
      <c r="AA1061" s="19"/>
      <c r="AB1061" s="35"/>
      <c r="AC1061" s="48"/>
      <c r="AD1061" s="19" t="str">
        <f>VLOOKUP(B1061,SAOM!B$2:Q2087,16,0)</f>
        <v>-</v>
      </c>
      <c r="AE1061" s="19" t="s">
        <v>4675</v>
      </c>
      <c r="AF1061" s="19"/>
      <c r="AG1061" s="145"/>
      <c r="AH1061" s="15"/>
    </row>
    <row r="1062" spans="1:34" s="20" customFormat="1">
      <c r="A1062" s="46">
        <v>4322</v>
      </c>
      <c r="B1062" s="38">
        <v>4322</v>
      </c>
      <c r="C1062" s="17">
        <v>41155</v>
      </c>
      <c r="D1062" s="17">
        <f t="shared" si="28"/>
        <v>41200</v>
      </c>
      <c r="E1062" s="17">
        <f>VLOOKUP(B1062,SAOM!B$2:D4112,3,0)</f>
        <v>41200</v>
      </c>
      <c r="F1062" s="17">
        <f t="shared" si="29"/>
        <v>41215</v>
      </c>
      <c r="G1062" s="17" t="s">
        <v>501</v>
      </c>
      <c r="H1062" s="14" t="s">
        <v>752</v>
      </c>
      <c r="I1062" s="40" t="str">
        <f>VLOOKUP(B1062,SAOM!B$2:E3057,4,0)</f>
        <v>A agendar</v>
      </c>
      <c r="J1062" s="14" t="s">
        <v>499</v>
      </c>
      <c r="K1062" s="14" t="s">
        <v>499</v>
      </c>
      <c r="L1062" s="15" t="s">
        <v>7762</v>
      </c>
      <c r="M1062" s="15" t="str">
        <f>VLOOKUP(L1062,Coordenadas!A$2:B2314,2,0)</f>
        <v xml:space="preserve"> 21°46'46.42"S</v>
      </c>
      <c r="N1062" s="15" t="str">
        <f>VLOOKUP(L1062,Coordenadas!A$2:C6057,3,0)</f>
        <v xml:space="preserve"> 45°58'1.78"O</v>
      </c>
      <c r="O1062" s="40" t="str">
        <f>VLOOKUP(B1062,SAOM!B$2:H2015,7,0)</f>
        <v>-</v>
      </c>
      <c r="P1062" s="40">
        <v>4033</v>
      </c>
      <c r="Q1062" s="17" t="str">
        <f>VLOOKUP(B1062,SAOM!B$2:I2015,8,0)</f>
        <v>-</v>
      </c>
      <c r="R1062" s="17" t="e">
        <f>VLOOKUP(B1062,AG_Lider!A$1:F2374,6,0)</f>
        <v>#N/A</v>
      </c>
      <c r="S1062" s="42" t="str">
        <f>VLOOKUP(B1062,SAOM!B$2:J2015,9,0)</f>
        <v>Enf. Denise Nogueira Luz Pereira</v>
      </c>
      <c r="T1062" s="17" t="str">
        <f>VLOOKUP(B1062,SAOM!B$2:K2461,10,0)</f>
        <v>Rua Dois Abril, 305 - centro</v>
      </c>
      <c r="U1062" s="42" t="str">
        <f>VLOOKUP(B1062,SAOM!B$2:M1787,12,0)</f>
        <v>(35) 3283-1813</v>
      </c>
      <c r="V1062" s="87" t="str">
        <f>VLOOKUP(B1062,SAOM!B$2:L1787,11,0)</f>
        <v>37757-000</v>
      </c>
      <c r="W1062" s="18"/>
      <c r="X1062" s="40" t="str">
        <f>VLOOKUP(B1062,SAOM!B$2:N1787,13,0)</f>
        <v>-</v>
      </c>
      <c r="Y1062" s="17"/>
      <c r="Z1062" s="15"/>
      <c r="AA1062" s="19"/>
      <c r="AB1062" s="35"/>
      <c r="AC1062" s="48"/>
      <c r="AD1062" s="19" t="str">
        <f>VLOOKUP(B1062,SAOM!B$2:Q2088,16,0)</f>
        <v>-</v>
      </c>
      <c r="AE1062" s="19" t="s">
        <v>4675</v>
      </c>
      <c r="AF1062" s="19"/>
      <c r="AG1062" s="145"/>
      <c r="AH1062" s="15"/>
    </row>
    <row r="1063" spans="1:34" s="20" customFormat="1">
      <c r="A1063" s="46">
        <v>4329</v>
      </c>
      <c r="B1063" s="38">
        <v>4329</v>
      </c>
      <c r="C1063" s="17">
        <v>41155</v>
      </c>
      <c r="D1063" s="17">
        <f t="shared" si="28"/>
        <v>41200</v>
      </c>
      <c r="E1063" s="17">
        <f>VLOOKUP(B1063,SAOM!B$2:D4113,3,0)</f>
        <v>41200</v>
      </c>
      <c r="F1063" s="17">
        <f t="shared" si="29"/>
        <v>41215</v>
      </c>
      <c r="G1063" s="17" t="s">
        <v>501</v>
      </c>
      <c r="H1063" s="14" t="s">
        <v>752</v>
      </c>
      <c r="I1063" s="40" t="str">
        <f>VLOOKUP(B1063,SAOM!B$2:E3058,4,0)</f>
        <v>A agendar</v>
      </c>
      <c r="J1063" s="14" t="s">
        <v>499</v>
      </c>
      <c r="K1063" s="14" t="s">
        <v>499</v>
      </c>
      <c r="L1063" s="15" t="s">
        <v>7762</v>
      </c>
      <c r="M1063" s="15" t="str">
        <f>VLOOKUP(L1063,Coordenadas!A$2:B2315,2,0)</f>
        <v xml:space="preserve"> 21°46'46.42"S</v>
      </c>
      <c r="N1063" s="15" t="str">
        <f>VLOOKUP(L1063,Coordenadas!A$2:C6058,3,0)</f>
        <v xml:space="preserve"> 45°58'1.78"O</v>
      </c>
      <c r="O1063" s="40" t="str">
        <f>VLOOKUP(B1063,SAOM!B$2:H2016,7,0)</f>
        <v>-</v>
      </c>
      <c r="P1063" s="40">
        <v>4033</v>
      </c>
      <c r="Q1063" s="17" t="str">
        <f>VLOOKUP(B1063,SAOM!B$2:I2016,8,0)</f>
        <v>-</v>
      </c>
      <c r="R1063" s="17" t="e">
        <f>VLOOKUP(B1063,AG_Lider!A$1:F2375,6,0)</f>
        <v>#N/A</v>
      </c>
      <c r="S1063" s="42" t="str">
        <f>VLOOKUP(B1063,SAOM!B$2:J2016,9,0)</f>
        <v>Enf. Edicelma Gleisiane Ramos Caliare/ Enf. A</v>
      </c>
      <c r="T1063" s="17" t="str">
        <f>VLOOKUP(B1063,SAOM!B$2:K2462,10,0)</f>
        <v>Rua Arcanjo Mendes, 352 - centro</v>
      </c>
      <c r="U1063" s="42" t="str">
        <f>VLOOKUP(B1063,SAOM!B$2:M1788,12,0)</f>
        <v>(35) 3283-1640</v>
      </c>
      <c r="V1063" s="87" t="str">
        <f>VLOOKUP(B1063,SAOM!B$2:L1788,11,0)</f>
        <v>37757-000</v>
      </c>
      <c r="W1063" s="18"/>
      <c r="X1063" s="40" t="str">
        <f>VLOOKUP(B1063,SAOM!B$2:N1788,13,0)</f>
        <v>-</v>
      </c>
      <c r="Y1063" s="17"/>
      <c r="Z1063" s="15"/>
      <c r="AA1063" s="19"/>
      <c r="AB1063" s="35"/>
      <c r="AC1063" s="48"/>
      <c r="AD1063" s="19" t="str">
        <f>VLOOKUP(B1063,SAOM!B$2:Q2089,16,0)</f>
        <v>-</v>
      </c>
      <c r="AE1063" s="19" t="s">
        <v>4675</v>
      </c>
      <c r="AF1063" s="19"/>
      <c r="AG1063" s="145"/>
      <c r="AH1063" s="15"/>
    </row>
    <row r="1064" spans="1:34" s="20" customFormat="1">
      <c r="A1064" s="46">
        <v>4306</v>
      </c>
      <c r="B1064" s="38">
        <v>4306</v>
      </c>
      <c r="C1064" s="17">
        <v>41155</v>
      </c>
      <c r="D1064" s="17">
        <f t="shared" ref="D1064:D1127" si="30">C1064+45</f>
        <v>41200</v>
      </c>
      <c r="E1064" s="17">
        <f>VLOOKUP(B1064,SAOM!B$2:D4114,3,0)</f>
        <v>41200</v>
      </c>
      <c r="F1064" s="17">
        <f t="shared" si="29"/>
        <v>41215</v>
      </c>
      <c r="G1064" s="17" t="s">
        <v>501</v>
      </c>
      <c r="H1064" s="14" t="s">
        <v>752</v>
      </c>
      <c r="I1064" s="40" t="str">
        <f>VLOOKUP(B1064,SAOM!B$2:E3059,4,0)</f>
        <v>A agendar</v>
      </c>
      <c r="J1064" s="14" t="s">
        <v>499</v>
      </c>
      <c r="K1064" s="14" t="s">
        <v>499</v>
      </c>
      <c r="L1064" s="15" t="s">
        <v>7800</v>
      </c>
      <c r="M1064" s="15" t="str">
        <f>VLOOKUP(L1064,Coordenadas!A$2:B2316,2,0)</f>
        <v xml:space="preserve"> 21°33'21.63"S</v>
      </c>
      <c r="N1064" s="15" t="str">
        <f>VLOOKUP(L1064,Coordenadas!A$2:C6059,3,0)</f>
        <v xml:space="preserve"> 45°44'22.33"O</v>
      </c>
      <c r="O1064" s="40" t="str">
        <f>VLOOKUP(B1064,SAOM!B$2:H2017,7,0)</f>
        <v>-</v>
      </c>
      <c r="P1064" s="40">
        <v>4033</v>
      </c>
      <c r="Q1064" s="17" t="str">
        <f>VLOOKUP(B1064,SAOM!B$2:I2017,8,0)</f>
        <v>-</v>
      </c>
      <c r="R1064" s="17" t="e">
        <f>VLOOKUP(B1064,AG_Lider!A$1:F2376,6,0)</f>
        <v>#N/A</v>
      </c>
      <c r="S1064" s="42" t="str">
        <f>VLOOKUP(B1064,SAOM!B$2:J2017,9,0)</f>
        <v>Eliana Leite Rodrigues</v>
      </c>
      <c r="T1064" s="17" t="str">
        <f>VLOOKUP(B1064,SAOM!B$2:K2463,10,0)</f>
        <v>Rua Epitácio Pessoa, 66 - Guaipava - Zona Rural</v>
      </c>
      <c r="U1064" s="42" t="str">
        <f>VLOOKUP(B1064,SAOM!B$2:M1789,12,0)</f>
        <v>(35)3267-5902</v>
      </c>
      <c r="V1064" s="87" t="str">
        <f>VLOOKUP(B1064,SAOM!B$2:L1789,11,0)</f>
        <v>37120-000</v>
      </c>
      <c r="W1064" s="18"/>
      <c r="X1064" s="40" t="str">
        <f>VLOOKUP(B1064,SAOM!B$2:N1789,13,0)</f>
        <v>-</v>
      </c>
      <c r="Y1064" s="17"/>
      <c r="Z1064" s="15"/>
      <c r="AA1064" s="19"/>
      <c r="AB1064" s="35"/>
      <c r="AC1064" s="48"/>
      <c r="AD1064" s="19" t="str">
        <f>VLOOKUP(B1064,SAOM!B$2:Q2090,16,0)</f>
        <v>-</v>
      </c>
      <c r="AE1064" s="19" t="s">
        <v>4675</v>
      </c>
      <c r="AF1064" s="19"/>
      <c r="AG1064" s="145"/>
      <c r="AH1064" s="15"/>
    </row>
    <row r="1065" spans="1:34" s="20" customFormat="1">
      <c r="A1065" s="46">
        <v>4357</v>
      </c>
      <c r="B1065" s="38">
        <v>4357</v>
      </c>
      <c r="C1065" s="17">
        <v>41157</v>
      </c>
      <c r="D1065" s="17">
        <f t="shared" si="30"/>
        <v>41202</v>
      </c>
      <c r="E1065" s="17">
        <f>VLOOKUP(B1065,SAOM!B$2:D4115,3,0)</f>
        <v>41202</v>
      </c>
      <c r="F1065" s="17">
        <f t="shared" si="29"/>
        <v>41217</v>
      </c>
      <c r="G1065" s="17" t="s">
        <v>501</v>
      </c>
      <c r="H1065" s="14" t="s">
        <v>752</v>
      </c>
      <c r="I1065" s="40" t="str">
        <f>VLOOKUP(B1065,SAOM!B$2:E3060,4,0)</f>
        <v>A agendar</v>
      </c>
      <c r="J1065" s="14" t="s">
        <v>499</v>
      </c>
      <c r="K1065" s="14" t="s">
        <v>499</v>
      </c>
      <c r="L1065" s="15" t="s">
        <v>7805</v>
      </c>
      <c r="M1065" s="15" t="str">
        <f>VLOOKUP(L1065,Coordenadas!A$2:B2317,2,0)</f>
        <v xml:space="preserve"> 19°58'52.80"S</v>
      </c>
      <c r="N1065" s="15" t="str">
        <f>VLOOKUP(L1065,Coordenadas!A$2:C6060,3,0)</f>
        <v xml:space="preserve"> 44°51'6.35"O</v>
      </c>
      <c r="O1065" s="40" t="str">
        <f>VLOOKUP(B1065,SAOM!B$2:H2018,7,0)</f>
        <v>-</v>
      </c>
      <c r="P1065" s="40">
        <v>4033</v>
      </c>
      <c r="Q1065" s="17" t="str">
        <f>VLOOKUP(B1065,SAOM!B$2:I2018,8,0)</f>
        <v>-</v>
      </c>
      <c r="R1065" s="17" t="e">
        <f>VLOOKUP(B1065,AG_Lider!A$1:F2377,6,0)</f>
        <v>#N/A</v>
      </c>
      <c r="S1065" s="42" t="str">
        <f>VLOOKUP(B1065,SAOM!B$2:J2018,9,0)</f>
        <v xml:space="preserve"> 	Ana Carolina de Faria/Sheila Adriana Barbos</v>
      </c>
      <c r="T1065" s="17" t="str">
        <f>VLOOKUP(B1065,SAOM!B$2:K2464,10,0)</f>
        <v>Comunidade Rural Campo Alegre, Zona Rural</v>
      </c>
      <c r="U1065" s="42" t="str">
        <f>VLOOKUP(B1065,SAOM!B$2:M1790,12,0)</f>
        <v>(37)99054440</v>
      </c>
      <c r="V1065" s="87" t="str">
        <f>VLOOKUP(B1065,SAOM!B$2:L1790,11,0)</f>
        <v>35516-000</v>
      </c>
      <c r="W1065" s="18"/>
      <c r="X1065" s="40" t="str">
        <f>VLOOKUP(B1065,SAOM!B$2:N1790,13,0)</f>
        <v>-</v>
      </c>
      <c r="Y1065" s="17"/>
      <c r="Z1065" s="15"/>
      <c r="AA1065" s="19"/>
      <c r="AB1065" s="35"/>
      <c r="AC1065" s="48"/>
      <c r="AD1065" s="19" t="str">
        <f>VLOOKUP(B1065,SAOM!B$2:Q2091,16,0)</f>
        <v>-</v>
      </c>
      <c r="AE1065" s="19" t="s">
        <v>4675</v>
      </c>
      <c r="AF1065" s="19"/>
      <c r="AG1065" s="145"/>
      <c r="AH1065" s="15"/>
    </row>
    <row r="1066" spans="1:34" s="20" customFormat="1">
      <c r="A1066" s="46">
        <v>4305</v>
      </c>
      <c r="B1066" s="38">
        <v>4305</v>
      </c>
      <c r="C1066" s="17">
        <v>41155</v>
      </c>
      <c r="D1066" s="17">
        <f t="shared" si="30"/>
        <v>41200</v>
      </c>
      <c r="E1066" s="17">
        <f>VLOOKUP(B1066,SAOM!B$2:D4116,3,0)</f>
        <v>41200</v>
      </c>
      <c r="F1066" s="17">
        <f t="shared" si="29"/>
        <v>41215</v>
      </c>
      <c r="G1066" s="17" t="s">
        <v>501</v>
      </c>
      <c r="H1066" s="14" t="s">
        <v>752</v>
      </c>
      <c r="I1066" s="40" t="str">
        <f>VLOOKUP(B1066,SAOM!B$2:E3061,4,0)</f>
        <v>A agendar</v>
      </c>
      <c r="J1066" s="14" t="s">
        <v>499</v>
      </c>
      <c r="K1066" s="14" t="s">
        <v>499</v>
      </c>
      <c r="L1066" s="15" t="s">
        <v>7800</v>
      </c>
      <c r="M1066" s="15" t="str">
        <f>VLOOKUP(L1066,Coordenadas!A$2:B2318,2,0)</f>
        <v xml:space="preserve"> 21°33'21.63"S</v>
      </c>
      <c r="N1066" s="15" t="str">
        <f>VLOOKUP(L1066,Coordenadas!A$2:C6061,3,0)</f>
        <v xml:space="preserve"> 45°44'22.33"O</v>
      </c>
      <c r="O1066" s="40" t="str">
        <f>VLOOKUP(B1066,SAOM!B$2:H2019,7,0)</f>
        <v>-</v>
      </c>
      <c r="P1066" s="40">
        <v>4033</v>
      </c>
      <c r="Q1066" s="17" t="str">
        <f>VLOOKUP(B1066,SAOM!B$2:I2019,8,0)</f>
        <v>-</v>
      </c>
      <c r="R1066" s="17" t="e">
        <f>VLOOKUP(B1066,AG_Lider!A$1:F2378,6,0)</f>
        <v>#N/A</v>
      </c>
      <c r="S1066" s="42" t="str">
        <f>VLOOKUP(B1066,SAOM!B$2:J2019,9,0)</f>
        <v>Weverton Brandão</v>
      </c>
      <c r="T1066" s="17" t="str">
        <f>VLOOKUP(B1066,SAOM!B$2:K2465,10,0)</f>
        <v>Rua José Ronaldo Leite, 280 - Parque dos Pinheiros</v>
      </c>
      <c r="U1066" s="42" t="str">
        <f>VLOOKUP(B1066,SAOM!B$2:M1791,12,0)</f>
        <v>(35)3267-4055</v>
      </c>
      <c r="V1066" s="87" t="str">
        <f>VLOOKUP(B1066,SAOM!B$2:L1791,11,0)</f>
        <v>37120-000</v>
      </c>
      <c r="W1066" s="18"/>
      <c r="X1066" s="40" t="str">
        <f>VLOOKUP(B1066,SAOM!B$2:N1791,13,0)</f>
        <v>-</v>
      </c>
      <c r="Y1066" s="17"/>
      <c r="Z1066" s="15"/>
      <c r="AA1066" s="19"/>
      <c r="AB1066" s="35"/>
      <c r="AC1066" s="48"/>
      <c r="AD1066" s="19" t="str">
        <f>VLOOKUP(B1066,SAOM!B$2:Q2092,16,0)</f>
        <v>-</v>
      </c>
      <c r="AE1066" s="19" t="s">
        <v>4675</v>
      </c>
      <c r="AF1066" s="19"/>
      <c r="AG1066" s="145"/>
      <c r="AH1066" s="15"/>
    </row>
    <row r="1067" spans="1:34" s="20" customFormat="1">
      <c r="A1067" s="46">
        <v>4328</v>
      </c>
      <c r="B1067" s="38">
        <v>4328</v>
      </c>
      <c r="C1067" s="17">
        <v>41155</v>
      </c>
      <c r="D1067" s="17">
        <f t="shared" si="30"/>
        <v>41200</v>
      </c>
      <c r="E1067" s="17">
        <f>VLOOKUP(B1067,SAOM!B$2:D4117,3,0)</f>
        <v>41200</v>
      </c>
      <c r="F1067" s="17">
        <f t="shared" si="29"/>
        <v>41215</v>
      </c>
      <c r="G1067" s="17" t="s">
        <v>501</v>
      </c>
      <c r="H1067" s="14" t="s">
        <v>752</v>
      </c>
      <c r="I1067" s="40" t="str">
        <f>VLOOKUP(B1067,SAOM!B$2:E3062,4,0)</f>
        <v>A agendar</v>
      </c>
      <c r="J1067" s="14" t="s">
        <v>499</v>
      </c>
      <c r="K1067" s="14" t="s">
        <v>499</v>
      </c>
      <c r="L1067" s="15" t="s">
        <v>7762</v>
      </c>
      <c r="M1067" s="15" t="str">
        <f>VLOOKUP(L1067,Coordenadas!A$2:B2319,2,0)</f>
        <v xml:space="preserve"> 21°46'46.42"S</v>
      </c>
      <c r="N1067" s="15" t="str">
        <f>VLOOKUP(L1067,Coordenadas!A$2:C6062,3,0)</f>
        <v xml:space="preserve"> 45°58'1.78"O</v>
      </c>
      <c r="O1067" s="40" t="str">
        <f>VLOOKUP(B1067,SAOM!B$2:H2020,7,0)</f>
        <v>-</v>
      </c>
      <c r="P1067" s="40">
        <v>4033</v>
      </c>
      <c r="Q1067" s="17" t="str">
        <f>VLOOKUP(B1067,SAOM!B$2:I2020,8,0)</f>
        <v>-</v>
      </c>
      <c r="R1067" s="17" t="e">
        <f>VLOOKUP(B1067,AG_Lider!A$1:F2379,6,0)</f>
        <v>#N/A</v>
      </c>
      <c r="S1067" s="42" t="str">
        <f>VLOOKUP(B1067,SAOM!B$2:J2020,9,0)</f>
        <v>Enf. Guilherme Tavares de Oliveira/ Enf. Andr</v>
      </c>
      <c r="T1067" s="17" t="str">
        <f>VLOOKUP(B1067,SAOM!B$2:K2466,10,0)</f>
        <v>Rua Arcanjo Mendes, 276 - centro</v>
      </c>
      <c r="U1067" s="42" t="str">
        <f>VLOOKUP(B1067,SAOM!B$2:M1792,12,0)</f>
        <v>(35) 3283-2169</v>
      </c>
      <c r="V1067" s="87" t="str">
        <f>VLOOKUP(B1067,SAOM!B$2:L1792,11,0)</f>
        <v>37757-000</v>
      </c>
      <c r="W1067" s="18"/>
      <c r="X1067" s="40" t="str">
        <f>VLOOKUP(B1067,SAOM!B$2:N1792,13,0)</f>
        <v>-</v>
      </c>
      <c r="Y1067" s="17"/>
      <c r="Z1067" s="15"/>
      <c r="AA1067" s="19"/>
      <c r="AB1067" s="35"/>
      <c r="AC1067" s="48"/>
      <c r="AD1067" s="19" t="str">
        <f>VLOOKUP(B1067,SAOM!B$2:Q2093,16,0)</f>
        <v>-</v>
      </c>
      <c r="AE1067" s="19" t="s">
        <v>4675</v>
      </c>
      <c r="AF1067" s="19"/>
      <c r="AG1067" s="145"/>
      <c r="AH1067" s="15"/>
    </row>
    <row r="1068" spans="1:34" s="20" customFormat="1">
      <c r="A1068" s="46">
        <v>4356</v>
      </c>
      <c r="B1068" s="38">
        <v>4356</v>
      </c>
      <c r="C1068" s="17">
        <v>41157</v>
      </c>
      <c r="D1068" s="17">
        <f t="shared" si="30"/>
        <v>41202</v>
      </c>
      <c r="E1068" s="17">
        <f>VLOOKUP(B1068,SAOM!B$2:D4118,3,0)</f>
        <v>41202</v>
      </c>
      <c r="F1068" s="17">
        <f t="shared" si="29"/>
        <v>41217</v>
      </c>
      <c r="G1068" s="17" t="s">
        <v>501</v>
      </c>
      <c r="H1068" s="14" t="s">
        <v>752</v>
      </c>
      <c r="I1068" s="40" t="str">
        <f>VLOOKUP(B1068,SAOM!B$2:E3063,4,0)</f>
        <v>A agendar</v>
      </c>
      <c r="J1068" s="14" t="s">
        <v>499</v>
      </c>
      <c r="K1068" s="14" t="s">
        <v>499</v>
      </c>
      <c r="L1068" s="15" t="s">
        <v>7805</v>
      </c>
      <c r="M1068" s="15" t="str">
        <f>VLOOKUP(L1068,Coordenadas!A$2:B2320,2,0)</f>
        <v xml:space="preserve"> 19°58'52.80"S</v>
      </c>
      <c r="N1068" s="15" t="str">
        <f>VLOOKUP(L1068,Coordenadas!A$2:C6063,3,0)</f>
        <v xml:space="preserve"> 44°51'6.35"O</v>
      </c>
      <c r="O1068" s="40" t="str">
        <f>VLOOKUP(B1068,SAOM!B$2:H2021,7,0)</f>
        <v>-</v>
      </c>
      <c r="P1068" s="40">
        <v>4033</v>
      </c>
      <c r="Q1068" s="17" t="str">
        <f>VLOOKUP(B1068,SAOM!B$2:I2021,8,0)</f>
        <v>-</v>
      </c>
      <c r="R1068" s="17" t="e">
        <f>VLOOKUP(B1068,AG_Lider!A$1:F2380,6,0)</f>
        <v>#N/A</v>
      </c>
      <c r="S1068" s="42" t="str">
        <f>VLOOKUP(B1068,SAOM!B$2:J2021,9,0)</f>
        <v>Ana Carolina de Faria</v>
      </c>
      <c r="T1068" s="17" t="str">
        <f>VLOOKUP(B1068,SAOM!B$2:K2467,10,0)</f>
        <v>Comunidade Rural Água Limpa, Zona Rural</v>
      </c>
      <c r="U1068" s="42" t="str">
        <f>VLOOKUP(B1068,SAOM!B$2:M1793,12,0)</f>
        <v>(37)9914-5892</v>
      </c>
      <c r="V1068" s="87" t="str">
        <f>VLOOKUP(B1068,SAOM!B$2:L1793,11,0)</f>
        <v>35516-000</v>
      </c>
      <c r="W1068" s="18"/>
      <c r="X1068" s="40" t="str">
        <f>VLOOKUP(B1068,SAOM!B$2:N1793,13,0)</f>
        <v>-</v>
      </c>
      <c r="Y1068" s="17"/>
      <c r="Z1068" s="15"/>
      <c r="AA1068" s="19"/>
      <c r="AB1068" s="35"/>
      <c r="AC1068" s="48"/>
      <c r="AD1068" s="19" t="str">
        <f>VLOOKUP(B1068,SAOM!B$2:Q2094,16,0)</f>
        <v>-</v>
      </c>
      <c r="AE1068" s="19" t="s">
        <v>4675</v>
      </c>
      <c r="AF1068" s="19"/>
      <c r="AG1068" s="145"/>
      <c r="AH1068" s="15"/>
    </row>
    <row r="1069" spans="1:34" s="20" customFormat="1">
      <c r="A1069" s="46">
        <v>4320</v>
      </c>
      <c r="B1069" s="38">
        <v>4320</v>
      </c>
      <c r="C1069" s="17">
        <v>41155</v>
      </c>
      <c r="D1069" s="17">
        <f t="shared" si="30"/>
        <v>41200</v>
      </c>
      <c r="E1069" s="17">
        <f>VLOOKUP(B1069,SAOM!B$2:D4119,3,0)</f>
        <v>41200</v>
      </c>
      <c r="F1069" s="17">
        <f t="shared" si="29"/>
        <v>41215</v>
      </c>
      <c r="G1069" s="17" t="s">
        <v>501</v>
      </c>
      <c r="H1069" s="14" t="s">
        <v>752</v>
      </c>
      <c r="I1069" s="40" t="str">
        <f>VLOOKUP(B1069,SAOM!B$2:E3064,4,0)</f>
        <v>A agendar</v>
      </c>
      <c r="J1069" s="14" t="s">
        <v>499</v>
      </c>
      <c r="K1069" s="14" t="s">
        <v>499</v>
      </c>
      <c r="L1069" s="15" t="s">
        <v>6116</v>
      </c>
      <c r="M1069" s="15" t="str">
        <f>VLOOKUP(L1069,Coordenadas!A$2:B2321,2,0)</f>
        <v xml:space="preserve"> 20° 8'0.09"S</v>
      </c>
      <c r="N1069" s="15" t="str">
        <f>VLOOKUP(L1069,Coordenadas!A$2:C6064,3,0)</f>
        <v xml:space="preserve"> 42°18'0.44"O</v>
      </c>
      <c r="O1069" s="40" t="str">
        <f>VLOOKUP(B1069,SAOM!B$2:H2022,7,0)</f>
        <v>-</v>
      </c>
      <c r="P1069" s="40">
        <v>4033</v>
      </c>
      <c r="Q1069" s="17" t="str">
        <f>VLOOKUP(B1069,SAOM!B$2:I2022,8,0)</f>
        <v>-</v>
      </c>
      <c r="R1069" s="17" t="e">
        <f>VLOOKUP(B1069,AG_Lider!A$1:F2381,6,0)</f>
        <v>#N/A</v>
      </c>
      <c r="S1069" s="42" t="str">
        <f>VLOOKUP(B1069,SAOM!B$2:J2022,9,0)</f>
        <v>LUCIANO CONSTANTE MARQUES DAS GRAÇAS</v>
      </c>
      <c r="T1069" s="17" t="str">
        <f>VLOOKUP(B1069,SAOM!B$2:K2468,10,0)</f>
        <v>RUA ALFREDO MARTINS, SN 0- COLINA DO SOL</v>
      </c>
      <c r="U1069" s="42" t="str">
        <f>VLOOKUP(B1069,SAOM!B$2:M1794,12,0)</f>
        <v>32-3465-1719</v>
      </c>
      <c r="V1069" s="87" t="str">
        <f>VLOOKUP(B1069,SAOM!B$2:L1794,11,0)</f>
        <v>36730-000</v>
      </c>
      <c r="W1069" s="18"/>
      <c r="X1069" s="40" t="str">
        <f>VLOOKUP(B1069,SAOM!B$2:N1794,13,0)</f>
        <v>-</v>
      </c>
      <c r="Y1069" s="17"/>
      <c r="Z1069" s="15"/>
      <c r="AA1069" s="19"/>
      <c r="AB1069" s="35"/>
      <c r="AC1069" s="48"/>
      <c r="AD1069" s="19" t="str">
        <f>VLOOKUP(B1069,SAOM!B$2:Q2095,16,0)</f>
        <v>-</v>
      </c>
      <c r="AE1069" s="19" t="s">
        <v>4675</v>
      </c>
      <c r="AF1069" s="19"/>
      <c r="AG1069" s="145"/>
      <c r="AH1069" s="15"/>
    </row>
    <row r="1070" spans="1:34" s="20" customFormat="1">
      <c r="A1070" s="46">
        <v>4319</v>
      </c>
      <c r="B1070" s="38">
        <v>4319</v>
      </c>
      <c r="C1070" s="17">
        <v>41155</v>
      </c>
      <c r="D1070" s="17">
        <f t="shared" si="30"/>
        <v>41200</v>
      </c>
      <c r="E1070" s="17">
        <f>VLOOKUP(B1070,SAOM!B$2:D4120,3,0)</f>
        <v>41200</v>
      </c>
      <c r="F1070" s="17">
        <f t="shared" si="29"/>
        <v>41215</v>
      </c>
      <c r="G1070" s="17" t="s">
        <v>501</v>
      </c>
      <c r="H1070" s="14" t="s">
        <v>752</v>
      </c>
      <c r="I1070" s="40" t="str">
        <f>VLOOKUP(B1070,SAOM!B$2:E3065,4,0)</f>
        <v>A agendar</v>
      </c>
      <c r="J1070" s="14" t="s">
        <v>499</v>
      </c>
      <c r="K1070" s="14" t="s">
        <v>499</v>
      </c>
      <c r="L1070" s="15" t="s">
        <v>6116</v>
      </c>
      <c r="M1070" s="15" t="str">
        <f>VLOOKUP(L1070,Coordenadas!A$2:B2322,2,0)</f>
        <v xml:space="preserve"> 20° 8'0.09"S</v>
      </c>
      <c r="N1070" s="15" t="str">
        <f>VLOOKUP(L1070,Coordenadas!A$2:C6065,3,0)</f>
        <v xml:space="preserve"> 42°18'0.44"O</v>
      </c>
      <c r="O1070" s="40" t="str">
        <f>VLOOKUP(B1070,SAOM!B$2:H2023,7,0)</f>
        <v>-</v>
      </c>
      <c r="P1070" s="40">
        <v>4033</v>
      </c>
      <c r="Q1070" s="17" t="str">
        <f>VLOOKUP(B1070,SAOM!B$2:I2023,8,0)</f>
        <v>-</v>
      </c>
      <c r="R1070" s="17" t="e">
        <f>VLOOKUP(B1070,AG_Lider!A$1:F2382,6,0)</f>
        <v>#N/A</v>
      </c>
      <c r="S1070" s="42" t="str">
        <f>VLOOKUP(B1070,SAOM!B$2:J2023,9,0)</f>
        <v>ENOGALITHON DE ABREU ARRUDA</v>
      </c>
      <c r="T1070" s="17" t="str">
        <f>VLOOKUP(B1070,SAOM!B$2:K2469,10,0)</f>
        <v>RUA JOSE LAMARCA - BRASILINHA</v>
      </c>
      <c r="U1070" s="42" t="str">
        <f>VLOOKUP(B1070,SAOM!B$2:M1795,12,0)</f>
        <v>32- 34651719</v>
      </c>
      <c r="V1070" s="87" t="str">
        <f>VLOOKUP(B1070,SAOM!B$2:L1795,11,0)</f>
        <v>36730-000</v>
      </c>
      <c r="W1070" s="18"/>
      <c r="X1070" s="40" t="str">
        <f>VLOOKUP(B1070,SAOM!B$2:N1795,13,0)</f>
        <v>-</v>
      </c>
      <c r="Y1070" s="17"/>
      <c r="Z1070" s="15"/>
      <c r="AA1070" s="19"/>
      <c r="AB1070" s="35"/>
      <c r="AC1070" s="48"/>
      <c r="AD1070" s="19" t="str">
        <f>VLOOKUP(B1070,SAOM!B$2:Q2096,16,0)</f>
        <v>-</v>
      </c>
      <c r="AE1070" s="19" t="s">
        <v>4675</v>
      </c>
      <c r="AF1070" s="19"/>
      <c r="AG1070" s="145"/>
      <c r="AH1070" s="15"/>
    </row>
    <row r="1071" spans="1:34" s="20" customFormat="1">
      <c r="A1071" s="46">
        <v>4339</v>
      </c>
      <c r="B1071" s="38">
        <v>4339</v>
      </c>
      <c r="C1071" s="17">
        <v>41155</v>
      </c>
      <c r="D1071" s="17">
        <f t="shared" si="30"/>
        <v>41200</v>
      </c>
      <c r="E1071" s="17">
        <f>VLOOKUP(B1071,SAOM!B$2:D4121,3,0)</f>
        <v>41200</v>
      </c>
      <c r="F1071" s="17">
        <f t="shared" si="29"/>
        <v>41215</v>
      </c>
      <c r="G1071" s="17" t="s">
        <v>501</v>
      </c>
      <c r="H1071" s="14" t="s">
        <v>752</v>
      </c>
      <c r="I1071" s="40" t="str">
        <f>VLOOKUP(B1071,SAOM!B$2:E3066,4,0)</f>
        <v>A agendar</v>
      </c>
      <c r="J1071" s="14" t="s">
        <v>684</v>
      </c>
      <c r="K1071" s="14" t="s">
        <v>684</v>
      </c>
      <c r="L1071" s="15" t="s">
        <v>7825</v>
      </c>
      <c r="M1071" s="15" t="str">
        <f>VLOOKUP(L1071,Coordenadas!A$2:B2323,2,0)</f>
        <v xml:space="preserve"> 19°57'58.19"S</v>
      </c>
      <c r="N1071" s="15" t="str">
        <f>VLOOKUP(L1071,Coordenadas!A$2:C6066,3,0)</f>
        <v xml:space="preserve"> 43°48'16.86"O</v>
      </c>
      <c r="O1071" s="40" t="str">
        <f>VLOOKUP(B1071,SAOM!B$2:H2024,7,0)</f>
        <v>-</v>
      </c>
      <c r="P1071" s="40">
        <v>4033</v>
      </c>
      <c r="Q1071" s="17" t="str">
        <f>VLOOKUP(B1071,SAOM!B$2:I2024,8,0)</f>
        <v>-</v>
      </c>
      <c r="R1071" s="17" t="e">
        <f>VLOOKUP(B1071,AG_Lider!A$1:F2383,6,0)</f>
        <v>#N/A</v>
      </c>
      <c r="S1071" s="42" t="str">
        <f>VLOOKUP(B1071,SAOM!B$2:J2024,9,0)</f>
        <v>Ilza da Conceição Ribeiro dos Anjos</v>
      </c>
      <c r="T1071" s="17" t="str">
        <f>VLOOKUP(B1071,SAOM!B$2:K2470,10,0)</f>
        <v>Rua Herval Silva - Matadouro</v>
      </c>
      <c r="U1071" s="42" t="str">
        <f>VLOOKUP(B1071,SAOM!B$2:M1796,12,0)</f>
        <v>(31)3543-1599</v>
      </c>
      <c r="V1071" s="87" t="str">
        <f>VLOOKUP(B1071,SAOM!B$2:L1796,11,0)</f>
        <v>34400-000</v>
      </c>
      <c r="W1071" s="18"/>
      <c r="X1071" s="40" t="str">
        <f>VLOOKUP(B1071,SAOM!B$2:N1796,13,0)</f>
        <v>-</v>
      </c>
      <c r="Y1071" s="17"/>
      <c r="Z1071" s="15"/>
      <c r="AA1071" s="19"/>
      <c r="AB1071" s="35"/>
      <c r="AC1071" s="48"/>
      <c r="AD1071" s="19" t="str">
        <f>VLOOKUP(B1071,SAOM!B$2:Q2097,16,0)</f>
        <v>-</v>
      </c>
      <c r="AE1071" s="19" t="s">
        <v>4675</v>
      </c>
      <c r="AF1071" s="19"/>
      <c r="AG1071" s="145"/>
      <c r="AH1071" s="15"/>
    </row>
    <row r="1072" spans="1:34" s="20" customFormat="1">
      <c r="A1072" s="46">
        <v>4355</v>
      </c>
      <c r="B1072" s="38">
        <v>4355</v>
      </c>
      <c r="C1072" s="17">
        <v>41157</v>
      </c>
      <c r="D1072" s="17">
        <f t="shared" si="30"/>
        <v>41202</v>
      </c>
      <c r="E1072" s="17">
        <f>VLOOKUP(B1072,SAOM!B$2:D4122,3,0)</f>
        <v>41202</v>
      </c>
      <c r="F1072" s="17">
        <f t="shared" si="29"/>
        <v>41217</v>
      </c>
      <c r="G1072" s="17" t="s">
        <v>501</v>
      </c>
      <c r="H1072" s="14" t="s">
        <v>752</v>
      </c>
      <c r="I1072" s="40" t="str">
        <f>VLOOKUP(B1072,SAOM!B$2:E3067,4,0)</f>
        <v>A agendar</v>
      </c>
      <c r="J1072" s="14" t="s">
        <v>499</v>
      </c>
      <c r="K1072" s="14" t="s">
        <v>499</v>
      </c>
      <c r="L1072" s="15" t="s">
        <v>7805</v>
      </c>
      <c r="M1072" s="15" t="str">
        <f>VLOOKUP(L1072,Coordenadas!A$2:B2324,2,0)</f>
        <v xml:space="preserve"> 19°58'52.80"S</v>
      </c>
      <c r="N1072" s="15" t="str">
        <f>VLOOKUP(L1072,Coordenadas!A$2:C6067,3,0)</f>
        <v xml:space="preserve"> 44°51'6.35"O</v>
      </c>
      <c r="O1072" s="40" t="str">
        <f>VLOOKUP(B1072,SAOM!B$2:H2025,7,0)</f>
        <v>-</v>
      </c>
      <c r="P1072" s="40">
        <v>4033</v>
      </c>
      <c r="Q1072" s="17" t="str">
        <f>VLOOKUP(B1072,SAOM!B$2:I2025,8,0)</f>
        <v>-</v>
      </c>
      <c r="R1072" s="17" t="e">
        <f>VLOOKUP(B1072,AG_Lider!A$1:F2384,6,0)</f>
        <v>#N/A</v>
      </c>
      <c r="S1072" s="42" t="str">
        <f>VLOOKUP(B1072,SAOM!B$2:J2025,9,0)</f>
        <v>Ana Carolina de Faria</v>
      </c>
      <c r="T1072" s="17" t="str">
        <f>VLOOKUP(B1072,SAOM!B$2:K2471,10,0)</f>
        <v>Comunidade Rural Quilombo do Gaia,Zona Rural</v>
      </c>
      <c r="U1072" s="42" t="str">
        <f>VLOOKUP(B1072,SAOM!B$2:M1797,12,0)</f>
        <v>(37)9914-5892</v>
      </c>
      <c r="V1072" s="87" t="str">
        <f>VLOOKUP(B1072,SAOM!B$2:L1797,11,0)</f>
        <v>35516-000</v>
      </c>
      <c r="W1072" s="18"/>
      <c r="X1072" s="40" t="str">
        <f>VLOOKUP(B1072,SAOM!B$2:N1797,13,0)</f>
        <v>-</v>
      </c>
      <c r="Y1072" s="17"/>
      <c r="Z1072" s="15"/>
      <c r="AA1072" s="19"/>
      <c r="AB1072" s="35"/>
      <c r="AC1072" s="48"/>
      <c r="AD1072" s="19" t="str">
        <f>VLOOKUP(B1072,SAOM!B$2:Q2098,16,0)</f>
        <v>-</v>
      </c>
      <c r="AE1072" s="19" t="s">
        <v>4675</v>
      </c>
      <c r="AF1072" s="19"/>
      <c r="AG1072" s="145"/>
      <c r="AH1072" s="15"/>
    </row>
    <row r="1073" spans="1:34" s="20" customFormat="1">
      <c r="A1073" s="46">
        <v>4338</v>
      </c>
      <c r="B1073" s="38">
        <v>4338</v>
      </c>
      <c r="C1073" s="17">
        <v>41155</v>
      </c>
      <c r="D1073" s="17">
        <f t="shared" si="30"/>
        <v>41200</v>
      </c>
      <c r="E1073" s="17">
        <f>VLOOKUP(B1073,SAOM!B$2:D4123,3,0)</f>
        <v>41200</v>
      </c>
      <c r="F1073" s="17">
        <f t="shared" si="29"/>
        <v>41215</v>
      </c>
      <c r="G1073" s="17" t="s">
        <v>501</v>
      </c>
      <c r="H1073" s="14" t="s">
        <v>752</v>
      </c>
      <c r="I1073" s="40" t="str">
        <f>VLOOKUP(B1073,SAOM!B$2:E3068,4,0)</f>
        <v>A agendar</v>
      </c>
      <c r="J1073" s="14" t="s">
        <v>684</v>
      </c>
      <c r="K1073" s="14" t="s">
        <v>684</v>
      </c>
      <c r="L1073" s="15" t="s">
        <v>7825</v>
      </c>
      <c r="M1073" s="15" t="str">
        <f>VLOOKUP(L1073,Coordenadas!A$2:B2325,2,0)</f>
        <v xml:space="preserve"> 19°57'58.19"S</v>
      </c>
      <c r="N1073" s="15" t="str">
        <f>VLOOKUP(L1073,Coordenadas!A$2:C6068,3,0)</f>
        <v xml:space="preserve"> 43°48'16.86"O</v>
      </c>
      <c r="O1073" s="40" t="str">
        <f>VLOOKUP(B1073,SAOM!B$2:H2026,7,0)</f>
        <v>-</v>
      </c>
      <c r="P1073" s="40">
        <v>4033</v>
      </c>
      <c r="Q1073" s="17" t="str">
        <f>VLOOKUP(B1073,SAOM!B$2:I2026,8,0)</f>
        <v>-</v>
      </c>
      <c r="R1073" s="17" t="e">
        <f>VLOOKUP(B1073,AG_Lider!A$1:F2385,6,0)</f>
        <v>#N/A</v>
      </c>
      <c r="S1073" s="42" t="str">
        <f>VLOOKUP(B1073,SAOM!B$2:J2026,9,0)</f>
        <v>Ilza da Conceição Ribeiro dos Anjos</v>
      </c>
      <c r="T1073" s="17" t="str">
        <f>VLOOKUP(B1073,SAOM!B$2:K2472,10,0)</f>
        <v>Rua Herval Silva - Matadouro</v>
      </c>
      <c r="U1073" s="42" t="str">
        <f>VLOOKUP(B1073,SAOM!B$2:M1798,12,0)</f>
        <v>(31)3543-1599</v>
      </c>
      <c r="V1073" s="87" t="str">
        <f>VLOOKUP(B1073,SAOM!B$2:L1798,11,0)</f>
        <v>34400-000</v>
      </c>
      <c r="W1073" s="18"/>
      <c r="X1073" s="40" t="str">
        <f>VLOOKUP(B1073,SAOM!B$2:N1798,13,0)</f>
        <v>-</v>
      </c>
      <c r="Y1073" s="17"/>
      <c r="Z1073" s="15"/>
      <c r="AA1073" s="19"/>
      <c r="AB1073" s="35"/>
      <c r="AC1073" s="48"/>
      <c r="AD1073" s="19" t="str">
        <f>VLOOKUP(B1073,SAOM!B$2:Q2099,16,0)</f>
        <v>-</v>
      </c>
      <c r="AE1073" s="19" t="s">
        <v>4675</v>
      </c>
      <c r="AF1073" s="19"/>
      <c r="AG1073" s="145"/>
      <c r="AH1073" s="15"/>
    </row>
    <row r="1074" spans="1:34" s="20" customFormat="1">
      <c r="A1074" s="46">
        <v>4337</v>
      </c>
      <c r="B1074" s="38">
        <v>4337</v>
      </c>
      <c r="C1074" s="17">
        <v>41155</v>
      </c>
      <c r="D1074" s="17">
        <f t="shared" si="30"/>
        <v>41200</v>
      </c>
      <c r="E1074" s="17">
        <f>VLOOKUP(B1074,SAOM!B$2:D4124,3,0)</f>
        <v>41200</v>
      </c>
      <c r="F1074" s="17">
        <f t="shared" si="29"/>
        <v>41215</v>
      </c>
      <c r="G1074" s="17" t="s">
        <v>501</v>
      </c>
      <c r="H1074" s="14" t="s">
        <v>752</v>
      </c>
      <c r="I1074" s="40" t="str">
        <f>VLOOKUP(B1074,SAOM!B$2:E3069,4,0)</f>
        <v>A agendar</v>
      </c>
      <c r="J1074" s="14" t="s">
        <v>684</v>
      </c>
      <c r="K1074" s="14" t="s">
        <v>684</v>
      </c>
      <c r="L1074" s="15" t="s">
        <v>7825</v>
      </c>
      <c r="M1074" s="15" t="str">
        <f>VLOOKUP(L1074,Coordenadas!A$2:B2326,2,0)</f>
        <v xml:space="preserve"> 19°57'58.19"S</v>
      </c>
      <c r="N1074" s="15" t="str">
        <f>VLOOKUP(L1074,Coordenadas!A$2:C6069,3,0)</f>
        <v xml:space="preserve"> 43°48'16.86"O</v>
      </c>
      <c r="O1074" s="40" t="str">
        <f>VLOOKUP(B1074,SAOM!B$2:H2027,7,0)</f>
        <v>-</v>
      </c>
      <c r="P1074" s="40">
        <v>4033</v>
      </c>
      <c r="Q1074" s="17" t="str">
        <f>VLOOKUP(B1074,SAOM!B$2:I2027,8,0)</f>
        <v>-</v>
      </c>
      <c r="R1074" s="17" t="e">
        <f>VLOOKUP(B1074,AG_Lider!A$1:F2386,6,0)</f>
        <v>#N/A</v>
      </c>
      <c r="S1074" s="42" t="str">
        <f>VLOOKUP(B1074,SAOM!B$2:J2027,9,0)</f>
        <v>Ilza da Conceição Ribeiro dos Anjos</v>
      </c>
      <c r="T1074" s="17" t="str">
        <f>VLOOKUP(B1074,SAOM!B$2:K2473,10,0)</f>
        <v>Rodovia MG 030, 163 - Agua Limpa</v>
      </c>
      <c r="U1074" s="42" t="str">
        <f>VLOOKUP(B1074,SAOM!B$2:M1799,12,0)</f>
        <v>(31)3543-1599</v>
      </c>
      <c r="V1074" s="87" t="str">
        <f>VLOOKUP(B1074,SAOM!B$2:L1799,11,0)</f>
        <v>34400-000</v>
      </c>
      <c r="W1074" s="18"/>
      <c r="X1074" s="40" t="str">
        <f>VLOOKUP(B1074,SAOM!B$2:N1799,13,0)</f>
        <v>-</v>
      </c>
      <c r="Y1074" s="17"/>
      <c r="Z1074" s="15"/>
      <c r="AA1074" s="19"/>
      <c r="AB1074" s="35"/>
      <c r="AC1074" s="48"/>
      <c r="AD1074" s="19" t="str">
        <f>VLOOKUP(B1074,SAOM!B$2:Q2100,16,0)</f>
        <v>-</v>
      </c>
      <c r="AE1074" s="19" t="s">
        <v>4675</v>
      </c>
      <c r="AF1074" s="19"/>
      <c r="AG1074" s="145"/>
      <c r="AH1074" s="15"/>
    </row>
    <row r="1075" spans="1:34" s="20" customFormat="1">
      <c r="A1075" s="46">
        <v>4354</v>
      </c>
      <c r="B1075" s="38">
        <v>4354</v>
      </c>
      <c r="C1075" s="17">
        <v>41157</v>
      </c>
      <c r="D1075" s="17">
        <f t="shared" si="30"/>
        <v>41202</v>
      </c>
      <c r="E1075" s="17">
        <f>VLOOKUP(B1075,SAOM!B$2:D4125,3,0)</f>
        <v>41202</v>
      </c>
      <c r="F1075" s="17">
        <f t="shared" si="29"/>
        <v>41217</v>
      </c>
      <c r="G1075" s="17" t="s">
        <v>501</v>
      </c>
      <c r="H1075" s="14" t="s">
        <v>752</v>
      </c>
      <c r="I1075" s="40" t="str">
        <f>VLOOKUP(B1075,SAOM!B$2:E3070,4,0)</f>
        <v>A agendar</v>
      </c>
      <c r="J1075" s="14" t="s">
        <v>499</v>
      </c>
      <c r="K1075" s="14" t="s">
        <v>499</v>
      </c>
      <c r="L1075" s="15" t="s">
        <v>7805</v>
      </c>
      <c r="M1075" s="15" t="str">
        <f>VLOOKUP(L1075,Coordenadas!A$2:B2327,2,0)</f>
        <v xml:space="preserve"> 19°58'52.80"S</v>
      </c>
      <c r="N1075" s="15" t="str">
        <f>VLOOKUP(L1075,Coordenadas!A$2:C6070,3,0)</f>
        <v xml:space="preserve"> 44°51'6.35"O</v>
      </c>
      <c r="O1075" s="40" t="str">
        <f>VLOOKUP(B1075,SAOM!B$2:H2028,7,0)</f>
        <v>-</v>
      </c>
      <c r="P1075" s="40">
        <v>4033</v>
      </c>
      <c r="Q1075" s="17" t="str">
        <f>VLOOKUP(B1075,SAOM!B$2:I2028,8,0)</f>
        <v>-</v>
      </c>
      <c r="R1075" s="17" t="e">
        <f>VLOOKUP(B1075,AG_Lider!A$1:F2387,6,0)</f>
        <v>#N/A</v>
      </c>
      <c r="S1075" s="42" t="str">
        <f>VLOOKUP(B1075,SAOM!B$2:J2028,9,0)</f>
        <v>Sheila Adriana Barbosa/Ana Carolina de Faria</v>
      </c>
      <c r="T1075" s="17" t="str">
        <f>VLOOKUP(B1075,SAOM!B$2:K2474,10,0)</f>
        <v xml:space="preserve">Comunidade Rural Prata de Baixo Zona Rural </v>
      </c>
      <c r="U1075" s="42" t="str">
        <f>VLOOKUP(B1075,SAOM!B$2:M1800,12,0)</f>
        <v>(37)9914-5892</v>
      </c>
      <c r="V1075" s="87" t="str">
        <f>VLOOKUP(B1075,SAOM!B$2:L1800,11,0)</f>
        <v>35516-000</v>
      </c>
      <c r="W1075" s="18"/>
      <c r="X1075" s="40" t="str">
        <f>VLOOKUP(B1075,SAOM!B$2:N1800,13,0)</f>
        <v>-</v>
      </c>
      <c r="Y1075" s="17"/>
      <c r="Z1075" s="15"/>
      <c r="AA1075" s="19"/>
      <c r="AB1075" s="35"/>
      <c r="AC1075" s="48"/>
      <c r="AD1075" s="19" t="str">
        <f>VLOOKUP(B1075,SAOM!B$2:Q2101,16,0)</f>
        <v>-</v>
      </c>
      <c r="AE1075" s="19" t="s">
        <v>4675</v>
      </c>
      <c r="AF1075" s="19"/>
      <c r="AG1075" s="145"/>
      <c r="AH1075" s="15"/>
    </row>
    <row r="1076" spans="1:34" s="20" customFormat="1">
      <c r="A1076" s="46">
        <v>4353</v>
      </c>
      <c r="B1076" s="38">
        <v>4353</v>
      </c>
      <c r="C1076" s="17">
        <v>41157</v>
      </c>
      <c r="D1076" s="17">
        <f t="shared" si="30"/>
        <v>41202</v>
      </c>
      <c r="E1076" s="17">
        <f>VLOOKUP(B1076,SAOM!B$2:D4126,3,0)</f>
        <v>41202</v>
      </c>
      <c r="F1076" s="17">
        <f t="shared" si="29"/>
        <v>41217</v>
      </c>
      <c r="G1076" s="17" t="s">
        <v>501</v>
      </c>
      <c r="H1076" s="14" t="s">
        <v>752</v>
      </c>
      <c r="I1076" s="40" t="str">
        <f>VLOOKUP(B1076,SAOM!B$2:E3071,4,0)</f>
        <v>A agendar</v>
      </c>
      <c r="J1076" s="14" t="s">
        <v>499</v>
      </c>
      <c r="K1076" s="14" t="s">
        <v>499</v>
      </c>
      <c r="L1076" s="15" t="s">
        <v>7805</v>
      </c>
      <c r="M1076" s="15" t="str">
        <f>VLOOKUP(L1076,Coordenadas!A$2:B2328,2,0)</f>
        <v xml:space="preserve"> 19°58'52.80"S</v>
      </c>
      <c r="N1076" s="15" t="str">
        <f>VLOOKUP(L1076,Coordenadas!A$2:C6071,3,0)</f>
        <v xml:space="preserve"> 44°51'6.35"O</v>
      </c>
      <c r="O1076" s="40" t="str">
        <f>VLOOKUP(B1076,SAOM!B$2:H2029,7,0)</f>
        <v>-</v>
      </c>
      <c r="P1076" s="40">
        <v>4033</v>
      </c>
      <c r="Q1076" s="17" t="str">
        <f>VLOOKUP(B1076,SAOM!B$2:I2029,8,0)</f>
        <v>-</v>
      </c>
      <c r="R1076" s="17" t="e">
        <f>VLOOKUP(B1076,AG_Lider!A$1:F2388,6,0)</f>
        <v>#N/A</v>
      </c>
      <c r="S1076" s="42" t="str">
        <f>VLOOKUP(B1076,SAOM!B$2:J2029,9,0)</f>
        <v xml:space="preserve"> Ana Carolina de Faria</v>
      </c>
      <c r="T1076" s="17" t="str">
        <f>VLOOKUP(B1076,SAOM!B$2:K2475,10,0)</f>
        <v>Comunidade Rural Prata de Cima, Zona Rural</v>
      </c>
      <c r="U1076" s="42" t="str">
        <f>VLOOKUP(B1076,SAOM!B$2:M1801,12,0)</f>
        <v>(37)9914-5892</v>
      </c>
      <c r="V1076" s="87" t="str">
        <f>VLOOKUP(B1076,SAOM!B$2:L1801,11,0)</f>
        <v>35516-000</v>
      </c>
      <c r="W1076" s="18"/>
      <c r="X1076" s="40" t="str">
        <f>VLOOKUP(B1076,SAOM!B$2:N1801,13,0)</f>
        <v>-</v>
      </c>
      <c r="Y1076" s="17"/>
      <c r="Z1076" s="15"/>
      <c r="AA1076" s="19"/>
      <c r="AB1076" s="35"/>
      <c r="AC1076" s="48"/>
      <c r="AD1076" s="19" t="str">
        <f>VLOOKUP(B1076,SAOM!B$2:Q2102,16,0)</f>
        <v>-</v>
      </c>
      <c r="AE1076" s="19" t="s">
        <v>4675</v>
      </c>
      <c r="AF1076" s="19"/>
      <c r="AG1076" s="145"/>
      <c r="AH1076" s="15"/>
    </row>
    <row r="1077" spans="1:34" s="20" customFormat="1">
      <c r="A1077" s="46">
        <v>4352</v>
      </c>
      <c r="B1077" s="38">
        <v>4352</v>
      </c>
      <c r="C1077" s="17">
        <v>41157</v>
      </c>
      <c r="D1077" s="17">
        <f t="shared" si="30"/>
        <v>41202</v>
      </c>
      <c r="E1077" s="17">
        <f>VLOOKUP(B1077,SAOM!B$2:D4127,3,0)</f>
        <v>41202</v>
      </c>
      <c r="F1077" s="17">
        <f t="shared" si="29"/>
        <v>41217</v>
      </c>
      <c r="G1077" s="17" t="s">
        <v>501</v>
      </c>
      <c r="H1077" s="14" t="s">
        <v>752</v>
      </c>
      <c r="I1077" s="40" t="str">
        <f>VLOOKUP(B1077,SAOM!B$2:E3072,4,0)</f>
        <v>A agendar</v>
      </c>
      <c r="J1077" s="14" t="s">
        <v>499</v>
      </c>
      <c r="K1077" s="14" t="s">
        <v>499</v>
      </c>
      <c r="L1077" s="15" t="s">
        <v>7805</v>
      </c>
      <c r="M1077" s="15" t="str">
        <f>VLOOKUP(L1077,Coordenadas!A$2:B2329,2,0)</f>
        <v xml:space="preserve"> 19°58'52.80"S</v>
      </c>
      <c r="N1077" s="15" t="str">
        <f>VLOOKUP(L1077,Coordenadas!A$2:C6072,3,0)</f>
        <v xml:space="preserve"> 44°51'6.35"O</v>
      </c>
      <c r="O1077" s="40" t="str">
        <f>VLOOKUP(B1077,SAOM!B$2:H2030,7,0)</f>
        <v>-</v>
      </c>
      <c r="P1077" s="40">
        <v>4033</v>
      </c>
      <c r="Q1077" s="17" t="str">
        <f>VLOOKUP(B1077,SAOM!B$2:I2030,8,0)</f>
        <v>-</v>
      </c>
      <c r="R1077" s="17" t="e">
        <f>VLOOKUP(B1077,AG_Lider!A$1:F2389,6,0)</f>
        <v>#N/A</v>
      </c>
      <c r="S1077" s="42" t="str">
        <f>VLOOKUP(B1077,SAOM!B$2:J2030,9,0)</f>
        <v>Ana carolina Silva de Assis</v>
      </c>
      <c r="T1077" s="17" t="str">
        <f>VLOOKUP(B1077,SAOM!B$2:K2476,10,0)</f>
        <v>Rua Tópazio nº, Lago Azul</v>
      </c>
      <c r="U1077" s="42" t="str">
        <f>VLOOKUP(B1077,SAOM!B$2:M1802,12,0)</f>
        <v>(37)3234-2339</v>
      </c>
      <c r="V1077" s="87" t="str">
        <f>VLOOKUP(B1077,SAOM!B$2:L1802,11,0)</f>
        <v>35516-000</v>
      </c>
      <c r="W1077" s="18"/>
      <c r="X1077" s="40" t="str">
        <f>VLOOKUP(B1077,SAOM!B$2:N1802,13,0)</f>
        <v>-</v>
      </c>
      <c r="Y1077" s="17"/>
      <c r="Z1077" s="15"/>
      <c r="AA1077" s="19"/>
      <c r="AB1077" s="35"/>
      <c r="AC1077" s="48"/>
      <c r="AD1077" s="19" t="str">
        <f>VLOOKUP(B1077,SAOM!B$2:Q2103,16,0)</f>
        <v>-</v>
      </c>
      <c r="AE1077" s="19" t="s">
        <v>4675</v>
      </c>
      <c r="AF1077" s="19"/>
      <c r="AG1077" s="145"/>
      <c r="AH1077" s="15"/>
    </row>
    <row r="1078" spans="1:34" s="20" customFormat="1">
      <c r="A1078" s="46">
        <v>4351</v>
      </c>
      <c r="B1078" s="38">
        <v>4351</v>
      </c>
      <c r="C1078" s="17">
        <v>41157</v>
      </c>
      <c r="D1078" s="17">
        <f t="shared" si="30"/>
        <v>41202</v>
      </c>
      <c r="E1078" s="17">
        <f>VLOOKUP(B1078,SAOM!B$2:D4128,3,0)</f>
        <v>41202</v>
      </c>
      <c r="F1078" s="17">
        <f t="shared" si="29"/>
        <v>41217</v>
      </c>
      <c r="G1078" s="17" t="s">
        <v>501</v>
      </c>
      <c r="H1078" s="14" t="s">
        <v>752</v>
      </c>
      <c r="I1078" s="40" t="str">
        <f>VLOOKUP(B1078,SAOM!B$2:E3073,4,0)</f>
        <v>A agendar</v>
      </c>
      <c r="J1078" s="14" t="s">
        <v>499</v>
      </c>
      <c r="K1078" s="14" t="s">
        <v>499</v>
      </c>
      <c r="L1078" s="15" t="s">
        <v>7805</v>
      </c>
      <c r="M1078" s="15" t="str">
        <f>VLOOKUP(L1078,Coordenadas!A$2:B2330,2,0)</f>
        <v xml:space="preserve"> 19°58'52.80"S</v>
      </c>
      <c r="N1078" s="15" t="str">
        <f>VLOOKUP(L1078,Coordenadas!A$2:C6073,3,0)</f>
        <v xml:space="preserve"> 44°51'6.35"O</v>
      </c>
      <c r="O1078" s="40" t="str">
        <f>VLOOKUP(B1078,SAOM!B$2:H2031,7,0)</f>
        <v>-</v>
      </c>
      <c r="P1078" s="40">
        <v>4033</v>
      </c>
      <c r="Q1078" s="17" t="str">
        <f>VLOOKUP(B1078,SAOM!B$2:I2031,8,0)</f>
        <v>-</v>
      </c>
      <c r="R1078" s="17" t="e">
        <f>VLOOKUP(B1078,AG_Lider!A$1:F2390,6,0)</f>
        <v>#N/A</v>
      </c>
      <c r="S1078" s="42" t="str">
        <f>VLOOKUP(B1078,SAOM!B$2:J2031,9,0)</f>
        <v>Aline Fernanda Araújo</v>
      </c>
      <c r="T1078" s="17" t="str">
        <f>VLOOKUP(B1078,SAOM!B$2:K2477,10,0)</f>
        <v>Rua São Paulo nº569, São Francisco</v>
      </c>
      <c r="U1078" s="42" t="str">
        <f>VLOOKUP(B1078,SAOM!B$2:M1803,12,0)</f>
        <v>(37)3234-1844</v>
      </c>
      <c r="V1078" s="87" t="str">
        <f>VLOOKUP(B1078,SAOM!B$2:L1803,11,0)</f>
        <v>35516-000</v>
      </c>
      <c r="W1078" s="18"/>
      <c r="X1078" s="40" t="str">
        <f>VLOOKUP(B1078,SAOM!B$2:N1803,13,0)</f>
        <v>-</v>
      </c>
      <c r="Y1078" s="17"/>
      <c r="Z1078" s="15"/>
      <c r="AA1078" s="19"/>
      <c r="AB1078" s="35"/>
      <c r="AC1078" s="48"/>
      <c r="AD1078" s="19" t="str">
        <f>VLOOKUP(B1078,SAOM!B$2:Q2104,16,0)</f>
        <v>-</v>
      </c>
      <c r="AE1078" s="19" t="s">
        <v>4675</v>
      </c>
      <c r="AF1078" s="19"/>
      <c r="AG1078" s="145"/>
      <c r="AH1078" s="15"/>
    </row>
    <row r="1079" spans="1:34" s="20" customFormat="1">
      <c r="A1079" s="46">
        <v>4350</v>
      </c>
      <c r="B1079" s="38">
        <v>4350</v>
      </c>
      <c r="C1079" s="17">
        <v>41157</v>
      </c>
      <c r="D1079" s="17">
        <f t="shared" si="30"/>
        <v>41202</v>
      </c>
      <c r="E1079" s="17">
        <f>VLOOKUP(B1079,SAOM!B$2:D4129,3,0)</f>
        <v>41202</v>
      </c>
      <c r="F1079" s="17">
        <f t="shared" si="29"/>
        <v>41217</v>
      </c>
      <c r="G1079" s="17" t="s">
        <v>501</v>
      </c>
      <c r="H1079" s="14" t="s">
        <v>752</v>
      </c>
      <c r="I1079" s="40" t="str">
        <f>VLOOKUP(B1079,SAOM!B$2:E3074,4,0)</f>
        <v>A agendar</v>
      </c>
      <c r="J1079" s="14" t="s">
        <v>499</v>
      </c>
      <c r="K1079" s="14" t="s">
        <v>499</v>
      </c>
      <c r="L1079" s="15" t="s">
        <v>7805</v>
      </c>
      <c r="M1079" s="15" t="str">
        <f>VLOOKUP(L1079,Coordenadas!A$2:B2331,2,0)</f>
        <v xml:space="preserve"> 19°58'52.80"S</v>
      </c>
      <c r="N1079" s="15" t="str">
        <f>VLOOKUP(L1079,Coordenadas!A$2:C6074,3,0)</f>
        <v xml:space="preserve"> 44°51'6.35"O</v>
      </c>
      <c r="O1079" s="40" t="str">
        <f>VLOOKUP(B1079,SAOM!B$2:H2032,7,0)</f>
        <v>-</v>
      </c>
      <c r="P1079" s="40">
        <v>4033</v>
      </c>
      <c r="Q1079" s="17" t="str">
        <f>VLOOKUP(B1079,SAOM!B$2:I2032,8,0)</f>
        <v>-</v>
      </c>
      <c r="R1079" s="17" t="e">
        <f>VLOOKUP(B1079,AG_Lider!A$1:F2391,6,0)</f>
        <v>#N/A</v>
      </c>
      <c r="S1079" s="42" t="str">
        <f>VLOOKUP(B1079,SAOM!B$2:J2032,9,0)</f>
        <v>Mariana Karine Zaramela</v>
      </c>
      <c r="T1079" s="17" t="str">
        <f>VLOOKUP(B1079,SAOM!B$2:K2478,10,0)</f>
        <v>Avenida Presidente Tancredo Neves nº473, Centro</v>
      </c>
      <c r="U1079" s="42" t="str">
        <f>VLOOKUP(B1079,SAOM!B$2:M1804,12,0)</f>
        <v>(37)3234-2372</v>
      </c>
      <c r="V1079" s="87" t="str">
        <f>VLOOKUP(B1079,SAOM!B$2:L1804,11,0)</f>
        <v>35516-000</v>
      </c>
      <c r="W1079" s="18"/>
      <c r="X1079" s="40" t="str">
        <f>VLOOKUP(B1079,SAOM!B$2:N1804,13,0)</f>
        <v>-</v>
      </c>
      <c r="Y1079" s="17"/>
      <c r="Z1079" s="15"/>
      <c r="AA1079" s="19"/>
      <c r="AB1079" s="35"/>
      <c r="AC1079" s="48"/>
      <c r="AD1079" s="19" t="str">
        <f>VLOOKUP(B1079,SAOM!B$2:Q2105,16,0)</f>
        <v>-</v>
      </c>
      <c r="AE1079" s="19" t="s">
        <v>4675</v>
      </c>
      <c r="AF1079" s="19"/>
      <c r="AG1079" s="145"/>
      <c r="AH1079" s="15"/>
    </row>
    <row r="1080" spans="1:34" s="20" customFormat="1">
      <c r="A1080" s="46">
        <v>4349</v>
      </c>
      <c r="B1080" s="38">
        <v>4349</v>
      </c>
      <c r="C1080" s="17">
        <v>41157</v>
      </c>
      <c r="D1080" s="17">
        <f t="shared" si="30"/>
        <v>41202</v>
      </c>
      <c r="E1080" s="17">
        <f>VLOOKUP(B1080,SAOM!B$2:D4130,3,0)</f>
        <v>41202</v>
      </c>
      <c r="F1080" s="17">
        <f t="shared" si="29"/>
        <v>41217</v>
      </c>
      <c r="G1080" s="17" t="s">
        <v>501</v>
      </c>
      <c r="H1080" s="14" t="s">
        <v>752</v>
      </c>
      <c r="I1080" s="40" t="str">
        <f>VLOOKUP(B1080,SAOM!B$2:E3075,4,0)</f>
        <v>A agendar</v>
      </c>
      <c r="J1080" s="14" t="s">
        <v>499</v>
      </c>
      <c r="K1080" s="14" t="s">
        <v>499</v>
      </c>
      <c r="L1080" s="15" t="s">
        <v>3823</v>
      </c>
      <c r="M1080" s="15" t="str">
        <f>VLOOKUP(L1080,Coordenadas!A$2:B2332,2,0)</f>
        <v>20º55'7''S</v>
      </c>
      <c r="N1080" s="15" t="str">
        <f>VLOOKUP(L1080,Coordenadas!A$2:C6075,3,0)</f>
        <v>42º49'37''O</v>
      </c>
      <c r="O1080" s="40" t="str">
        <f>VLOOKUP(B1080,SAOM!B$2:H2033,7,0)</f>
        <v>-</v>
      </c>
      <c r="P1080" s="40">
        <v>4033</v>
      </c>
      <c r="Q1080" s="17" t="str">
        <f>VLOOKUP(B1080,SAOM!B$2:I2033,8,0)</f>
        <v>-</v>
      </c>
      <c r="R1080" s="17" t="e">
        <f>VLOOKUP(B1080,AG_Lider!A$1:F2392,6,0)</f>
        <v>#N/A</v>
      </c>
      <c r="S1080" s="42" t="str">
        <f>VLOOKUP(B1080,SAOM!B$2:J2033,9,0)</f>
        <v>Georgette Vital Samarino/Marcos Antônio</v>
      </c>
      <c r="T1080" s="17" t="str">
        <f>VLOOKUP(B1080,SAOM!B$2:K2479,10,0)</f>
        <v>Travessa Clemente Bastos, s/n, Centro</v>
      </c>
      <c r="U1080" s="42" t="str">
        <f>VLOOKUP(B1080,SAOM!B$2:M1805,12,0)</f>
        <v>(32) 3556 1120</v>
      </c>
      <c r="V1080" s="87" t="str">
        <f>VLOOKUP(B1080,SAOM!B$2:L1805,11,0)</f>
        <v>36530-000</v>
      </c>
      <c r="W1080" s="18"/>
      <c r="X1080" s="40" t="str">
        <f>VLOOKUP(B1080,SAOM!B$2:N1805,13,0)</f>
        <v>-</v>
      </c>
      <c r="Y1080" s="17"/>
      <c r="Z1080" s="15"/>
      <c r="AA1080" s="19"/>
      <c r="AB1080" s="35"/>
      <c r="AC1080" s="48"/>
      <c r="AD1080" s="19" t="str">
        <f>VLOOKUP(B1080,SAOM!B$2:Q2106,16,0)</f>
        <v>-</v>
      </c>
      <c r="AE1080" s="19" t="s">
        <v>4675</v>
      </c>
      <c r="AF1080" s="19"/>
      <c r="AG1080" s="145"/>
      <c r="AH1080" s="15"/>
    </row>
    <row r="1081" spans="1:34" s="20" customFormat="1">
      <c r="A1081" s="46">
        <v>4348</v>
      </c>
      <c r="B1081" s="38">
        <v>4348</v>
      </c>
      <c r="C1081" s="17">
        <v>41157</v>
      </c>
      <c r="D1081" s="17">
        <f t="shared" si="30"/>
        <v>41202</v>
      </c>
      <c r="E1081" s="17">
        <f>VLOOKUP(B1081,SAOM!B$2:D4131,3,0)</f>
        <v>41202</v>
      </c>
      <c r="F1081" s="17">
        <f t="shared" si="29"/>
        <v>41217</v>
      </c>
      <c r="G1081" s="17" t="s">
        <v>501</v>
      </c>
      <c r="H1081" s="14" t="s">
        <v>752</v>
      </c>
      <c r="I1081" s="40" t="str">
        <f>VLOOKUP(B1081,SAOM!B$2:E3076,4,0)</f>
        <v>A agendar</v>
      </c>
      <c r="J1081" s="14" t="s">
        <v>499</v>
      </c>
      <c r="K1081" s="14" t="s">
        <v>499</v>
      </c>
      <c r="L1081" s="15" t="s">
        <v>3823</v>
      </c>
      <c r="M1081" s="15" t="str">
        <f>VLOOKUP(L1081,Coordenadas!A$2:B2333,2,0)</f>
        <v>20º55'7''S</v>
      </c>
      <c r="N1081" s="15" t="str">
        <f>VLOOKUP(L1081,Coordenadas!A$2:C6076,3,0)</f>
        <v>42º49'37''O</v>
      </c>
      <c r="O1081" s="40" t="str">
        <f>VLOOKUP(B1081,SAOM!B$2:H2034,7,0)</f>
        <v>-</v>
      </c>
      <c r="P1081" s="40">
        <v>4033</v>
      </c>
      <c r="Q1081" s="17" t="str">
        <f>VLOOKUP(B1081,SAOM!B$2:I2034,8,0)</f>
        <v>-</v>
      </c>
      <c r="R1081" s="17" t="e">
        <f>VLOOKUP(B1081,AG_Lider!A$1:F2393,6,0)</f>
        <v>#N/A</v>
      </c>
      <c r="S1081" s="42" t="str">
        <f>VLOOKUP(B1081,SAOM!B$2:J2034,9,0)</f>
        <v>Edmílson Santos Carvalho/Fabiana de Souza Lad</v>
      </c>
      <c r="T1081" s="17" t="str">
        <f>VLOOKUP(B1081,SAOM!B$2:K2480,10,0)</f>
        <v>Rua Capitão Machado, s/n, Santo Antônio</v>
      </c>
      <c r="U1081" s="42" t="str">
        <f>VLOOKUP(B1081,SAOM!B$2:M1806,12,0)</f>
        <v>(32) 8442 6164</v>
      </c>
      <c r="V1081" s="87" t="str">
        <f>VLOOKUP(B1081,SAOM!B$2:L1806,11,0)</f>
        <v>36530-000</v>
      </c>
      <c r="W1081" s="18"/>
      <c r="X1081" s="40" t="str">
        <f>VLOOKUP(B1081,SAOM!B$2:N1806,13,0)</f>
        <v>-</v>
      </c>
      <c r="Y1081" s="17"/>
      <c r="Z1081" s="15"/>
      <c r="AA1081" s="19"/>
      <c r="AB1081" s="35"/>
      <c r="AC1081" s="48"/>
      <c r="AD1081" s="19" t="str">
        <f>VLOOKUP(B1081,SAOM!B$2:Q2107,16,0)</f>
        <v>-</v>
      </c>
      <c r="AE1081" s="19" t="s">
        <v>4675</v>
      </c>
      <c r="AF1081" s="19"/>
      <c r="AG1081" s="145"/>
      <c r="AH1081" s="15"/>
    </row>
    <row r="1082" spans="1:34" s="20" customFormat="1">
      <c r="A1082" s="46">
        <v>4347</v>
      </c>
      <c r="B1082" s="38">
        <v>4347</v>
      </c>
      <c r="C1082" s="17">
        <v>41157</v>
      </c>
      <c r="D1082" s="17">
        <f t="shared" si="30"/>
        <v>41202</v>
      </c>
      <c r="E1082" s="17">
        <f>VLOOKUP(B1082,SAOM!B$2:D4132,3,0)</f>
        <v>41202</v>
      </c>
      <c r="F1082" s="17">
        <f t="shared" si="29"/>
        <v>41217</v>
      </c>
      <c r="G1082" s="17" t="s">
        <v>501</v>
      </c>
      <c r="H1082" s="14" t="s">
        <v>752</v>
      </c>
      <c r="I1082" s="40" t="str">
        <f>VLOOKUP(B1082,SAOM!B$2:E3077,4,0)</f>
        <v>A agendar</v>
      </c>
      <c r="J1082" s="14" t="s">
        <v>499</v>
      </c>
      <c r="K1082" s="14" t="s">
        <v>499</v>
      </c>
      <c r="L1082" s="15" t="s">
        <v>3823</v>
      </c>
      <c r="M1082" s="15" t="str">
        <f>VLOOKUP(L1082,Coordenadas!A$2:B2334,2,0)</f>
        <v>20º55'7''S</v>
      </c>
      <c r="N1082" s="15" t="str">
        <f>VLOOKUP(L1082,Coordenadas!A$2:C6077,3,0)</f>
        <v>42º49'37''O</v>
      </c>
      <c r="O1082" s="40" t="str">
        <f>VLOOKUP(B1082,SAOM!B$2:H2035,7,0)</f>
        <v>-</v>
      </c>
      <c r="P1082" s="40">
        <v>4033</v>
      </c>
      <c r="Q1082" s="17" t="str">
        <f>VLOOKUP(B1082,SAOM!B$2:I2035,8,0)</f>
        <v>-</v>
      </c>
      <c r="R1082" s="17" t="e">
        <f>VLOOKUP(B1082,AG_Lider!A$1:F2394,6,0)</f>
        <v>#N/A</v>
      </c>
      <c r="S1082" s="42" t="str">
        <f>VLOOKUP(B1082,SAOM!B$2:J2035,9,0)</f>
        <v>Amanda Moreira de Barros/Felício Rodrigues Si</v>
      </c>
      <c r="T1082" s="17" t="str">
        <f>VLOOKUP(B1082,SAOM!B$2:K2481,10,0)</f>
        <v>Praça Raul Soares, 41 ,Centro</v>
      </c>
      <c r="U1082" s="42" t="str">
        <f>VLOOKUP(B1082,SAOM!B$2:M1807,12,0)</f>
        <v>(32) 3556 1165</v>
      </c>
      <c r="V1082" s="87" t="str">
        <f>VLOOKUP(B1082,SAOM!B$2:L1807,11,0)</f>
        <v>36530-000</v>
      </c>
      <c r="W1082" s="18"/>
      <c r="X1082" s="40" t="str">
        <f>VLOOKUP(B1082,SAOM!B$2:N1807,13,0)</f>
        <v>-</v>
      </c>
      <c r="Y1082" s="17"/>
      <c r="Z1082" s="15"/>
      <c r="AA1082" s="19"/>
      <c r="AB1082" s="35"/>
      <c r="AC1082" s="48"/>
      <c r="AD1082" s="19" t="str">
        <f>VLOOKUP(B1082,SAOM!B$2:Q2108,16,0)</f>
        <v>-</v>
      </c>
      <c r="AE1082" s="19" t="s">
        <v>4675</v>
      </c>
      <c r="AF1082" s="19"/>
      <c r="AG1082" s="145"/>
      <c r="AH1082" s="15"/>
    </row>
    <row r="1083" spans="1:34" s="20" customFormat="1">
      <c r="A1083" s="46">
        <v>4346</v>
      </c>
      <c r="B1083" s="38">
        <v>4346</v>
      </c>
      <c r="C1083" s="17">
        <v>41157</v>
      </c>
      <c r="D1083" s="17">
        <f t="shared" si="30"/>
        <v>41202</v>
      </c>
      <c r="E1083" s="17">
        <f>VLOOKUP(B1083,SAOM!B$2:D4133,3,0)</f>
        <v>41202</v>
      </c>
      <c r="F1083" s="17">
        <f t="shared" si="29"/>
        <v>41217</v>
      </c>
      <c r="G1083" s="17" t="s">
        <v>501</v>
      </c>
      <c r="H1083" s="14" t="s">
        <v>752</v>
      </c>
      <c r="I1083" s="40" t="str">
        <f>VLOOKUP(B1083,SAOM!B$2:E3078,4,0)</f>
        <v>A agendar</v>
      </c>
      <c r="J1083" s="14" t="s">
        <v>499</v>
      </c>
      <c r="K1083" s="14" t="s">
        <v>499</v>
      </c>
      <c r="L1083" s="15" t="s">
        <v>7854</v>
      </c>
      <c r="M1083" s="15" t="str">
        <f>VLOOKUP(L1083,Coordenadas!A$2:B2335,2,0)</f>
        <v xml:space="preserve"> 20°47'30.76"S</v>
      </c>
      <c r="N1083" s="15" t="str">
        <f>VLOOKUP(L1083,Coordenadas!A$2:C6078,3,0)</f>
        <v xml:space="preserve"> 43°41'13.16"O</v>
      </c>
      <c r="O1083" s="40" t="str">
        <f>VLOOKUP(B1083,SAOM!B$2:H2036,7,0)</f>
        <v>-</v>
      </c>
      <c r="P1083" s="40">
        <v>4033</v>
      </c>
      <c r="Q1083" s="17" t="str">
        <f>VLOOKUP(B1083,SAOM!B$2:I2036,8,0)</f>
        <v>-</v>
      </c>
      <c r="R1083" s="17" t="e">
        <f>VLOOKUP(B1083,AG_Lider!A$1:F2395,6,0)</f>
        <v>#N/A</v>
      </c>
      <c r="S1083" s="42" t="str">
        <f>VLOOKUP(B1083,SAOM!B$2:J2036,9,0)</f>
        <v>Luiz Augusto Assis</v>
      </c>
      <c r="T1083" s="17" t="str">
        <f>VLOOKUP(B1083,SAOM!B$2:K2482,10,0)</f>
        <v>Praça São José s/n, Joselandia</v>
      </c>
      <c r="U1083" s="42" t="str">
        <f>VLOOKUP(B1083,SAOM!B$2:M1808,12,0)</f>
        <v>(31)84696463</v>
      </c>
      <c r="V1083" s="87" t="str">
        <f>VLOOKUP(B1083,SAOM!B$2:L1808,11,0)</f>
        <v>36435-000</v>
      </c>
      <c r="W1083" s="18"/>
      <c r="X1083" s="40" t="str">
        <f>VLOOKUP(B1083,SAOM!B$2:N1808,13,0)</f>
        <v>-</v>
      </c>
      <c r="Y1083" s="17"/>
      <c r="Z1083" s="15"/>
      <c r="AA1083" s="19"/>
      <c r="AB1083" s="35"/>
      <c r="AC1083" s="48"/>
      <c r="AD1083" s="19" t="str">
        <f>VLOOKUP(B1083,SAOM!B$2:Q2109,16,0)</f>
        <v>-</v>
      </c>
      <c r="AE1083" s="19" t="s">
        <v>4675</v>
      </c>
      <c r="AF1083" s="19"/>
      <c r="AG1083" s="145"/>
      <c r="AH1083" s="15"/>
    </row>
    <row r="1084" spans="1:34" s="20" customFormat="1">
      <c r="A1084" s="46">
        <v>4345</v>
      </c>
      <c r="B1084" s="38">
        <v>4345</v>
      </c>
      <c r="C1084" s="17">
        <v>41157</v>
      </c>
      <c r="D1084" s="17">
        <f t="shared" si="30"/>
        <v>41202</v>
      </c>
      <c r="E1084" s="17">
        <f>VLOOKUP(B1084,SAOM!B$2:D4134,3,0)</f>
        <v>41202</v>
      </c>
      <c r="F1084" s="17">
        <f t="shared" si="29"/>
        <v>41217</v>
      </c>
      <c r="G1084" s="17" t="s">
        <v>501</v>
      </c>
      <c r="H1084" s="14" t="s">
        <v>752</v>
      </c>
      <c r="I1084" s="40" t="str">
        <f>VLOOKUP(B1084,SAOM!B$2:E3079,4,0)</f>
        <v>A agendar</v>
      </c>
      <c r="J1084" s="14" t="s">
        <v>499</v>
      </c>
      <c r="K1084" s="14" t="s">
        <v>499</v>
      </c>
      <c r="L1084" s="15" t="s">
        <v>7854</v>
      </c>
      <c r="M1084" s="15" t="str">
        <f>VLOOKUP(L1084,Coordenadas!A$2:B2336,2,0)</f>
        <v xml:space="preserve"> 20°47'30.76"S</v>
      </c>
      <c r="N1084" s="15" t="str">
        <f>VLOOKUP(L1084,Coordenadas!A$2:C6079,3,0)</f>
        <v xml:space="preserve"> 43°41'13.16"O</v>
      </c>
      <c r="O1084" s="40" t="str">
        <f>VLOOKUP(B1084,SAOM!B$2:H2037,7,0)</f>
        <v>-</v>
      </c>
      <c r="P1084" s="40">
        <v>4033</v>
      </c>
      <c r="Q1084" s="17" t="str">
        <f>VLOOKUP(B1084,SAOM!B$2:I2037,8,0)</f>
        <v>-</v>
      </c>
      <c r="R1084" s="17" t="e">
        <f>VLOOKUP(B1084,AG_Lider!A$1:F2396,6,0)</f>
        <v>#N/A</v>
      </c>
      <c r="S1084" s="42" t="str">
        <f>VLOOKUP(B1084,SAOM!B$2:J2037,9,0)</f>
        <v>Milton Soares</v>
      </c>
      <c r="T1084" s="17" t="str">
        <f>VLOOKUP(B1084,SAOM!B$2:K2483,10,0)</f>
        <v>Ladeira Américo Leão, 20,Centro</v>
      </c>
      <c r="U1084" s="42" t="str">
        <f>VLOOKUP(B1084,SAOM!B$2:M1809,12,0)</f>
        <v>(31)37261331</v>
      </c>
      <c r="V1084" s="87" t="str">
        <f>VLOOKUP(B1084,SAOM!B$2:L1809,11,0)</f>
        <v>36430-000</v>
      </c>
      <c r="W1084" s="18"/>
      <c r="X1084" s="40" t="str">
        <f>VLOOKUP(B1084,SAOM!B$2:N1809,13,0)</f>
        <v>-</v>
      </c>
      <c r="Y1084" s="17"/>
      <c r="Z1084" s="15"/>
      <c r="AA1084" s="19"/>
      <c r="AB1084" s="35"/>
      <c r="AC1084" s="48"/>
      <c r="AD1084" s="19" t="str">
        <f>VLOOKUP(B1084,SAOM!B$2:Q2110,16,0)</f>
        <v>-</v>
      </c>
      <c r="AE1084" s="19" t="s">
        <v>4675</v>
      </c>
      <c r="AF1084" s="19"/>
      <c r="AG1084" s="145"/>
      <c r="AH1084" s="15"/>
    </row>
    <row r="1085" spans="1:34" s="20" customFormat="1">
      <c r="A1085" s="46">
        <v>4344</v>
      </c>
      <c r="B1085" s="38">
        <v>4344</v>
      </c>
      <c r="C1085" s="17">
        <v>41157</v>
      </c>
      <c r="D1085" s="17">
        <f t="shared" si="30"/>
        <v>41202</v>
      </c>
      <c r="E1085" s="17">
        <f>VLOOKUP(B1085,SAOM!B$2:D4135,3,0)</f>
        <v>41202</v>
      </c>
      <c r="F1085" s="17">
        <f t="shared" si="29"/>
        <v>41217</v>
      </c>
      <c r="G1085" s="17" t="s">
        <v>501</v>
      </c>
      <c r="H1085" s="14" t="s">
        <v>752</v>
      </c>
      <c r="I1085" s="40" t="str">
        <f>VLOOKUP(B1085,SAOM!B$2:E3080,4,0)</f>
        <v>A agendar</v>
      </c>
      <c r="J1085" s="14" t="s">
        <v>499</v>
      </c>
      <c r="K1085" s="14" t="s">
        <v>499</v>
      </c>
      <c r="L1085" s="15" t="s">
        <v>7723</v>
      </c>
      <c r="M1085" s="15" t="str">
        <f>VLOOKUP(L1085,Coordenadas!A$2:B2337,2,0)</f>
        <v xml:space="preserve"> 18°49'29.65"S</v>
      </c>
      <c r="N1085" s="15" t="str">
        <f>VLOOKUP(L1085,Coordenadas!A$2:C6080,3,0)</f>
        <v xml:space="preserve"> 42°26'16.86"O</v>
      </c>
      <c r="O1085" s="40" t="str">
        <f>VLOOKUP(B1085,SAOM!B$2:H2038,7,0)</f>
        <v>-</v>
      </c>
      <c r="P1085" s="40">
        <v>4033</v>
      </c>
      <c r="Q1085" s="17" t="str">
        <f>VLOOKUP(B1085,SAOM!B$2:I2038,8,0)</f>
        <v>-</v>
      </c>
      <c r="R1085" s="17" t="e">
        <f>VLOOKUP(B1085,AG_Lider!A$1:F2397,6,0)</f>
        <v>#N/A</v>
      </c>
      <c r="S1085" s="42" t="str">
        <f>VLOOKUP(B1085,SAOM!B$2:J2038,9,0)</f>
        <v>Fatima</v>
      </c>
      <c r="T1085" s="17" t="str">
        <f>VLOOKUP(B1085,SAOM!B$2:K2484,10,0)</f>
        <v>Rua Monsenhor Domingos, Centro</v>
      </c>
      <c r="U1085" s="42" t="str">
        <f>VLOOKUP(B1085,SAOM!B$2:M1810,12,0)</f>
        <v>33 3297-12-11</v>
      </c>
      <c r="V1085" s="87" t="str">
        <f>VLOOKUP(B1085,SAOM!B$2:L1810,11,0)</f>
        <v>39725-000</v>
      </c>
      <c r="W1085" s="18"/>
      <c r="X1085" s="40" t="str">
        <f>VLOOKUP(B1085,SAOM!B$2:N1810,13,0)</f>
        <v>-</v>
      </c>
      <c r="Y1085" s="17"/>
      <c r="Z1085" s="15"/>
      <c r="AA1085" s="19"/>
      <c r="AB1085" s="35"/>
      <c r="AC1085" s="48"/>
      <c r="AD1085" s="19" t="str">
        <f>VLOOKUP(B1085,SAOM!B$2:Q2111,16,0)</f>
        <v>-</v>
      </c>
      <c r="AE1085" s="19" t="s">
        <v>4675</v>
      </c>
      <c r="AF1085" s="19"/>
      <c r="AG1085" s="145"/>
      <c r="AH1085" s="15"/>
    </row>
    <row r="1086" spans="1:34" s="20" customFormat="1">
      <c r="A1086" s="46">
        <v>4304</v>
      </c>
      <c r="B1086" s="38">
        <v>4304</v>
      </c>
      <c r="C1086" s="17">
        <v>41155</v>
      </c>
      <c r="D1086" s="17">
        <f t="shared" si="30"/>
        <v>41200</v>
      </c>
      <c r="E1086" s="17">
        <f>VLOOKUP(B1086,SAOM!B$2:D4136,3,0)</f>
        <v>41200</v>
      </c>
      <c r="F1086" s="17">
        <f t="shared" si="29"/>
        <v>41215</v>
      </c>
      <c r="G1086" s="17" t="s">
        <v>501</v>
      </c>
      <c r="H1086" s="14" t="s">
        <v>752</v>
      </c>
      <c r="I1086" s="40" t="str">
        <f>VLOOKUP(B1086,SAOM!B$2:E3081,4,0)</f>
        <v>A agendar</v>
      </c>
      <c r="J1086" s="14" t="s">
        <v>499</v>
      </c>
      <c r="K1086" s="14" t="s">
        <v>499</v>
      </c>
      <c r="L1086" s="15" t="s">
        <v>7800</v>
      </c>
      <c r="M1086" s="15" t="str">
        <f>VLOOKUP(L1086,Coordenadas!A$2:B2338,2,0)</f>
        <v xml:space="preserve"> 21°33'21.63"S</v>
      </c>
      <c r="N1086" s="15" t="str">
        <f>VLOOKUP(L1086,Coordenadas!A$2:C6081,3,0)</f>
        <v xml:space="preserve"> 45°44'22.33"O</v>
      </c>
      <c r="O1086" s="40" t="str">
        <f>VLOOKUP(B1086,SAOM!B$2:H2039,7,0)</f>
        <v>-</v>
      </c>
      <c r="P1086" s="40">
        <v>4033</v>
      </c>
      <c r="Q1086" s="17" t="str">
        <f>VLOOKUP(B1086,SAOM!B$2:I2039,8,0)</f>
        <v>-</v>
      </c>
      <c r="R1086" s="17" t="e">
        <f>VLOOKUP(B1086,AG_Lider!A$1:F2398,6,0)</f>
        <v>#N/A</v>
      </c>
      <c r="S1086" s="42" t="str">
        <f>VLOOKUP(B1086,SAOM!B$2:J2039,9,0)</f>
        <v>Juliana Calheiros</v>
      </c>
      <c r="T1086" s="17" t="str">
        <f>VLOOKUP(B1086,SAOM!B$2:K2485,10,0)</f>
        <v>Rua Chico Tindim, 813 - Bela Vista</v>
      </c>
      <c r="U1086" s="42" t="str">
        <f>VLOOKUP(B1086,SAOM!B$2:M1811,12,0)</f>
        <v>(35)3267-3779</v>
      </c>
      <c r="V1086" s="87" t="str">
        <f>VLOOKUP(B1086,SAOM!B$2:L1811,11,0)</f>
        <v>37120-000</v>
      </c>
      <c r="W1086" s="18"/>
      <c r="X1086" s="40" t="str">
        <f>VLOOKUP(B1086,SAOM!B$2:N1811,13,0)</f>
        <v>-</v>
      </c>
      <c r="Y1086" s="17"/>
      <c r="Z1086" s="15"/>
      <c r="AA1086" s="19"/>
      <c r="AB1086" s="35"/>
      <c r="AC1086" s="48"/>
      <c r="AD1086" s="19" t="str">
        <f>VLOOKUP(B1086,SAOM!B$2:Q2112,16,0)</f>
        <v>-</v>
      </c>
      <c r="AE1086" s="19" t="s">
        <v>4675</v>
      </c>
      <c r="AF1086" s="19"/>
      <c r="AG1086" s="145"/>
      <c r="AH1086" s="15"/>
    </row>
    <row r="1087" spans="1:34" s="20" customFormat="1">
      <c r="A1087" s="46">
        <v>4303</v>
      </c>
      <c r="B1087" s="38">
        <v>4303</v>
      </c>
      <c r="C1087" s="17">
        <v>41155</v>
      </c>
      <c r="D1087" s="17">
        <f t="shared" si="30"/>
        <v>41200</v>
      </c>
      <c r="E1087" s="17">
        <f>VLOOKUP(B1087,SAOM!B$2:D4137,3,0)</f>
        <v>41200</v>
      </c>
      <c r="F1087" s="17">
        <f t="shared" si="29"/>
        <v>41215</v>
      </c>
      <c r="G1087" s="17" t="s">
        <v>501</v>
      </c>
      <c r="H1087" s="14" t="s">
        <v>752</v>
      </c>
      <c r="I1087" s="40" t="str">
        <f>VLOOKUP(B1087,SAOM!B$2:E3082,4,0)</f>
        <v>A agendar</v>
      </c>
      <c r="J1087" s="14" t="s">
        <v>499</v>
      </c>
      <c r="K1087" s="14" t="s">
        <v>499</v>
      </c>
      <c r="L1087" s="15" t="s">
        <v>7800</v>
      </c>
      <c r="M1087" s="15" t="str">
        <f>VLOOKUP(L1087,Coordenadas!A$2:B2339,2,0)</f>
        <v xml:space="preserve"> 21°33'21.63"S</v>
      </c>
      <c r="N1087" s="15" t="str">
        <f>VLOOKUP(L1087,Coordenadas!A$2:C6082,3,0)</f>
        <v xml:space="preserve"> 45°44'22.33"O</v>
      </c>
      <c r="O1087" s="40" t="str">
        <f>VLOOKUP(B1087,SAOM!B$2:H2040,7,0)</f>
        <v>-</v>
      </c>
      <c r="P1087" s="40">
        <v>4033</v>
      </c>
      <c r="Q1087" s="17" t="str">
        <f>VLOOKUP(B1087,SAOM!B$2:I2040,8,0)</f>
        <v>-</v>
      </c>
      <c r="R1087" s="17" t="e">
        <f>VLOOKUP(B1087,AG_Lider!A$1:F2399,6,0)</f>
        <v>#N/A</v>
      </c>
      <c r="S1087" s="42" t="str">
        <f>VLOOKUP(B1087,SAOM!B$2:J2040,9,0)</f>
        <v>Gisele Sabrina</v>
      </c>
      <c r="T1087" s="17" t="str">
        <f>VLOOKUP(B1087,SAOM!B$2:K2486,10,0)</f>
        <v>Av. Dom Bosco, 359 - Centro</v>
      </c>
      <c r="U1087" s="42" t="str">
        <f>VLOOKUP(B1087,SAOM!B$2:M1812,12,0)</f>
        <v>(35)3267-3459</v>
      </c>
      <c r="V1087" s="87" t="str">
        <f>VLOOKUP(B1087,SAOM!B$2:L1812,11,0)</f>
        <v>37120-000</v>
      </c>
      <c r="W1087" s="18"/>
      <c r="X1087" s="40" t="str">
        <f>VLOOKUP(B1087,SAOM!B$2:N1812,13,0)</f>
        <v>-</v>
      </c>
      <c r="Y1087" s="17"/>
      <c r="Z1087" s="15"/>
      <c r="AA1087" s="19"/>
      <c r="AB1087" s="35"/>
      <c r="AC1087" s="48"/>
      <c r="AD1087" s="19" t="str">
        <f>VLOOKUP(B1087,SAOM!B$2:Q2113,16,0)</f>
        <v>-</v>
      </c>
      <c r="AE1087" s="19" t="s">
        <v>4675</v>
      </c>
      <c r="AF1087" s="19"/>
      <c r="AG1087" s="145"/>
      <c r="AH1087" s="15"/>
    </row>
    <row r="1088" spans="1:34" s="20" customFormat="1">
      <c r="A1088" s="46">
        <v>4302</v>
      </c>
      <c r="B1088" s="38">
        <v>4302</v>
      </c>
      <c r="C1088" s="17">
        <v>41155</v>
      </c>
      <c r="D1088" s="17">
        <f t="shared" si="30"/>
        <v>41200</v>
      </c>
      <c r="E1088" s="17">
        <f>VLOOKUP(B1088,SAOM!B$2:D4138,3,0)</f>
        <v>41200</v>
      </c>
      <c r="F1088" s="17">
        <f t="shared" si="29"/>
        <v>41215</v>
      </c>
      <c r="G1088" s="17" t="s">
        <v>501</v>
      </c>
      <c r="H1088" s="14" t="s">
        <v>752</v>
      </c>
      <c r="I1088" s="40" t="str">
        <f>VLOOKUP(B1088,SAOM!B$2:E3083,4,0)</f>
        <v>A agendar</v>
      </c>
      <c r="J1088" s="14" t="s">
        <v>499</v>
      </c>
      <c r="K1088" s="14" t="s">
        <v>499</v>
      </c>
      <c r="L1088" s="15" t="s">
        <v>7800</v>
      </c>
      <c r="M1088" s="15" t="str">
        <f>VLOOKUP(L1088,Coordenadas!A$2:B2340,2,0)</f>
        <v xml:space="preserve"> 21°33'21.63"S</v>
      </c>
      <c r="N1088" s="15" t="str">
        <f>VLOOKUP(L1088,Coordenadas!A$2:C6083,3,0)</f>
        <v xml:space="preserve"> 45°44'22.33"O</v>
      </c>
      <c r="O1088" s="40" t="str">
        <f>VLOOKUP(B1088,SAOM!B$2:H2041,7,0)</f>
        <v>-</v>
      </c>
      <c r="P1088" s="40">
        <v>4033</v>
      </c>
      <c r="Q1088" s="17" t="str">
        <f>VLOOKUP(B1088,SAOM!B$2:I2041,8,0)</f>
        <v>-</v>
      </c>
      <c r="R1088" s="17" t="e">
        <f>VLOOKUP(B1088,AG_Lider!A$1:F2400,6,0)</f>
        <v>#N/A</v>
      </c>
      <c r="S1088" s="42" t="str">
        <f>VLOOKUP(B1088,SAOM!B$2:J2041,9,0)</f>
        <v>Eliza Márcia Dias Sepini</v>
      </c>
      <c r="T1088" s="17" t="str">
        <f>VLOOKUP(B1088,SAOM!B$2:K2487,10,0)</f>
        <v>Rua José Caproni de Morais, 15 - Colina São Marcos</v>
      </c>
      <c r="U1088" s="42" t="str">
        <f>VLOOKUP(B1088,SAOM!B$2:M1813,12,0)</f>
        <v>(35)3267-3549</v>
      </c>
      <c r="V1088" s="87" t="str">
        <f>VLOOKUP(B1088,SAOM!B$2:L1813,11,0)</f>
        <v>37120-000</v>
      </c>
      <c r="W1088" s="18"/>
      <c r="X1088" s="40" t="str">
        <f>VLOOKUP(B1088,SAOM!B$2:N1813,13,0)</f>
        <v>-</v>
      </c>
      <c r="Y1088" s="17"/>
      <c r="Z1088" s="15"/>
      <c r="AA1088" s="19"/>
      <c r="AB1088" s="35"/>
      <c r="AC1088" s="48"/>
      <c r="AD1088" s="19" t="str">
        <f>VLOOKUP(B1088,SAOM!B$2:Q2114,16,0)</f>
        <v>-</v>
      </c>
      <c r="AE1088" s="19" t="s">
        <v>4675</v>
      </c>
      <c r="AF1088" s="19"/>
      <c r="AG1088" s="145"/>
      <c r="AH1088" s="15"/>
    </row>
    <row r="1089" spans="1:34" s="20" customFormat="1">
      <c r="A1089" s="46">
        <v>4307</v>
      </c>
      <c r="B1089" s="38">
        <v>4307</v>
      </c>
      <c r="C1089" s="17">
        <v>41155</v>
      </c>
      <c r="D1089" s="17">
        <f t="shared" si="30"/>
        <v>41200</v>
      </c>
      <c r="E1089" s="17">
        <f>VLOOKUP(B1089,SAOM!B$2:D4139,3,0)</f>
        <v>41200</v>
      </c>
      <c r="F1089" s="17">
        <f t="shared" si="29"/>
        <v>41215</v>
      </c>
      <c r="G1089" s="17" t="s">
        <v>501</v>
      </c>
      <c r="H1089" s="14" t="s">
        <v>752</v>
      </c>
      <c r="I1089" s="40" t="str">
        <f>VLOOKUP(B1089,SAOM!B$2:E3084,4,0)</f>
        <v>A agendar</v>
      </c>
      <c r="J1089" s="14" t="s">
        <v>499</v>
      </c>
      <c r="K1089" s="14" t="s">
        <v>499</v>
      </c>
      <c r="L1089" s="15" t="s">
        <v>7875</v>
      </c>
      <c r="M1089" s="15" t="str">
        <f>VLOOKUP(L1089,Coordenadas!A$2:B2341,2,0)</f>
        <v xml:space="preserve"> 19°20'12.30"S</v>
      </c>
      <c r="N1089" s="15" t="str">
        <f>VLOOKUP(L1089,Coordenadas!A$2:C6084,3,0)</f>
        <v xml:space="preserve"> 43° 7'28.29"O</v>
      </c>
      <c r="O1089" s="40" t="str">
        <f>VLOOKUP(B1089,SAOM!B$2:H2042,7,0)</f>
        <v>-</v>
      </c>
      <c r="P1089" s="40">
        <v>4033</v>
      </c>
      <c r="Q1089" s="17" t="str">
        <f>VLOOKUP(B1089,SAOM!B$2:I2042,8,0)</f>
        <v>-</v>
      </c>
      <c r="R1089" s="17" t="e">
        <f>VLOOKUP(B1089,AG_Lider!A$1:F2401,6,0)</f>
        <v>#N/A</v>
      </c>
      <c r="S1089" s="42" t="str">
        <f>VLOOKUP(B1089,SAOM!B$2:J2042,9,0)</f>
        <v>Roselaine de Almeida Leite Lourenço</v>
      </c>
      <c r="T1089" s="17" t="str">
        <f>VLOOKUP(B1089,SAOM!B$2:K2488,10,0)</f>
        <v>RUA DAS PALMEIRAS N 14 - CENTRO</v>
      </c>
      <c r="U1089" s="42">
        <f>VLOOKUP(B1089,SAOM!B$2:M1814,12,0)</f>
        <v>38361302</v>
      </c>
      <c r="V1089" s="87" t="str">
        <f>VLOOKUP(B1089,SAOM!B$2:L1814,11,0)</f>
        <v>35810-000</v>
      </c>
      <c r="W1089" s="18"/>
      <c r="X1089" s="40" t="str">
        <f>VLOOKUP(B1089,SAOM!B$2:N1814,13,0)</f>
        <v>-</v>
      </c>
      <c r="Y1089" s="17"/>
      <c r="Z1089" s="15"/>
      <c r="AA1089" s="19"/>
      <c r="AB1089" s="35"/>
      <c r="AC1089" s="48"/>
      <c r="AD1089" s="19" t="str">
        <f>VLOOKUP(B1089,SAOM!B$2:Q2115,16,0)</f>
        <v>-</v>
      </c>
      <c r="AE1089" s="19" t="s">
        <v>4675</v>
      </c>
      <c r="AF1089" s="19"/>
      <c r="AG1089" s="145"/>
      <c r="AH1089" s="15"/>
    </row>
    <row r="1090" spans="1:34" s="20" customFormat="1">
      <c r="A1090" s="46">
        <v>4297</v>
      </c>
      <c r="B1090" s="38">
        <v>4297</v>
      </c>
      <c r="C1090" s="17">
        <v>41155</v>
      </c>
      <c r="D1090" s="17">
        <f t="shared" si="30"/>
        <v>41200</v>
      </c>
      <c r="E1090" s="17">
        <f>VLOOKUP(B1090,SAOM!B$2:D4140,3,0)</f>
        <v>41200</v>
      </c>
      <c r="F1090" s="17">
        <f t="shared" si="29"/>
        <v>41215</v>
      </c>
      <c r="G1090" s="17" t="s">
        <v>501</v>
      </c>
      <c r="H1090" s="14" t="s">
        <v>752</v>
      </c>
      <c r="I1090" s="40" t="str">
        <f>VLOOKUP(B1090,SAOM!B$2:E3085,4,0)</f>
        <v>A agendar</v>
      </c>
      <c r="J1090" s="14" t="s">
        <v>499</v>
      </c>
      <c r="K1090" s="14" t="s">
        <v>499</v>
      </c>
      <c r="L1090" s="15" t="s">
        <v>179</v>
      </c>
      <c r="M1090" s="15" t="str">
        <f>VLOOKUP(L1090,Coordenadas!A$2:B2342,2,0)</f>
        <v xml:space="preserve"> 21°21'56.13"S</v>
      </c>
      <c r="N1090" s="15" t="str">
        <f>VLOOKUP(L1090,Coordenadas!A$2:C6085,3,0)</f>
        <v xml:space="preserve"> 46°56'39.99"O</v>
      </c>
      <c r="O1090" s="40" t="str">
        <f>VLOOKUP(B1090,SAOM!B$2:H2043,7,0)</f>
        <v>-</v>
      </c>
      <c r="P1090" s="40">
        <v>4033</v>
      </c>
      <c r="Q1090" s="17" t="str">
        <f>VLOOKUP(B1090,SAOM!B$2:I2043,8,0)</f>
        <v>-</v>
      </c>
      <c r="R1090" s="17" t="e">
        <f>VLOOKUP(B1090,AG_Lider!A$1:F2402,6,0)</f>
        <v>#N/A</v>
      </c>
      <c r="S1090" s="42" t="str">
        <f>VLOOKUP(B1090,SAOM!B$2:J2043,9,0)</f>
        <v>Luciana Ribeiro da Costa Cili</v>
      </c>
      <c r="T1090" s="17" t="str">
        <f>VLOOKUP(B1090,SAOM!B$2:K2489,10,0)</f>
        <v>rua Coronel Cândido de Souza Dias, 106 - Centro</v>
      </c>
      <c r="U1090" s="42" t="str">
        <f>VLOOKUP(B1090,SAOM!B$2:M1815,12,0)</f>
        <v>(35) 3556-2067</v>
      </c>
      <c r="V1090" s="87" t="str">
        <f>VLOOKUP(B1090,SAOM!B$2:L1815,11,0)</f>
        <v>37820-000</v>
      </c>
      <c r="W1090" s="18"/>
      <c r="X1090" s="40" t="str">
        <f>VLOOKUP(B1090,SAOM!B$2:N1815,13,0)</f>
        <v>-</v>
      </c>
      <c r="Y1090" s="17"/>
      <c r="Z1090" s="15"/>
      <c r="AA1090" s="19"/>
      <c r="AB1090" s="35"/>
      <c r="AC1090" s="48"/>
      <c r="AD1090" s="19" t="str">
        <f>VLOOKUP(B1090,SAOM!B$2:Q2116,16,0)</f>
        <v>-</v>
      </c>
      <c r="AE1090" s="19" t="s">
        <v>4675</v>
      </c>
      <c r="AF1090" s="19"/>
      <c r="AG1090" s="145"/>
      <c r="AH1090" s="15"/>
    </row>
    <row r="1091" spans="1:34" s="20" customFormat="1">
      <c r="A1091" s="46">
        <v>4298</v>
      </c>
      <c r="B1091" s="38">
        <v>4298</v>
      </c>
      <c r="C1091" s="17">
        <v>41155</v>
      </c>
      <c r="D1091" s="17">
        <f t="shared" si="30"/>
        <v>41200</v>
      </c>
      <c r="E1091" s="17">
        <f>VLOOKUP(B1091,SAOM!B$2:D4141,3,0)</f>
        <v>41200</v>
      </c>
      <c r="F1091" s="17">
        <f t="shared" si="29"/>
        <v>41215</v>
      </c>
      <c r="G1091" s="17" t="s">
        <v>501</v>
      </c>
      <c r="H1091" s="14" t="s">
        <v>752</v>
      </c>
      <c r="I1091" s="40" t="str">
        <f>VLOOKUP(B1091,SAOM!B$2:E3086,4,0)</f>
        <v>A agendar</v>
      </c>
      <c r="J1091" s="14" t="s">
        <v>499</v>
      </c>
      <c r="K1091" s="14" t="s">
        <v>499</v>
      </c>
      <c r="L1091" s="15" t="s">
        <v>179</v>
      </c>
      <c r="M1091" s="15" t="str">
        <f>VLOOKUP(L1091,Coordenadas!A$2:B2343,2,0)</f>
        <v xml:space="preserve"> 21°21'56.13"S</v>
      </c>
      <c r="N1091" s="15" t="str">
        <f>VLOOKUP(L1091,Coordenadas!A$2:C6086,3,0)</f>
        <v xml:space="preserve"> 46°56'39.99"O</v>
      </c>
      <c r="O1091" s="40" t="str">
        <f>VLOOKUP(B1091,SAOM!B$2:H2044,7,0)</f>
        <v>-</v>
      </c>
      <c r="P1091" s="40">
        <v>4033</v>
      </c>
      <c r="Q1091" s="17" t="str">
        <f>VLOOKUP(B1091,SAOM!B$2:I2044,8,0)</f>
        <v>-</v>
      </c>
      <c r="R1091" s="17" t="e">
        <f>VLOOKUP(B1091,AG_Lider!A$1:F2403,6,0)</f>
        <v>#N/A</v>
      </c>
      <c r="S1091" s="42" t="str">
        <f>VLOOKUP(B1091,SAOM!B$2:J2044,9,0)</f>
        <v>Rosemarcia Oliveira</v>
      </c>
      <c r="T1091" s="17" t="str">
        <f>VLOOKUP(B1091,SAOM!B$2:K2490,10,0)</f>
        <v>rua Presidente Getúlio Vargas, 42 - Centro</v>
      </c>
      <c r="U1091" s="42" t="str">
        <f>VLOOKUP(B1091,SAOM!B$2:M1816,12,0)</f>
        <v>(35) 35561702</v>
      </c>
      <c r="V1091" s="87" t="str">
        <f>VLOOKUP(B1091,SAOM!B$2:L1816,11,0)</f>
        <v>37820-000</v>
      </c>
      <c r="W1091" s="18"/>
      <c r="X1091" s="40" t="str">
        <f>VLOOKUP(B1091,SAOM!B$2:N1816,13,0)</f>
        <v>-</v>
      </c>
      <c r="Y1091" s="17"/>
      <c r="Z1091" s="15"/>
      <c r="AA1091" s="19"/>
      <c r="AB1091" s="35"/>
      <c r="AC1091" s="48"/>
      <c r="AD1091" s="19" t="str">
        <f>VLOOKUP(B1091,SAOM!B$2:Q2117,16,0)</f>
        <v>-</v>
      </c>
      <c r="AE1091" s="19" t="s">
        <v>4675</v>
      </c>
      <c r="AF1091" s="19"/>
      <c r="AG1091" s="145"/>
      <c r="AH1091" s="15"/>
    </row>
    <row r="1092" spans="1:34" s="20" customFormat="1">
      <c r="A1092" s="46">
        <v>4299</v>
      </c>
      <c r="B1092" s="38">
        <v>4299</v>
      </c>
      <c r="C1092" s="17">
        <v>41155</v>
      </c>
      <c r="D1092" s="17">
        <f t="shared" si="30"/>
        <v>41200</v>
      </c>
      <c r="E1092" s="17">
        <f>VLOOKUP(B1092,SAOM!B$2:D4142,3,0)</f>
        <v>41200</v>
      </c>
      <c r="F1092" s="17">
        <f t="shared" si="29"/>
        <v>41215</v>
      </c>
      <c r="G1092" s="17" t="s">
        <v>501</v>
      </c>
      <c r="H1092" s="14" t="s">
        <v>752</v>
      </c>
      <c r="I1092" s="40" t="str">
        <f>VLOOKUP(B1092,SAOM!B$2:E3087,4,0)</f>
        <v>A agendar</v>
      </c>
      <c r="J1092" s="14" t="s">
        <v>499</v>
      </c>
      <c r="K1092" s="14" t="s">
        <v>499</v>
      </c>
      <c r="L1092" s="15" t="s">
        <v>179</v>
      </c>
      <c r="M1092" s="15" t="str">
        <f>VLOOKUP(L1092,Coordenadas!A$2:B2344,2,0)</f>
        <v xml:space="preserve"> 21°21'56.13"S</v>
      </c>
      <c r="N1092" s="15" t="str">
        <f>VLOOKUP(L1092,Coordenadas!A$2:C6087,3,0)</f>
        <v xml:space="preserve"> 46°56'39.99"O</v>
      </c>
      <c r="O1092" s="40" t="str">
        <f>VLOOKUP(B1092,SAOM!B$2:H2045,7,0)</f>
        <v>-</v>
      </c>
      <c r="P1092" s="40">
        <v>4033</v>
      </c>
      <c r="Q1092" s="17" t="str">
        <f>VLOOKUP(B1092,SAOM!B$2:I2045,8,0)</f>
        <v>-</v>
      </c>
      <c r="R1092" s="17" t="e">
        <f>VLOOKUP(B1092,AG_Lider!A$1:F2404,6,0)</f>
        <v>#N/A</v>
      </c>
      <c r="S1092" s="42" t="str">
        <f>VLOOKUP(B1092,SAOM!B$2:J2045,9,0)</f>
        <v>Bruno Marques Duarte</v>
      </c>
      <c r="T1092" s="17" t="str">
        <f>VLOOKUP(B1092,SAOM!B$2:K2491,10,0)</f>
        <v>rua Roque José Jaime, 171 - Centro</v>
      </c>
      <c r="U1092" s="42" t="str">
        <f>VLOOKUP(B1092,SAOM!B$2:M1817,12,0)</f>
        <v>(35) 3556-2499</v>
      </c>
      <c r="V1092" s="87" t="str">
        <f>VLOOKUP(B1092,SAOM!B$2:L1817,11,0)</f>
        <v>37820-000</v>
      </c>
      <c r="W1092" s="18"/>
      <c r="X1092" s="40" t="str">
        <f>VLOOKUP(B1092,SAOM!B$2:N1817,13,0)</f>
        <v>-</v>
      </c>
      <c r="Y1092" s="17"/>
      <c r="Z1092" s="15"/>
      <c r="AA1092" s="19"/>
      <c r="AB1092" s="35"/>
      <c r="AC1092" s="48"/>
      <c r="AD1092" s="19" t="str">
        <f>VLOOKUP(B1092,SAOM!B$2:Q2118,16,0)</f>
        <v>-</v>
      </c>
      <c r="AE1092" s="19" t="s">
        <v>4675</v>
      </c>
      <c r="AF1092" s="19"/>
      <c r="AG1092" s="145"/>
      <c r="AH1092" s="15"/>
    </row>
    <row r="1093" spans="1:34" s="20" customFormat="1">
      <c r="A1093" s="46">
        <v>4300</v>
      </c>
      <c r="B1093" s="38">
        <v>4300</v>
      </c>
      <c r="C1093" s="17">
        <v>41155</v>
      </c>
      <c r="D1093" s="17">
        <f t="shared" si="30"/>
        <v>41200</v>
      </c>
      <c r="E1093" s="17">
        <f>VLOOKUP(B1093,SAOM!B$2:D4143,3,0)</f>
        <v>41200</v>
      </c>
      <c r="F1093" s="17">
        <f t="shared" ref="F1093:F1143" si="31">D1093+15</f>
        <v>41215</v>
      </c>
      <c r="G1093" s="17" t="s">
        <v>501</v>
      </c>
      <c r="H1093" s="14" t="s">
        <v>752</v>
      </c>
      <c r="I1093" s="40" t="str">
        <f>VLOOKUP(B1093,SAOM!B$2:E3088,4,0)</f>
        <v>A agendar</v>
      </c>
      <c r="J1093" s="14" t="s">
        <v>499</v>
      </c>
      <c r="K1093" s="14" t="s">
        <v>499</v>
      </c>
      <c r="L1093" s="15" t="s">
        <v>179</v>
      </c>
      <c r="M1093" s="15" t="str">
        <f>VLOOKUP(L1093,Coordenadas!A$2:B2345,2,0)</f>
        <v xml:space="preserve"> 21°21'56.13"S</v>
      </c>
      <c r="N1093" s="15" t="str">
        <f>VLOOKUP(L1093,Coordenadas!A$2:C6088,3,0)</f>
        <v xml:space="preserve"> 46°56'39.99"O</v>
      </c>
      <c r="O1093" s="40" t="str">
        <f>VLOOKUP(B1093,SAOM!B$2:H2046,7,0)</f>
        <v>-</v>
      </c>
      <c r="P1093" s="40">
        <v>4033</v>
      </c>
      <c r="Q1093" s="17" t="str">
        <f>VLOOKUP(B1093,SAOM!B$2:I2046,8,0)</f>
        <v>-</v>
      </c>
      <c r="R1093" s="17" t="e">
        <f>VLOOKUP(B1093,AG_Lider!A$1:F2405,6,0)</f>
        <v>#N/A</v>
      </c>
      <c r="S1093" s="42" t="str">
        <f>VLOOKUP(B1093,SAOM!B$2:J2046,9,0)</f>
        <v>Ana Paula Barbosa Duarte</v>
      </c>
      <c r="T1093" s="17" t="str">
        <f>VLOOKUP(B1093,SAOM!B$2:K2492,10,0)</f>
        <v>rua São João da Fortaleza, s/n - Vila Nova</v>
      </c>
      <c r="U1093" s="42" t="str">
        <f>VLOOKUP(B1093,SAOM!B$2:M1818,12,0)</f>
        <v>(35) 3556-2142</v>
      </c>
      <c r="V1093" s="87" t="str">
        <f>VLOOKUP(B1093,SAOM!B$2:L1818,11,0)</f>
        <v>37820-000</v>
      </c>
      <c r="W1093" s="18"/>
      <c r="X1093" s="40" t="str">
        <f>VLOOKUP(B1093,SAOM!B$2:N1818,13,0)</f>
        <v>-</v>
      </c>
      <c r="Y1093" s="17"/>
      <c r="Z1093" s="15"/>
      <c r="AA1093" s="19"/>
      <c r="AB1093" s="35"/>
      <c r="AC1093" s="48"/>
      <c r="AD1093" s="19" t="str">
        <f>VLOOKUP(B1093,SAOM!B$2:Q2119,16,0)</f>
        <v>-</v>
      </c>
      <c r="AE1093" s="19" t="s">
        <v>4675</v>
      </c>
      <c r="AF1093" s="19"/>
      <c r="AG1093" s="145"/>
      <c r="AH1093" s="15"/>
    </row>
    <row r="1094" spans="1:34" s="84" customFormat="1">
      <c r="A1094" s="46">
        <v>4290</v>
      </c>
      <c r="B1094" s="38">
        <v>4290</v>
      </c>
      <c r="C1094" s="31">
        <v>41157</v>
      </c>
      <c r="D1094" s="31">
        <f t="shared" si="30"/>
        <v>41202</v>
      </c>
      <c r="E1094" s="31">
        <f>VLOOKUP(B1094,SAOM!B$2:D4144,3,0)</f>
        <v>41202</v>
      </c>
      <c r="F1094" s="31">
        <f t="shared" si="31"/>
        <v>41217</v>
      </c>
      <c r="G1094" s="31" t="s">
        <v>501</v>
      </c>
      <c r="H1094" s="73" t="s">
        <v>517</v>
      </c>
      <c r="I1094" s="38" t="str">
        <f>VLOOKUP(B1094,SAOM!B$2:E3089,4,0)</f>
        <v>Aceito</v>
      </c>
      <c r="J1094" s="73" t="s">
        <v>499</v>
      </c>
      <c r="K1094" s="73" t="s">
        <v>501</v>
      </c>
      <c r="L1094" s="47" t="s">
        <v>7452</v>
      </c>
      <c r="M1094" s="15" t="str">
        <f>VLOOKUP(L1094,Coordenadas!A$2:B2346,2,0)</f>
        <v xml:space="preserve"> 21°12'39.74"S</v>
      </c>
      <c r="N1094" s="15" t="str">
        <f>VLOOKUP(L1094,Coordenadas!A$2:C6089,3,0)</f>
        <v xml:space="preserve"> 45°13'46.17"O</v>
      </c>
      <c r="O1094" s="38" t="str">
        <f>VLOOKUP(B1094,SAOM!B$2:H2047,7,0)</f>
        <v>SES-NENO-4290</v>
      </c>
      <c r="P1094" s="38">
        <v>4033</v>
      </c>
      <c r="Q1094" s="31">
        <f>VLOOKUP(B1094,SAOM!B$2:I2047,8,0)</f>
        <v>41179</v>
      </c>
      <c r="R1094" s="31" t="e">
        <f>VLOOKUP(B1094,AG_Lider!A$1:F2406,6,0)</f>
        <v>#N/A</v>
      </c>
      <c r="S1094" s="80" t="str">
        <f>VLOOKUP(B1094,SAOM!B$2:J2047,9,0)</f>
        <v>Jose Carlos Lima Junior</v>
      </c>
      <c r="T1094" s="31" t="str">
        <f>VLOOKUP(B1094,SAOM!B$2:K2493,10,0)</f>
        <v>PRAÇA MARTINS PEREIRA 38, CENTRO</v>
      </c>
      <c r="U1094" s="80" t="str">
        <f>VLOOKUP(B1094,SAOM!B$2:M1819,12,0)</f>
        <v>35-3861-3502</v>
      </c>
      <c r="V1094" s="209" t="str">
        <f>VLOOKUP(B1094,SAOM!B$2:L1819,11,0)</f>
        <v>37250-000</v>
      </c>
      <c r="W1094" s="81"/>
      <c r="X1094" s="38" t="str">
        <f>VLOOKUP(B1094,SAOM!B$2:N1819,13,0)</f>
        <v>00:20:0E:10:4B:06</v>
      </c>
      <c r="Y1094" s="31">
        <v>41179</v>
      </c>
      <c r="Z1094" s="47" t="s">
        <v>8678</v>
      </c>
      <c r="AA1094" s="82">
        <v>41180</v>
      </c>
      <c r="AB1094" s="83"/>
      <c r="AC1094" s="70"/>
      <c r="AD1094" s="82" t="str">
        <f>VLOOKUP(B1094,SAOM!B$2:Q2120,16,0)</f>
        <v>-</v>
      </c>
      <c r="AE1094" s="82" t="s">
        <v>4675</v>
      </c>
      <c r="AF1094" s="82"/>
      <c r="AG1094" s="147"/>
      <c r="AH1094" s="47"/>
    </row>
    <row r="1095" spans="1:34" s="20" customFormat="1">
      <c r="A1095" s="46">
        <v>4301</v>
      </c>
      <c r="B1095" s="38">
        <v>4301</v>
      </c>
      <c r="C1095" s="17">
        <v>41157</v>
      </c>
      <c r="D1095" s="17">
        <f t="shared" si="30"/>
        <v>41202</v>
      </c>
      <c r="E1095" s="17">
        <f>VLOOKUP(B1095,SAOM!B$2:D4145,3,0)</f>
        <v>41202</v>
      </c>
      <c r="F1095" s="17">
        <f t="shared" si="31"/>
        <v>41217</v>
      </c>
      <c r="G1095" s="17" t="s">
        <v>501</v>
      </c>
      <c r="H1095" s="14" t="s">
        <v>752</v>
      </c>
      <c r="I1095" s="40" t="str">
        <f>VLOOKUP(B1095,SAOM!B$2:E3090,4,0)</f>
        <v>A agendar</v>
      </c>
      <c r="J1095" s="14" t="s">
        <v>499</v>
      </c>
      <c r="K1095" s="14" t="s">
        <v>499</v>
      </c>
      <c r="L1095" s="15" t="s">
        <v>179</v>
      </c>
      <c r="M1095" s="15" t="str">
        <f>VLOOKUP(L1095,Coordenadas!A$2:B2347,2,0)</f>
        <v xml:space="preserve"> 21°21'56.13"S</v>
      </c>
      <c r="N1095" s="15" t="str">
        <f>VLOOKUP(L1095,Coordenadas!A$2:C6090,3,0)</f>
        <v xml:space="preserve"> 46°56'39.99"O</v>
      </c>
      <c r="O1095" s="40" t="str">
        <f>VLOOKUP(B1095,SAOM!B$2:H2048,7,0)</f>
        <v>-</v>
      </c>
      <c r="P1095" s="40">
        <v>4033</v>
      </c>
      <c r="Q1095" s="17" t="str">
        <f>VLOOKUP(B1095,SAOM!B$2:I2048,8,0)</f>
        <v>-</v>
      </c>
      <c r="R1095" s="17" t="e">
        <f>VLOOKUP(B1095,AG_Lider!A$1:F2407,6,0)</f>
        <v>#N/A</v>
      </c>
      <c r="S1095" s="42" t="str">
        <f>VLOOKUP(B1095,SAOM!B$2:J2048,9,0)</f>
        <v>Anabel Demarque Leandro</v>
      </c>
      <c r="T1095" s="17" t="str">
        <f>VLOOKUP(B1095,SAOM!B$2:K2494,10,0)</f>
        <v>rua Coronel Cândido de Souza Dias, 52, Centro</v>
      </c>
      <c r="U1095" s="42" t="str">
        <f>VLOOKUP(B1095,SAOM!B$2:M1820,12,0)</f>
        <v>(35) 3556-1222</v>
      </c>
      <c r="V1095" s="87" t="str">
        <f>VLOOKUP(B1095,SAOM!B$2:L1820,11,0)</f>
        <v>37820-000</v>
      </c>
      <c r="W1095" s="18"/>
      <c r="X1095" s="40" t="str">
        <f>VLOOKUP(B1095,SAOM!B$2:N1820,13,0)</f>
        <v>-</v>
      </c>
      <c r="Y1095" s="17"/>
      <c r="Z1095" s="15"/>
      <c r="AA1095" s="19"/>
      <c r="AB1095" s="35"/>
      <c r="AC1095" s="48"/>
      <c r="AD1095" s="19" t="str">
        <f>VLOOKUP(B1095,SAOM!B$2:Q2121,16,0)</f>
        <v>-</v>
      </c>
      <c r="AE1095" s="19" t="s">
        <v>4675</v>
      </c>
      <c r="AF1095" s="19"/>
      <c r="AG1095" s="145"/>
      <c r="AH1095" s="15"/>
    </row>
    <row r="1096" spans="1:34" s="84" customFormat="1">
      <c r="A1096" s="46">
        <v>4291</v>
      </c>
      <c r="B1096" s="38">
        <v>4291</v>
      </c>
      <c r="C1096" s="31">
        <v>41157</v>
      </c>
      <c r="D1096" s="31">
        <f t="shared" si="30"/>
        <v>41202</v>
      </c>
      <c r="E1096" s="31">
        <f>VLOOKUP(B1096,SAOM!B$2:D4146,3,0)</f>
        <v>41202</v>
      </c>
      <c r="F1096" s="31">
        <f t="shared" si="31"/>
        <v>41217</v>
      </c>
      <c r="G1096" s="31" t="s">
        <v>501</v>
      </c>
      <c r="H1096" s="73" t="s">
        <v>517</v>
      </c>
      <c r="I1096" s="38" t="str">
        <f>VLOOKUP(B1096,SAOM!B$2:E3091,4,0)</f>
        <v>Aceito</v>
      </c>
      <c r="J1096" s="73" t="s">
        <v>499</v>
      </c>
      <c r="K1096" s="73" t="s">
        <v>499</v>
      </c>
      <c r="L1096" s="47" t="s">
        <v>7452</v>
      </c>
      <c r="M1096" s="15" t="str">
        <f>VLOOKUP(L1096,Coordenadas!A$2:B2348,2,0)</f>
        <v xml:space="preserve"> 21°12'39.74"S</v>
      </c>
      <c r="N1096" s="15" t="str">
        <f>VLOOKUP(L1096,Coordenadas!A$2:C6091,3,0)</f>
        <v xml:space="preserve"> 45°13'46.17"O</v>
      </c>
      <c r="O1096" s="38" t="str">
        <f>VLOOKUP(B1096,SAOM!B$2:H2049,7,0)</f>
        <v>SES-NENO-4291</v>
      </c>
      <c r="P1096" s="38">
        <v>4033</v>
      </c>
      <c r="Q1096" s="31">
        <f>VLOOKUP(B1096,SAOM!B$2:I2049,8,0)</f>
        <v>41180</v>
      </c>
      <c r="R1096" s="31" t="e">
        <f>VLOOKUP(B1096,AG_Lider!A$1:F2408,6,0)</f>
        <v>#N/A</v>
      </c>
      <c r="S1096" s="80" t="str">
        <f>VLOOKUP(B1096,SAOM!B$2:J2049,9,0)</f>
        <v>Jose Carlos Lima Junior</v>
      </c>
      <c r="T1096" s="31" t="str">
        <f>VLOOKUP(B1096,SAOM!B$2:K2495,10,0)</f>
        <v>RUA JOAO PEREIRA NETO 574,SALGADO FILHO</v>
      </c>
      <c r="U1096" s="80" t="str">
        <f>VLOOKUP(B1096,SAOM!B$2:M1821,12,0)</f>
        <v>35-3861-3726</v>
      </c>
      <c r="V1096" s="209" t="str">
        <f>VLOOKUP(B1096,SAOM!B$2:L1821,11,0)</f>
        <v>37250-000</v>
      </c>
      <c r="W1096" s="81"/>
      <c r="X1096" s="38" t="str">
        <f>VLOOKUP(B1096,SAOM!B$2:N1821,13,0)</f>
        <v>00:20:0e:10:4b:01</v>
      </c>
      <c r="Y1096" s="31">
        <v>41180</v>
      </c>
      <c r="Z1096" s="47" t="s">
        <v>8869</v>
      </c>
      <c r="AA1096" s="82">
        <v>41180</v>
      </c>
      <c r="AB1096" s="83"/>
      <c r="AC1096" s="70"/>
      <c r="AD1096" s="82" t="str">
        <f>VLOOKUP(B1096,SAOM!B$2:Q2122,16,0)</f>
        <v>-</v>
      </c>
      <c r="AE1096" s="82" t="s">
        <v>4675</v>
      </c>
      <c r="AF1096" s="82"/>
      <c r="AG1096" s="147"/>
      <c r="AH1096" s="47"/>
    </row>
    <row r="1097" spans="1:34" s="84" customFormat="1">
      <c r="A1097" s="46">
        <v>4292</v>
      </c>
      <c r="B1097" s="38">
        <v>4292</v>
      </c>
      <c r="C1097" s="31">
        <v>41157</v>
      </c>
      <c r="D1097" s="31">
        <f t="shared" si="30"/>
        <v>41202</v>
      </c>
      <c r="E1097" s="31">
        <f>VLOOKUP(B1097,SAOM!B$2:D4147,3,0)</f>
        <v>41202</v>
      </c>
      <c r="F1097" s="31">
        <f t="shared" si="31"/>
        <v>41217</v>
      </c>
      <c r="G1097" s="31" t="s">
        <v>501</v>
      </c>
      <c r="H1097" s="73" t="s">
        <v>517</v>
      </c>
      <c r="I1097" s="38" t="str">
        <f>VLOOKUP(B1097,SAOM!B$2:E3092,4,0)</f>
        <v>Aceito</v>
      </c>
      <c r="J1097" s="73" t="s">
        <v>499</v>
      </c>
      <c r="K1097" s="73" t="s">
        <v>501</v>
      </c>
      <c r="L1097" s="47" t="s">
        <v>7452</v>
      </c>
      <c r="M1097" s="15" t="str">
        <f>VLOOKUP(L1097,Coordenadas!A$2:B2349,2,0)</f>
        <v xml:space="preserve"> 21°12'39.74"S</v>
      </c>
      <c r="N1097" s="15" t="str">
        <f>VLOOKUP(L1097,Coordenadas!A$2:C6092,3,0)</f>
        <v xml:space="preserve"> 45°13'46.17"O</v>
      </c>
      <c r="O1097" s="38" t="str">
        <f>VLOOKUP(B1097,SAOM!B$2:H2050,7,0)</f>
        <v>SES-NENO-4292</v>
      </c>
      <c r="P1097" s="38">
        <v>4033</v>
      </c>
      <c r="Q1097" s="31">
        <f>VLOOKUP(B1097,SAOM!B$2:I2050,8,0)</f>
        <v>41178</v>
      </c>
      <c r="R1097" s="31" t="e">
        <f>VLOOKUP(B1097,AG_Lider!A$1:F2409,6,0)</f>
        <v>#N/A</v>
      </c>
      <c r="S1097" s="80" t="str">
        <f>VLOOKUP(B1097,SAOM!B$2:J2050,9,0)</f>
        <v>Jose Carlos Lima Junior</v>
      </c>
      <c r="T1097" s="31" t="str">
        <f>VLOOKUP(B1097,SAOM!B$2:K2496,10,0)</f>
        <v>RUA ALFREDO UNES N°15,VILA MENEZES</v>
      </c>
      <c r="U1097" s="80" t="str">
        <f>VLOOKUP(B1097,SAOM!B$2:M1822,12,0)</f>
        <v>35-3861-3726</v>
      </c>
      <c r="V1097" s="209" t="str">
        <f>VLOOKUP(B1097,SAOM!B$2:L1822,11,0)</f>
        <v>37250-000</v>
      </c>
      <c r="W1097" s="81"/>
      <c r="X1097" s="38" t="str">
        <f>VLOOKUP(B1097,SAOM!B$2:N1822,13,0)</f>
        <v>00:20:0e:10:4a:cd</v>
      </c>
      <c r="Y1097" s="31">
        <v>41179</v>
      </c>
      <c r="Z1097" s="47" t="s">
        <v>8677</v>
      </c>
      <c r="AA1097" s="82">
        <v>41179</v>
      </c>
      <c r="AB1097" s="83"/>
      <c r="AC1097" s="70"/>
      <c r="AD1097" s="82" t="str">
        <f>VLOOKUP(B1097,SAOM!B$2:Q2123,16,0)</f>
        <v>-</v>
      </c>
      <c r="AE1097" s="82" t="s">
        <v>4675</v>
      </c>
      <c r="AF1097" s="82"/>
      <c r="AG1097" s="147"/>
      <c r="AH1097" s="47"/>
    </row>
    <row r="1098" spans="1:34" s="20" customFormat="1">
      <c r="A1098" s="46">
        <v>4443</v>
      </c>
      <c r="B1098" s="38">
        <v>4443</v>
      </c>
      <c r="C1098" s="17">
        <v>41163</v>
      </c>
      <c r="D1098" s="17">
        <f t="shared" si="30"/>
        <v>41208</v>
      </c>
      <c r="E1098" s="17">
        <f>VLOOKUP(B1098,SAOM!B$2:D4148,3,0)</f>
        <v>41208</v>
      </c>
      <c r="F1098" s="17">
        <f t="shared" si="31"/>
        <v>41223</v>
      </c>
      <c r="G1098" s="17" t="s">
        <v>501</v>
      </c>
      <c r="H1098" s="14" t="s">
        <v>752</v>
      </c>
      <c r="I1098" s="40" t="str">
        <f>VLOOKUP(B1098,SAOM!B$2:E3093,4,0)</f>
        <v>Agendado</v>
      </c>
      <c r="J1098" s="14" t="s">
        <v>499</v>
      </c>
      <c r="K1098" s="14" t="s">
        <v>499</v>
      </c>
      <c r="L1098" s="15" t="s">
        <v>8041</v>
      </c>
      <c r="M1098" s="15" t="str">
        <f>VLOOKUP(L1098,Coordenadas!A$2:B2350,2,0)</f>
        <v xml:space="preserve"> 18°28'20.50"S</v>
      </c>
      <c r="N1098" s="15" t="str">
        <f>VLOOKUP(L1098,Coordenadas!A$2:C6093,3,0)</f>
        <v xml:space="preserve"> 47°11'33.38"O</v>
      </c>
      <c r="O1098" s="40" t="str">
        <f>VLOOKUP(B1098,SAOM!B$2:H2051,7,0)</f>
        <v>-</v>
      </c>
      <c r="P1098" s="40">
        <v>4033</v>
      </c>
      <c r="Q1098" s="17">
        <f>VLOOKUP(B1098,SAOM!B$2:I2051,8,0)</f>
        <v>41170</v>
      </c>
      <c r="R1098" s="17" t="e">
        <f>VLOOKUP(B1098,AG_Lider!A$1:F2410,6,0)</f>
        <v>#N/A</v>
      </c>
      <c r="S1098" s="42" t="str">
        <f>VLOOKUP(B1098,SAOM!B$2:J2051,9,0)</f>
        <v>CARLA DE SOUZA PORTO</v>
      </c>
      <c r="T1098" s="17" t="str">
        <f>VLOOKUP(B1098,SAOM!B$2:K2497,10,0)</f>
        <v>AV - JOSE CARNEIRO DE MENDONÇA S/N</v>
      </c>
      <c r="U1098" s="42" t="str">
        <f>VLOOKUP(B1098,SAOM!B$2:M1823,12,0)</f>
        <v>34 3841 3786</v>
      </c>
      <c r="V1098" s="87" t="str">
        <f>VLOOKUP(B1098,SAOM!B$2:L1823,11,0)</f>
        <v>38550-000</v>
      </c>
      <c r="W1098" s="18"/>
      <c r="X1098" s="40" t="str">
        <f>VLOOKUP(B1098,SAOM!B$2:N1823,13,0)</f>
        <v>-</v>
      </c>
      <c r="Y1098" s="17"/>
      <c r="Z1098" s="15"/>
      <c r="AA1098" s="19"/>
      <c r="AB1098" s="35"/>
      <c r="AC1098" s="48"/>
      <c r="AD1098" s="19" t="str">
        <f>VLOOKUP(B1098,SAOM!B$2:Q2124,16,0)</f>
        <v>-</v>
      </c>
      <c r="AE1098" s="19" t="s">
        <v>4675</v>
      </c>
      <c r="AF1098" s="19"/>
      <c r="AG1098" s="145"/>
      <c r="AH1098" s="15"/>
    </row>
    <row r="1099" spans="1:34" s="20" customFormat="1">
      <c r="A1099" s="46">
        <v>4439</v>
      </c>
      <c r="B1099" s="38">
        <v>4439</v>
      </c>
      <c r="C1099" s="17">
        <v>41163</v>
      </c>
      <c r="D1099" s="17">
        <f t="shared" si="30"/>
        <v>41208</v>
      </c>
      <c r="E1099" s="17">
        <f>VLOOKUP(B1099,SAOM!B$2:D4149,3,0)</f>
        <v>41208</v>
      </c>
      <c r="F1099" s="17">
        <f t="shared" si="31"/>
        <v>41223</v>
      </c>
      <c r="G1099" s="17" t="s">
        <v>501</v>
      </c>
      <c r="H1099" s="14" t="s">
        <v>752</v>
      </c>
      <c r="I1099" s="40" t="str">
        <f>VLOOKUP(B1099,SAOM!B$2:E3094,4,0)</f>
        <v>Agendado</v>
      </c>
      <c r="J1099" s="14" t="s">
        <v>499</v>
      </c>
      <c r="K1099" s="14" t="s">
        <v>499</v>
      </c>
      <c r="L1099" s="15" t="s">
        <v>8041</v>
      </c>
      <c r="M1099" s="15" t="str">
        <f>VLOOKUP(L1099,Coordenadas!A$2:B2351,2,0)</f>
        <v xml:space="preserve"> 18°28'20.50"S</v>
      </c>
      <c r="N1099" s="15" t="str">
        <f>VLOOKUP(L1099,Coordenadas!A$2:C6094,3,0)</f>
        <v xml:space="preserve"> 47°11'33.38"O</v>
      </c>
      <c r="O1099" s="40" t="str">
        <f>VLOOKUP(B1099,SAOM!B$2:H2052,7,0)</f>
        <v>-</v>
      </c>
      <c r="P1099" s="40">
        <v>4033</v>
      </c>
      <c r="Q1099" s="17">
        <f>VLOOKUP(B1099,SAOM!B$2:I2052,8,0)</f>
        <v>41170</v>
      </c>
      <c r="R1099" s="17" t="e">
        <f>VLOOKUP(B1099,AG_Lider!A$1:F2411,6,0)</f>
        <v>#N/A</v>
      </c>
      <c r="S1099" s="42" t="str">
        <f>VLOOKUP(B1099,SAOM!B$2:J2052,9,0)</f>
        <v>PATRICIA APARECIDA SILVA</v>
      </c>
      <c r="T1099" s="17" t="str">
        <f>VLOOKUP(B1099,SAOM!B$2:K2498,10,0)</f>
        <v>RUA- JOSÉ MACHADO Nº 60</v>
      </c>
      <c r="U1099" s="42" t="str">
        <f>VLOOKUP(B1099,SAOM!B$2:M1824,12,0)</f>
        <v>34 3841 3785</v>
      </c>
      <c r="V1099" s="87" t="str">
        <f>VLOOKUP(B1099,SAOM!B$2:L1824,11,0)</f>
        <v>38550-000</v>
      </c>
      <c r="W1099" s="18"/>
      <c r="X1099" s="40" t="str">
        <f>VLOOKUP(B1099,SAOM!B$2:N1824,13,0)</f>
        <v>-</v>
      </c>
      <c r="Y1099" s="17"/>
      <c r="Z1099" s="15"/>
      <c r="AA1099" s="19"/>
      <c r="AB1099" s="35"/>
      <c r="AC1099" s="48"/>
      <c r="AD1099" s="19" t="str">
        <f>VLOOKUP(B1099,SAOM!B$2:Q2125,16,0)</f>
        <v>-</v>
      </c>
      <c r="AE1099" s="19" t="s">
        <v>4675</v>
      </c>
      <c r="AF1099" s="19"/>
      <c r="AG1099" s="145"/>
      <c r="AH1099" s="15"/>
    </row>
    <row r="1100" spans="1:34" s="20" customFormat="1">
      <c r="A1100" s="46">
        <v>4437</v>
      </c>
      <c r="B1100" s="38">
        <v>4437</v>
      </c>
      <c r="C1100" s="17">
        <v>41163</v>
      </c>
      <c r="D1100" s="17">
        <f t="shared" si="30"/>
        <v>41208</v>
      </c>
      <c r="E1100" s="17">
        <f>VLOOKUP(B1100,SAOM!B$2:D4150,3,0)</f>
        <v>41208</v>
      </c>
      <c r="F1100" s="17">
        <f t="shared" si="31"/>
        <v>41223</v>
      </c>
      <c r="G1100" s="17">
        <v>41177</v>
      </c>
      <c r="H1100" s="14" t="s">
        <v>7229</v>
      </c>
      <c r="I1100" s="40" t="str">
        <f>VLOOKUP(B1100,SAOM!B$2:E3095,4,0)</f>
        <v>Paralisado</v>
      </c>
      <c r="J1100" s="14" t="s">
        <v>499</v>
      </c>
      <c r="K1100" s="14" t="s">
        <v>499</v>
      </c>
      <c r="L1100" s="15" t="s">
        <v>2061</v>
      </c>
      <c r="M1100" s="15" t="str">
        <f>VLOOKUP(L1100,Coordenadas!A$2:B2352,2,0)</f>
        <v xml:space="preserve"> 19° 4'12.93"S</v>
      </c>
      <c r="N1100" s="15" t="str">
        <f>VLOOKUP(L1100,Coordenadas!A$2:C6095,3,0)</f>
        <v xml:space="preserve"> 41°51'48.51"O</v>
      </c>
      <c r="O1100" s="40" t="str">
        <f>VLOOKUP(B1100,SAOM!B$2:H2053,7,0)</f>
        <v>-</v>
      </c>
      <c r="P1100" s="40">
        <v>4033</v>
      </c>
      <c r="Q1100" s="17" t="str">
        <f>VLOOKUP(B1100,SAOM!B$2:I2053,8,0)</f>
        <v>-</v>
      </c>
      <c r="R1100" s="17" t="e">
        <f>VLOOKUP(B1100,AG_Lider!A$1:F2412,6,0)</f>
        <v>#N/A</v>
      </c>
      <c r="S1100" s="42" t="str">
        <f>VLOOKUP(B1100,SAOM!B$2:J2053,9,0)</f>
        <v>Lucimar dos Santos Pereira</v>
      </c>
      <c r="T1100" s="17" t="str">
        <f>VLOOKUP(B1100,SAOM!B$2:K2499,10,0)</f>
        <v>Praça da Matriz S/N.º</v>
      </c>
      <c r="U1100" s="42" t="str">
        <f>VLOOKUP(B1100,SAOM!B$2:M1825,12,0)</f>
        <v>33 3231 9824</v>
      </c>
      <c r="V1100" s="87" t="str">
        <f>VLOOKUP(B1100,SAOM!B$2:L1825,11,0)</f>
        <v>35123-000</v>
      </c>
      <c r="W1100" s="18"/>
      <c r="X1100" s="40" t="str">
        <f>VLOOKUP(B1100,SAOM!B$2:N1825,13,0)</f>
        <v>-</v>
      </c>
      <c r="Y1100" s="17"/>
      <c r="Z1100" s="15"/>
      <c r="AA1100" s="19"/>
      <c r="AB1100" s="35"/>
      <c r="AC1100" s="48"/>
      <c r="AD1100" s="19" t="str">
        <f>VLOOKUP(B1100,SAOM!B$2:Q2126,16,0)</f>
        <v>OS4437 esta com o endereço Praça da Matriz S/N.º . Mas segundo a funcionaria Leiliane no fone: 33 3231-9530 não há unidade nesse endereço (Conferir endereço).</v>
      </c>
      <c r="AE1100" s="19" t="s">
        <v>4675</v>
      </c>
      <c r="AF1100" s="19"/>
      <c r="AG1100" s="145"/>
      <c r="AH1100" s="15"/>
    </row>
    <row r="1101" spans="1:34" s="20" customFormat="1">
      <c r="A1101" s="46">
        <v>4436</v>
      </c>
      <c r="B1101" s="38">
        <v>4436</v>
      </c>
      <c r="C1101" s="17">
        <v>41163</v>
      </c>
      <c r="D1101" s="17">
        <f t="shared" si="30"/>
        <v>41208</v>
      </c>
      <c r="E1101" s="17">
        <f>VLOOKUP(B1101,SAOM!B$2:D4151,3,0)</f>
        <v>41208</v>
      </c>
      <c r="F1101" s="17">
        <f t="shared" si="31"/>
        <v>41223</v>
      </c>
      <c r="G1101" s="17" t="s">
        <v>501</v>
      </c>
      <c r="H1101" s="14" t="s">
        <v>752</v>
      </c>
      <c r="I1101" s="40" t="str">
        <f>VLOOKUP(B1101,SAOM!B$2:E3096,4,0)</f>
        <v>Agendado</v>
      </c>
      <c r="J1101" s="14" t="s">
        <v>499</v>
      </c>
      <c r="K1101" s="14" t="s">
        <v>499</v>
      </c>
      <c r="L1101" s="15" t="s">
        <v>2061</v>
      </c>
      <c r="M1101" s="15" t="str">
        <f>VLOOKUP(L1101,Coordenadas!A$2:B2353,2,0)</f>
        <v xml:space="preserve"> 19° 4'12.93"S</v>
      </c>
      <c r="N1101" s="15" t="str">
        <f>VLOOKUP(L1101,Coordenadas!A$2:C6096,3,0)</f>
        <v xml:space="preserve"> 41°51'48.51"O</v>
      </c>
      <c r="O1101" s="40" t="str">
        <f>VLOOKUP(B1101,SAOM!B$2:H2054,7,0)</f>
        <v>-</v>
      </c>
      <c r="P1101" s="40">
        <v>4033</v>
      </c>
      <c r="Q1101" s="17">
        <f>VLOOKUP(B1101,SAOM!B$2:I2054,8,0)</f>
        <v>41173</v>
      </c>
      <c r="R1101" s="17" t="e">
        <f>VLOOKUP(B1101,AG_Lider!A$1:F2413,6,0)</f>
        <v>#N/A</v>
      </c>
      <c r="S1101" s="42" t="str">
        <f>VLOOKUP(B1101,SAOM!B$2:J2054,9,0)</f>
        <v>Lucimar dos Santos Pereira</v>
      </c>
      <c r="T1101" s="17" t="str">
        <f>VLOOKUP(B1101,SAOM!B$2:K2500,10,0)</f>
        <v>Fernando Rosa de Farias, 349</v>
      </c>
      <c r="U1101" s="42" t="str">
        <f>VLOOKUP(B1101,SAOM!B$2:M1826,12,0)</f>
        <v>33 3231 9824</v>
      </c>
      <c r="V1101" s="87" t="str">
        <f>VLOOKUP(B1101,SAOM!B$2:L1826,11,0)</f>
        <v>35123-000</v>
      </c>
      <c r="W1101" s="18"/>
      <c r="X1101" s="40" t="str">
        <f>VLOOKUP(B1101,SAOM!B$2:N1826,13,0)</f>
        <v>-</v>
      </c>
      <c r="Y1101" s="17"/>
      <c r="Z1101" s="15"/>
      <c r="AA1101" s="19"/>
      <c r="AB1101" s="35"/>
      <c r="AC1101" s="48"/>
      <c r="AD1101" s="19" t="str">
        <f>VLOOKUP(B1101,SAOM!B$2:Q2127,16,0)</f>
        <v>-</v>
      </c>
      <c r="AE1101" s="19" t="s">
        <v>4675</v>
      </c>
      <c r="AF1101" s="19"/>
      <c r="AG1101" s="145"/>
      <c r="AH1101" s="15"/>
    </row>
    <row r="1102" spans="1:34" s="20" customFormat="1">
      <c r="A1102" s="46">
        <v>4434</v>
      </c>
      <c r="B1102" s="38">
        <v>4434</v>
      </c>
      <c r="C1102" s="17">
        <v>41163</v>
      </c>
      <c r="D1102" s="17">
        <f t="shared" si="30"/>
        <v>41208</v>
      </c>
      <c r="E1102" s="17">
        <f>VLOOKUP(B1102,SAOM!B$2:D4152,3,0)</f>
        <v>41208</v>
      </c>
      <c r="F1102" s="17">
        <f t="shared" si="31"/>
        <v>41223</v>
      </c>
      <c r="G1102" s="17" t="s">
        <v>501</v>
      </c>
      <c r="H1102" s="14" t="s">
        <v>752</v>
      </c>
      <c r="I1102" s="40" t="str">
        <f>VLOOKUP(B1102,SAOM!B$2:E3097,4,0)</f>
        <v>Agendado</v>
      </c>
      <c r="J1102" s="14" t="s">
        <v>499</v>
      </c>
      <c r="K1102" s="14" t="s">
        <v>499</v>
      </c>
      <c r="L1102" s="15" t="s">
        <v>8053</v>
      </c>
      <c r="M1102" s="15" t="str">
        <f>VLOOKUP(L1102,Coordenadas!A$2:B2354,2,0)</f>
        <v xml:space="preserve"> 22°45'17.45"S</v>
      </c>
      <c r="N1102" s="15" t="str">
        <f>VLOOKUP(L1102,Coordenadas!A$2:C6097,3,0)</f>
        <v xml:space="preserve"> 46° 8'42.00"O</v>
      </c>
      <c r="O1102" s="40" t="str">
        <f>VLOOKUP(B1102,SAOM!B$2:H2055,7,0)</f>
        <v>-</v>
      </c>
      <c r="P1102" s="40">
        <v>4033</v>
      </c>
      <c r="Q1102" s="17">
        <f>VLOOKUP(B1102,SAOM!B$2:I2055,8,0)</f>
        <v>41170</v>
      </c>
      <c r="R1102" s="17" t="e">
        <f>VLOOKUP(B1102,AG_Lider!A$1:F2414,6,0)</f>
        <v>#N/A</v>
      </c>
      <c r="S1102" s="42" t="str">
        <f>VLOOKUP(B1102,SAOM!B$2:J2055,9,0)</f>
        <v>Loydi Sara Santos Araújo</v>
      </c>
      <c r="T1102" s="17" t="str">
        <f>VLOOKUP(B1102,SAOM!B$2:K2501,10,0)</f>
        <v>Rua: Angelo Caetano dos Santos, n°505</v>
      </c>
      <c r="U1102" s="42" t="str">
        <f>VLOOKUP(B1102,SAOM!B$2:M1827,12,0)</f>
        <v>(35)34331004</v>
      </c>
      <c r="V1102" s="87" t="str">
        <f>VLOOKUP(B1102,SAOM!B$2:L1827,11,0)</f>
        <v>37650-000</v>
      </c>
      <c r="W1102" s="18"/>
      <c r="X1102" s="40" t="str">
        <f>VLOOKUP(B1102,SAOM!B$2:N1827,13,0)</f>
        <v>-</v>
      </c>
      <c r="Y1102" s="17"/>
      <c r="Z1102" s="15"/>
      <c r="AA1102" s="19"/>
      <c r="AB1102" s="35"/>
      <c r="AC1102" s="48"/>
      <c r="AD1102" s="19" t="str">
        <f>VLOOKUP(B1102,SAOM!B$2:Q2128,16,0)</f>
        <v>-</v>
      </c>
      <c r="AE1102" s="19" t="s">
        <v>4675</v>
      </c>
      <c r="AF1102" s="19"/>
      <c r="AG1102" s="145"/>
      <c r="AH1102" s="15"/>
    </row>
    <row r="1103" spans="1:34" s="20" customFormat="1">
      <c r="A1103" s="46">
        <v>4435</v>
      </c>
      <c r="B1103" s="38">
        <v>4435</v>
      </c>
      <c r="C1103" s="17">
        <v>41163</v>
      </c>
      <c r="D1103" s="17">
        <f t="shared" si="30"/>
        <v>41208</v>
      </c>
      <c r="E1103" s="17">
        <f>VLOOKUP(B1103,SAOM!B$2:D4153,3,0)</f>
        <v>41208</v>
      </c>
      <c r="F1103" s="17">
        <f t="shared" si="31"/>
        <v>41223</v>
      </c>
      <c r="G1103" s="17" t="s">
        <v>501</v>
      </c>
      <c r="H1103" s="14" t="s">
        <v>752</v>
      </c>
      <c r="I1103" s="40" t="str">
        <f>VLOOKUP(B1103,SAOM!B$2:E3098,4,0)</f>
        <v>Agendado</v>
      </c>
      <c r="J1103" s="14" t="s">
        <v>499</v>
      </c>
      <c r="K1103" s="14" t="s">
        <v>499</v>
      </c>
      <c r="L1103" s="15" t="s">
        <v>8053</v>
      </c>
      <c r="M1103" s="15" t="str">
        <f>VLOOKUP(L1103,Coordenadas!A$2:B2355,2,0)</f>
        <v xml:space="preserve"> 22°45'17.45"S</v>
      </c>
      <c r="N1103" s="15" t="str">
        <f>VLOOKUP(L1103,Coordenadas!A$2:C6098,3,0)</f>
        <v xml:space="preserve"> 46° 8'42.00"O</v>
      </c>
      <c r="O1103" s="40" t="str">
        <f>VLOOKUP(B1103,SAOM!B$2:H2056,7,0)</f>
        <v>-</v>
      </c>
      <c r="P1103" s="40">
        <v>4033</v>
      </c>
      <c r="Q1103" s="17">
        <f>VLOOKUP(B1103,SAOM!B$2:I2056,8,0)</f>
        <v>41170</v>
      </c>
      <c r="R1103" s="17" t="e">
        <f>VLOOKUP(B1103,AG_Lider!A$1:F2415,6,0)</f>
        <v>#N/A</v>
      </c>
      <c r="S1103" s="42" t="str">
        <f>VLOOKUP(B1103,SAOM!B$2:J2056,9,0)</f>
        <v>Josiane Moura</v>
      </c>
      <c r="T1103" s="17" t="str">
        <f>VLOOKUP(B1103,SAOM!B$2:K2502,10,0)</f>
        <v>Rua: Da Baixada s/n</v>
      </c>
      <c r="U1103" s="42" t="str">
        <f>VLOOKUP(B1103,SAOM!B$2:M1828,12,0)</f>
        <v>(35)34381682</v>
      </c>
      <c r="V1103" s="87" t="str">
        <f>VLOOKUP(B1103,SAOM!B$2:L1828,11,0)</f>
        <v>37650-000</v>
      </c>
      <c r="W1103" s="18"/>
      <c r="X1103" s="40" t="str">
        <f>VLOOKUP(B1103,SAOM!B$2:N1828,13,0)</f>
        <v>-</v>
      </c>
      <c r="Y1103" s="17"/>
      <c r="Z1103" s="15"/>
      <c r="AA1103" s="19"/>
      <c r="AB1103" s="35"/>
      <c r="AC1103" s="48"/>
      <c r="AD1103" s="19" t="str">
        <f>VLOOKUP(B1103,SAOM!B$2:Q2129,16,0)</f>
        <v>-</v>
      </c>
      <c r="AE1103" s="19" t="s">
        <v>4675</v>
      </c>
      <c r="AF1103" s="19"/>
      <c r="AG1103" s="145"/>
      <c r="AH1103" s="15"/>
    </row>
    <row r="1104" spans="1:34" s="20" customFormat="1">
      <c r="A1104" s="46">
        <v>4433</v>
      </c>
      <c r="B1104" s="38">
        <v>4433</v>
      </c>
      <c r="C1104" s="17">
        <v>41163</v>
      </c>
      <c r="D1104" s="17">
        <f t="shared" si="30"/>
        <v>41208</v>
      </c>
      <c r="E1104" s="17">
        <f>VLOOKUP(B1104,SAOM!B$2:D4154,3,0)</f>
        <v>41208</v>
      </c>
      <c r="F1104" s="17">
        <f t="shared" si="31"/>
        <v>41223</v>
      </c>
      <c r="G1104" s="17" t="s">
        <v>501</v>
      </c>
      <c r="H1104" s="14" t="s">
        <v>752</v>
      </c>
      <c r="I1104" s="40" t="str">
        <f>VLOOKUP(B1104,SAOM!B$2:E3099,4,0)</f>
        <v>Agendado</v>
      </c>
      <c r="J1104" s="14" t="s">
        <v>499</v>
      </c>
      <c r="K1104" s="14" t="s">
        <v>499</v>
      </c>
      <c r="L1104" s="15" t="s">
        <v>8053</v>
      </c>
      <c r="M1104" s="15" t="str">
        <f>VLOOKUP(L1104,Coordenadas!A$2:B2356,2,0)</f>
        <v xml:space="preserve"> 22°45'17.45"S</v>
      </c>
      <c r="N1104" s="15" t="str">
        <f>VLOOKUP(L1104,Coordenadas!A$2:C6099,3,0)</f>
        <v xml:space="preserve"> 46° 8'42.00"O</v>
      </c>
      <c r="O1104" s="40" t="str">
        <f>VLOOKUP(B1104,SAOM!B$2:H2057,7,0)</f>
        <v>-</v>
      </c>
      <c r="P1104" s="40">
        <v>4033</v>
      </c>
      <c r="Q1104" s="17">
        <f>VLOOKUP(B1104,SAOM!B$2:I2057,8,0)</f>
        <v>41170</v>
      </c>
      <c r="R1104" s="17" t="e">
        <f>VLOOKUP(B1104,AG_Lider!A$1:F2416,6,0)</f>
        <v>#N/A</v>
      </c>
      <c r="S1104" s="42" t="str">
        <f>VLOOKUP(B1104,SAOM!B$2:J2057,9,0)</f>
        <v>Lúcia Maria de Souza Guimarães</v>
      </c>
      <c r="T1104" s="17" t="str">
        <f>VLOOKUP(B1104,SAOM!B$2:K2503,10,0)</f>
        <v>Av: Genésio Vargas, n° 222</v>
      </c>
      <c r="U1104" s="42" t="str">
        <f>VLOOKUP(B1104,SAOM!B$2:M1829,12,0)</f>
        <v>(35)34333666</v>
      </c>
      <c r="V1104" s="87" t="str">
        <f>VLOOKUP(B1104,SAOM!B$2:L1829,11,0)</f>
        <v>37650-000</v>
      </c>
      <c r="W1104" s="18"/>
      <c r="X1104" s="40" t="str">
        <f>VLOOKUP(B1104,SAOM!B$2:N1829,13,0)</f>
        <v>-</v>
      </c>
      <c r="Y1104" s="17"/>
      <c r="Z1104" s="15"/>
      <c r="AA1104" s="19"/>
      <c r="AB1104" s="35"/>
      <c r="AC1104" s="48"/>
      <c r="AD1104" s="19" t="str">
        <f>VLOOKUP(B1104,SAOM!B$2:Q2130,16,0)</f>
        <v>-</v>
      </c>
      <c r="AE1104" s="19" t="s">
        <v>4675</v>
      </c>
      <c r="AF1104" s="19"/>
      <c r="AG1104" s="145"/>
      <c r="AH1104" s="15"/>
    </row>
    <row r="1105" spans="1:34" s="20" customFormat="1">
      <c r="A1105" s="46">
        <v>4432</v>
      </c>
      <c r="B1105" s="38">
        <v>4432</v>
      </c>
      <c r="C1105" s="17">
        <v>41163</v>
      </c>
      <c r="D1105" s="17">
        <f t="shared" si="30"/>
        <v>41208</v>
      </c>
      <c r="E1105" s="17">
        <f>VLOOKUP(B1105,SAOM!B$2:D4155,3,0)</f>
        <v>41208</v>
      </c>
      <c r="F1105" s="17">
        <f t="shared" si="31"/>
        <v>41223</v>
      </c>
      <c r="G1105" s="17" t="s">
        <v>501</v>
      </c>
      <c r="H1105" s="14" t="s">
        <v>752</v>
      </c>
      <c r="I1105" s="40" t="str">
        <f>VLOOKUP(B1105,SAOM!B$2:E3100,4,0)</f>
        <v>Agendado</v>
      </c>
      <c r="J1105" s="14" t="s">
        <v>499</v>
      </c>
      <c r="K1105" s="14" t="s">
        <v>499</v>
      </c>
      <c r="L1105" s="15" t="s">
        <v>2347</v>
      </c>
      <c r="M1105" s="15" t="str">
        <f>VLOOKUP(L1105,Coordenadas!A$2:B2357,2,0)</f>
        <v xml:space="preserve"> 19°17'33.87"S</v>
      </c>
      <c r="N1105" s="15" t="str">
        <f>VLOOKUP(L1105,Coordenadas!A$2:C6100,3,0)</f>
        <v xml:space="preserve"> 44°24'57.29"O</v>
      </c>
      <c r="O1105" s="40" t="str">
        <f>VLOOKUP(B1105,SAOM!B$2:H2058,7,0)</f>
        <v>-</v>
      </c>
      <c r="P1105" s="40">
        <v>4033</v>
      </c>
      <c r="Q1105" s="17">
        <f>VLOOKUP(B1105,SAOM!B$2:I2058,8,0)</f>
        <v>41172</v>
      </c>
      <c r="R1105" s="17" t="e">
        <f>VLOOKUP(B1105,AG_Lider!A$1:F2417,6,0)</f>
        <v>#N/A</v>
      </c>
      <c r="S1105" s="42" t="str">
        <f>VLOOKUP(B1105,SAOM!B$2:J2058,9,0)</f>
        <v xml:space="preserve">Edméia </v>
      </c>
      <c r="T1105" s="17" t="str">
        <f>VLOOKUP(B1105,SAOM!B$2:K2504,10,0)</f>
        <v>Rua Antonio Henriques de Oliveira 94</v>
      </c>
      <c r="U1105" s="42">
        <f>VLOOKUP(B1105,SAOM!B$2:M1830,12,0)</f>
        <v>3137146341</v>
      </c>
      <c r="V1105" s="87" t="str">
        <f>VLOOKUP(B1105,SAOM!B$2:L1830,11,0)</f>
        <v>35770-000</v>
      </c>
      <c r="W1105" s="18"/>
      <c r="X1105" s="40" t="str">
        <f>VLOOKUP(B1105,SAOM!B$2:N1830,13,0)</f>
        <v>-</v>
      </c>
      <c r="Y1105" s="17"/>
      <c r="Z1105" s="15"/>
      <c r="AA1105" s="19"/>
      <c r="AB1105" s="35"/>
      <c r="AC1105" s="48"/>
      <c r="AD1105" s="19" t="str">
        <f>VLOOKUP(B1105,SAOM!B$2:Q2131,16,0)</f>
        <v>-</v>
      </c>
      <c r="AE1105" s="19" t="s">
        <v>4675</v>
      </c>
      <c r="AF1105" s="19"/>
      <c r="AG1105" s="145"/>
      <c r="AH1105" s="15"/>
    </row>
    <row r="1106" spans="1:34" s="20" customFormat="1">
      <c r="A1106" s="46">
        <v>4413</v>
      </c>
      <c r="B1106" s="38">
        <v>4413</v>
      </c>
      <c r="C1106" s="17">
        <v>41163</v>
      </c>
      <c r="D1106" s="17">
        <f t="shared" si="30"/>
        <v>41208</v>
      </c>
      <c r="E1106" s="17">
        <f>VLOOKUP(B1106,SAOM!B$2:D4156,3,0)</f>
        <v>41208</v>
      </c>
      <c r="F1106" s="17">
        <f t="shared" si="31"/>
        <v>41223</v>
      </c>
      <c r="G1106" s="17" t="s">
        <v>501</v>
      </c>
      <c r="H1106" s="14" t="s">
        <v>752</v>
      </c>
      <c r="I1106" s="40" t="str">
        <f>VLOOKUP(B1106,SAOM!B$2:E3101,4,0)</f>
        <v>Agendado</v>
      </c>
      <c r="J1106" s="14" t="s">
        <v>499</v>
      </c>
      <c r="K1106" s="14" t="s">
        <v>499</v>
      </c>
      <c r="L1106" s="15" t="s">
        <v>8066</v>
      </c>
      <c r="M1106" s="15" t="str">
        <f>VLOOKUP(L1106,Coordenadas!A$2:B2358,2,0)</f>
        <v xml:space="preserve"> 20°25'59.04"S</v>
      </c>
      <c r="N1106" s="15" t="str">
        <f>VLOOKUP(L1106,Coordenadas!A$2:C6101,3,0)</f>
        <v xml:space="preserve"> 41°52'28.80"O</v>
      </c>
      <c r="O1106" s="40" t="str">
        <f>VLOOKUP(B1106,SAOM!B$2:H2059,7,0)</f>
        <v>-</v>
      </c>
      <c r="P1106" s="40">
        <v>4033</v>
      </c>
      <c r="Q1106" s="17">
        <f>VLOOKUP(B1106,SAOM!B$2:I2059,8,0)</f>
        <v>41183</v>
      </c>
      <c r="R1106" s="17" t="e">
        <f>VLOOKUP(B1106,AG_Lider!A$1:F2418,6,0)</f>
        <v>#N/A</v>
      </c>
      <c r="S1106" s="42" t="str">
        <f>VLOOKUP(B1106,SAOM!B$2:J2059,9,0)</f>
        <v>Audenice/ João</v>
      </c>
      <c r="T1106" s="17" t="str">
        <f>VLOOKUP(B1106,SAOM!B$2:K2505,10,0)</f>
        <v>Av. Pico da Bandeira 1.199</v>
      </c>
      <c r="U1106" s="42" t="str">
        <f>VLOOKUP(B1106,SAOM!B$2:M1831,12,0)</f>
        <v>32-3747-2189</v>
      </c>
      <c r="V1106" s="87" t="str">
        <f>VLOOKUP(B1106,SAOM!B$2:L1831,11,0)</f>
        <v>36979-000</v>
      </c>
      <c r="W1106" s="18"/>
      <c r="X1106" s="40" t="str">
        <f>VLOOKUP(B1106,SAOM!B$2:N1831,13,0)</f>
        <v>-</v>
      </c>
      <c r="Y1106" s="17"/>
      <c r="Z1106" s="15"/>
      <c r="AA1106" s="19"/>
      <c r="AB1106" s="35"/>
      <c r="AC1106" s="48"/>
      <c r="AD1106" s="19" t="str">
        <f>VLOOKUP(B1106,SAOM!B$2:Q2132,16,0)</f>
        <v>-</v>
      </c>
      <c r="AE1106" s="19" t="s">
        <v>4675</v>
      </c>
      <c r="AF1106" s="19"/>
      <c r="AG1106" s="145"/>
      <c r="AH1106" s="15"/>
    </row>
    <row r="1107" spans="1:34" s="20" customFormat="1">
      <c r="A1107" s="46">
        <v>4417</v>
      </c>
      <c r="B1107" s="38">
        <v>4417</v>
      </c>
      <c r="C1107" s="17">
        <v>41163</v>
      </c>
      <c r="D1107" s="17">
        <f t="shared" si="30"/>
        <v>41208</v>
      </c>
      <c r="E1107" s="17">
        <f>VLOOKUP(B1107,SAOM!B$2:D4157,3,0)</f>
        <v>41208</v>
      </c>
      <c r="F1107" s="17">
        <f t="shared" si="31"/>
        <v>41223</v>
      </c>
      <c r="G1107" s="17">
        <v>41177</v>
      </c>
      <c r="H1107" s="14" t="s">
        <v>764</v>
      </c>
      <c r="I1107" s="40" t="str">
        <f>VLOOKUP(B1107,SAOM!B$2:E3102,4,0)</f>
        <v>Paralisado</v>
      </c>
      <c r="J1107" s="14" t="s">
        <v>499</v>
      </c>
      <c r="K1107" s="14" t="s">
        <v>499</v>
      </c>
      <c r="L1107" s="15" t="s">
        <v>8071</v>
      </c>
      <c r="M1107" s="15" t="str">
        <f>VLOOKUP(L1107,Coordenadas!A$2:B2359,2,0)</f>
        <v xml:space="preserve"> 18°38'49.44"S</v>
      </c>
      <c r="N1107" s="15" t="str">
        <f>VLOOKUP(L1107,Coordenadas!A$2:C6102,3,0)</f>
        <v xml:space="preserve"> 48°10'57.77"O</v>
      </c>
      <c r="O1107" s="40" t="str">
        <f>VLOOKUP(B1107,SAOM!B$2:H2060,7,0)</f>
        <v>-</v>
      </c>
      <c r="P1107" s="40">
        <v>4033</v>
      </c>
      <c r="Q1107" s="17" t="str">
        <f>VLOOKUP(B1107,SAOM!B$2:I2060,8,0)</f>
        <v>-</v>
      </c>
      <c r="R1107" s="17" t="e">
        <f>VLOOKUP(B1107,AG_Lider!A$1:F2419,6,0)</f>
        <v>#N/A</v>
      </c>
      <c r="S1107" s="42" t="str">
        <f>VLOOKUP(B1107,SAOM!B$2:J2060,9,0)</f>
        <v>Denise Ramos</v>
      </c>
      <c r="T1107" s="17" t="str">
        <f>VLOOKUP(B1107,SAOM!B$2:K2506,10,0)</f>
        <v>AV. MARIA ABADIA DA COSTA, N. º 422</v>
      </c>
      <c r="U1107" s="42" t="str">
        <f>VLOOKUP(B1107,SAOM!B$2:M1832,12,0)</f>
        <v>34-3690-3004</v>
      </c>
      <c r="V1107" s="87" t="str">
        <f>VLOOKUP(B1107,SAOM!B$2:L1832,11,0)</f>
        <v>38441-128</v>
      </c>
      <c r="W1107" s="18"/>
      <c r="X1107" s="40" t="str">
        <f>VLOOKUP(B1107,SAOM!B$2:N1832,13,0)</f>
        <v>-</v>
      </c>
      <c r="Y1107" s="17"/>
      <c r="Z1107" s="15"/>
      <c r="AA1107" s="19"/>
      <c r="AB1107" s="35"/>
      <c r="AC1107" s="48"/>
      <c r="AD1107" s="19" t="str">
        <f>VLOOKUP(B1107,SAOM!B$2:Q2133,16,0)</f>
        <v>Adriana 34 3690-3169 não autoriza a instalação pois não sabe do que se trata.</v>
      </c>
      <c r="AE1107" s="19" t="s">
        <v>4675</v>
      </c>
      <c r="AF1107" s="19"/>
      <c r="AG1107" s="145"/>
      <c r="AH1107" s="15"/>
    </row>
    <row r="1108" spans="1:34" s="20" customFormat="1">
      <c r="A1108" s="46">
        <v>4426</v>
      </c>
      <c r="B1108" s="38">
        <v>4426</v>
      </c>
      <c r="C1108" s="17">
        <v>41163</v>
      </c>
      <c r="D1108" s="17">
        <f t="shared" si="30"/>
        <v>41208</v>
      </c>
      <c r="E1108" s="17">
        <f>VLOOKUP(B1108,SAOM!B$2:D4158,3,0)</f>
        <v>41208</v>
      </c>
      <c r="F1108" s="17">
        <f t="shared" si="31"/>
        <v>41223</v>
      </c>
      <c r="G1108" s="17">
        <v>41177</v>
      </c>
      <c r="H1108" s="14" t="s">
        <v>764</v>
      </c>
      <c r="I1108" s="40" t="str">
        <f>VLOOKUP(B1108,SAOM!B$2:E3103,4,0)</f>
        <v>Paralisado</v>
      </c>
      <c r="J1108" s="14" t="s">
        <v>499</v>
      </c>
      <c r="K1108" s="14" t="s">
        <v>499</v>
      </c>
      <c r="L1108" s="15" t="s">
        <v>8071</v>
      </c>
      <c r="M1108" s="15" t="str">
        <f>VLOOKUP(L1108,Coordenadas!A$2:B2360,2,0)</f>
        <v xml:space="preserve"> 18°38'49.44"S</v>
      </c>
      <c r="N1108" s="15" t="str">
        <f>VLOOKUP(L1108,Coordenadas!A$2:C6103,3,0)</f>
        <v xml:space="preserve"> 48°10'57.77"O</v>
      </c>
      <c r="O1108" s="40" t="str">
        <f>VLOOKUP(B1108,SAOM!B$2:H2061,7,0)</f>
        <v>-</v>
      </c>
      <c r="P1108" s="40">
        <v>4033</v>
      </c>
      <c r="Q1108" s="17" t="str">
        <f>VLOOKUP(B1108,SAOM!B$2:I2061,8,0)</f>
        <v>-</v>
      </c>
      <c r="R1108" s="17" t="e">
        <f>VLOOKUP(B1108,AG_Lider!A$1:F2420,6,0)</f>
        <v>#N/A</v>
      </c>
      <c r="S1108" s="42" t="str">
        <f>VLOOKUP(B1108,SAOM!B$2:J2061,9,0)</f>
        <v>Viviane Karina Campos Tormim</v>
      </c>
      <c r="T1108" s="17" t="str">
        <f>VLOOKUP(B1108,SAOM!B$2:K2507,10,0)</f>
        <v xml:space="preserve">R. JAIR AGAIR ROSA N. º 183 </v>
      </c>
      <c r="U1108" s="42" t="str">
        <f>VLOOKUP(B1108,SAOM!B$2:M1833,12,0)</f>
        <v>34-3690-3230</v>
      </c>
      <c r="V1108" s="87" t="str">
        <f>VLOOKUP(B1108,SAOM!B$2:L1833,11,0)</f>
        <v>38440-000</v>
      </c>
      <c r="W1108" s="18"/>
      <c r="X1108" s="40" t="str">
        <f>VLOOKUP(B1108,SAOM!B$2:N1833,13,0)</f>
        <v>-</v>
      </c>
      <c r="Y1108" s="17"/>
      <c r="Z1108" s="15"/>
      <c r="AA1108" s="19"/>
      <c r="AB1108" s="35"/>
      <c r="AC1108" s="48"/>
      <c r="AD1108" s="19" t="str">
        <f>VLOOKUP(B1108,SAOM!B$2:Q2134,16,0)</f>
        <v>Adriana 34 3690-3169 não autoriza a instalação pois não sabe do que se trata.</v>
      </c>
      <c r="AE1108" s="19" t="s">
        <v>4675</v>
      </c>
      <c r="AF1108" s="19"/>
      <c r="AG1108" s="145"/>
      <c r="AH1108" s="15"/>
    </row>
    <row r="1109" spans="1:34" s="20" customFormat="1">
      <c r="A1109" s="46">
        <v>4416</v>
      </c>
      <c r="B1109" s="38">
        <v>4416</v>
      </c>
      <c r="C1109" s="17">
        <v>41165</v>
      </c>
      <c r="D1109" s="17">
        <f t="shared" si="30"/>
        <v>41210</v>
      </c>
      <c r="E1109" s="17">
        <f>VLOOKUP(B1109,SAOM!B$2:D4159,3,0)</f>
        <v>41210</v>
      </c>
      <c r="F1109" s="17">
        <f t="shared" si="31"/>
        <v>41225</v>
      </c>
      <c r="G1109" s="17">
        <v>41177</v>
      </c>
      <c r="H1109" s="14" t="s">
        <v>764</v>
      </c>
      <c r="I1109" s="40" t="str">
        <f>VLOOKUP(B1109,SAOM!B$2:E3104,4,0)</f>
        <v>Paralisado</v>
      </c>
      <c r="J1109" s="14" t="s">
        <v>499</v>
      </c>
      <c r="K1109" s="14" t="s">
        <v>499</v>
      </c>
      <c r="L1109" s="15" t="s">
        <v>8071</v>
      </c>
      <c r="M1109" s="15" t="str">
        <f>VLOOKUP(L1109,Coordenadas!A$2:B2361,2,0)</f>
        <v xml:space="preserve"> 18°38'49.44"S</v>
      </c>
      <c r="N1109" s="15" t="str">
        <f>VLOOKUP(L1109,Coordenadas!A$2:C6104,3,0)</f>
        <v xml:space="preserve"> 48°10'57.77"O</v>
      </c>
      <c r="O1109" s="40" t="str">
        <f>VLOOKUP(B1109,SAOM!B$2:H2062,7,0)</f>
        <v>-</v>
      </c>
      <c r="P1109" s="40">
        <v>4033</v>
      </c>
      <c r="Q1109" s="17" t="str">
        <f>VLOOKUP(B1109,SAOM!B$2:I2062,8,0)</f>
        <v>-</v>
      </c>
      <c r="R1109" s="17" t="e">
        <f>VLOOKUP(B1109,AG_Lider!A$1:F2421,6,0)</f>
        <v>#N/A</v>
      </c>
      <c r="S1109" s="42" t="str">
        <f>VLOOKUP(B1109,SAOM!B$2:J2062,9,0)</f>
        <v>Ga briela Paula de Oliveira Neri</v>
      </c>
      <c r="T1109" s="17" t="str">
        <f>VLOOKUP(B1109,SAOM!B$2:K2508,10,0)</f>
        <v>R. DIOGO VELOSO NAVES N. º 90, AMANHECE</v>
      </c>
      <c r="U1109" s="42" t="str">
        <f>VLOOKUP(B1109,SAOM!B$2:M1834,12,0)</f>
        <v>34-3243-1218</v>
      </c>
      <c r="V1109" s="87" t="str">
        <f>VLOOKUP(B1109,SAOM!B$2:L1834,11,0)</f>
        <v>38440-000</v>
      </c>
      <c r="W1109" s="18"/>
      <c r="X1109" s="40" t="str">
        <f>VLOOKUP(B1109,SAOM!B$2:N1834,13,0)</f>
        <v>-</v>
      </c>
      <c r="Y1109" s="17"/>
      <c r="Z1109" s="15"/>
      <c r="AA1109" s="19"/>
      <c r="AB1109" s="35"/>
      <c r="AC1109" s="48"/>
      <c r="AD1109" s="19" t="str">
        <f>VLOOKUP(B1109,SAOM!B$2:Q2135,16,0)</f>
        <v>Adriana 34 3690-3169 não autoriza a instalação pois não sabe do que se trata.</v>
      </c>
      <c r="AE1109" s="19" t="s">
        <v>4675</v>
      </c>
      <c r="AF1109" s="19"/>
      <c r="AG1109" s="145"/>
      <c r="AH1109" s="15"/>
    </row>
    <row r="1110" spans="1:34" s="20" customFormat="1">
      <c r="A1110" s="46">
        <v>4419</v>
      </c>
      <c r="B1110" s="38">
        <v>4419</v>
      </c>
      <c r="C1110" s="17">
        <v>41165</v>
      </c>
      <c r="D1110" s="17">
        <f t="shared" si="30"/>
        <v>41210</v>
      </c>
      <c r="E1110" s="17">
        <f>VLOOKUP(B1110,SAOM!B$2:D4160,3,0)</f>
        <v>41210</v>
      </c>
      <c r="F1110" s="17">
        <f t="shared" si="31"/>
        <v>41225</v>
      </c>
      <c r="G1110" s="17">
        <v>41177</v>
      </c>
      <c r="H1110" s="14" t="s">
        <v>764</v>
      </c>
      <c r="I1110" s="40" t="str">
        <f>VLOOKUP(B1110,SAOM!B$2:E3105,4,0)</f>
        <v>Paralisado</v>
      </c>
      <c r="J1110" s="14" t="s">
        <v>499</v>
      </c>
      <c r="K1110" s="14" t="s">
        <v>499</v>
      </c>
      <c r="L1110" s="15" t="s">
        <v>8071</v>
      </c>
      <c r="M1110" s="15" t="str">
        <f>VLOOKUP(L1110,Coordenadas!A$2:B2362,2,0)</f>
        <v xml:space="preserve"> 18°38'49.44"S</v>
      </c>
      <c r="N1110" s="15" t="str">
        <f>VLOOKUP(L1110,Coordenadas!A$2:C6105,3,0)</f>
        <v xml:space="preserve"> 48°10'57.77"O</v>
      </c>
      <c r="O1110" s="40" t="str">
        <f>VLOOKUP(B1110,SAOM!B$2:H2063,7,0)</f>
        <v>-</v>
      </c>
      <c r="P1110" s="40">
        <v>4033</v>
      </c>
      <c r="Q1110" s="17" t="str">
        <f>VLOOKUP(B1110,SAOM!B$2:I2063,8,0)</f>
        <v>-</v>
      </c>
      <c r="R1110" s="17" t="e">
        <f>VLOOKUP(B1110,AG_Lider!A$1:F2422,6,0)</f>
        <v>#N/A</v>
      </c>
      <c r="S1110" s="42" t="str">
        <f>VLOOKUP(B1110,SAOM!B$2:J2063,9,0)</f>
        <v>Ana Paula Ribeiro</v>
      </c>
      <c r="T1110" s="17" t="str">
        <f>VLOOKUP(B1110,SAOM!B$2:K2509,10,0)</f>
        <v>AV. DO CONTORNO N. º 2240, GUTIERREZ</v>
      </c>
      <c r="U1110" s="42" t="str">
        <f>VLOOKUP(B1110,SAOM!B$2:M1835,12,0)</f>
        <v>34-3690-3088</v>
      </c>
      <c r="V1110" s="87" t="str">
        <f>VLOOKUP(B1110,SAOM!B$2:L1835,11,0)</f>
        <v>38441-108</v>
      </c>
      <c r="W1110" s="18"/>
      <c r="X1110" s="40" t="str">
        <f>VLOOKUP(B1110,SAOM!B$2:N1835,13,0)</f>
        <v>-</v>
      </c>
      <c r="Y1110" s="17"/>
      <c r="Z1110" s="15"/>
      <c r="AA1110" s="19"/>
      <c r="AB1110" s="35"/>
      <c r="AC1110" s="48"/>
      <c r="AD1110" s="19" t="str">
        <f>VLOOKUP(B1110,SAOM!B$2:Q2136,16,0)</f>
        <v>Adriana 34 3690-3169 não autoriza a instalação pois não sabe do que se trata.</v>
      </c>
      <c r="AE1110" s="19" t="s">
        <v>4675</v>
      </c>
      <c r="AF1110" s="19"/>
      <c r="AG1110" s="145"/>
      <c r="AH1110" s="15"/>
    </row>
    <row r="1111" spans="1:34" s="20" customFormat="1">
      <c r="A1111" s="46">
        <v>4415</v>
      </c>
      <c r="B1111" s="38">
        <v>4415</v>
      </c>
      <c r="C1111" s="17">
        <v>41165</v>
      </c>
      <c r="D1111" s="17">
        <f t="shared" si="30"/>
        <v>41210</v>
      </c>
      <c r="E1111" s="17">
        <f>VLOOKUP(B1111,SAOM!B$2:D4161,3,0)</f>
        <v>41210</v>
      </c>
      <c r="F1111" s="17">
        <f t="shared" si="31"/>
        <v>41225</v>
      </c>
      <c r="G1111" s="17">
        <v>41177</v>
      </c>
      <c r="H1111" s="14" t="s">
        <v>7229</v>
      </c>
      <c r="I1111" s="40" t="str">
        <f>VLOOKUP(B1111,SAOM!B$2:E3106,4,0)</f>
        <v>Agendado</v>
      </c>
      <c r="J1111" s="14" t="s">
        <v>499</v>
      </c>
      <c r="K1111" s="14" t="s">
        <v>499</v>
      </c>
      <c r="L1111" s="15" t="s">
        <v>8071</v>
      </c>
      <c r="M1111" s="15" t="str">
        <f>VLOOKUP(L1111,Coordenadas!A$2:B2363,2,0)</f>
        <v xml:space="preserve"> 18°38'49.44"S</v>
      </c>
      <c r="N1111" s="15" t="str">
        <f>VLOOKUP(L1111,Coordenadas!A$2:C6106,3,0)</f>
        <v xml:space="preserve"> 48°10'57.77"O</v>
      </c>
      <c r="O1111" s="40" t="str">
        <f>VLOOKUP(B1111,SAOM!B$2:H2064,7,0)</f>
        <v>-</v>
      </c>
      <c r="P1111" s="40">
        <v>4033</v>
      </c>
      <c r="Q1111" s="17">
        <f>VLOOKUP(B1111,SAOM!B$2:I2064,8,0)</f>
        <v>41172</v>
      </c>
      <c r="R1111" s="17" t="e">
        <f>VLOOKUP(B1111,AG_Lider!A$1:F2423,6,0)</f>
        <v>#N/A</v>
      </c>
      <c r="S1111" s="42" t="str">
        <f>VLOOKUP(B1111,SAOM!B$2:J2064,9,0)</f>
        <v>Dayane Lopes de Almeida</v>
      </c>
      <c r="T1111" s="17" t="str">
        <f>VLOOKUP(B1111,SAOM!B$2:K2510,10,0)</f>
        <v>AVENIDA BATALHÃO MAUA, BAIRRO MARIA EUGÊNIA</v>
      </c>
      <c r="U1111" s="42" t="str">
        <f>VLOOKUP(B1111,SAOM!B$2:M1836,12,0)</f>
        <v>34-3690-3159</v>
      </c>
      <c r="V1111" s="87" t="str">
        <f>VLOOKUP(B1111,SAOM!B$2:L1836,11,0)</f>
        <v>38440-210</v>
      </c>
      <c r="W1111" s="18"/>
      <c r="X1111" s="40" t="str">
        <f>VLOOKUP(B1111,SAOM!B$2:N1836,13,0)</f>
        <v>-</v>
      </c>
      <c r="Y1111" s="17"/>
      <c r="Z1111" s="15"/>
      <c r="AA1111" s="19"/>
      <c r="AB1111" s="35"/>
      <c r="AC1111" s="48"/>
      <c r="AD1111" s="19" t="str">
        <f>VLOOKUP(B1111,SAOM!B$2:Q2137,16,0)</f>
        <v>-</v>
      </c>
      <c r="AE1111" s="19" t="s">
        <v>4675</v>
      </c>
      <c r="AF1111" s="19"/>
      <c r="AG1111" s="145"/>
      <c r="AH1111" s="15"/>
    </row>
    <row r="1112" spans="1:34" s="20" customFormat="1">
      <c r="A1112" s="46">
        <v>4431</v>
      </c>
      <c r="B1112" s="38">
        <v>4431</v>
      </c>
      <c r="C1112" s="17">
        <v>41165</v>
      </c>
      <c r="D1112" s="17">
        <f t="shared" si="30"/>
        <v>41210</v>
      </c>
      <c r="E1112" s="17">
        <f>VLOOKUP(B1112,SAOM!B$2:D4162,3,0)</f>
        <v>41210</v>
      </c>
      <c r="F1112" s="17">
        <f t="shared" si="31"/>
        <v>41225</v>
      </c>
      <c r="G1112" s="17">
        <v>41177</v>
      </c>
      <c r="H1112" s="14" t="s">
        <v>764</v>
      </c>
      <c r="I1112" s="40" t="str">
        <f>VLOOKUP(B1112,SAOM!B$2:E3107,4,0)</f>
        <v>Paralisado</v>
      </c>
      <c r="J1112" s="14" t="s">
        <v>499</v>
      </c>
      <c r="K1112" s="14" t="s">
        <v>499</v>
      </c>
      <c r="L1112" s="15" t="s">
        <v>8071</v>
      </c>
      <c r="M1112" s="15" t="str">
        <f>VLOOKUP(L1112,Coordenadas!A$2:B2364,2,0)</f>
        <v xml:space="preserve"> 18°38'49.44"S</v>
      </c>
      <c r="N1112" s="15" t="str">
        <f>VLOOKUP(L1112,Coordenadas!A$2:C6107,3,0)</f>
        <v xml:space="preserve"> 48°10'57.77"O</v>
      </c>
      <c r="O1112" s="40" t="str">
        <f>VLOOKUP(B1112,SAOM!B$2:H2065,7,0)</f>
        <v>-</v>
      </c>
      <c r="P1112" s="40">
        <v>4033</v>
      </c>
      <c r="Q1112" s="17" t="str">
        <f>VLOOKUP(B1112,SAOM!B$2:I2065,8,0)</f>
        <v>-</v>
      </c>
      <c r="R1112" s="17" t="e">
        <f>VLOOKUP(B1112,AG_Lider!A$1:F2424,6,0)</f>
        <v>#N/A</v>
      </c>
      <c r="S1112" s="42" t="str">
        <f>VLOOKUP(B1112,SAOM!B$2:J2065,9,0)</f>
        <v>Celso Ricardo</v>
      </c>
      <c r="T1112" s="17" t="str">
        <f>VLOOKUP(B1112,SAOM!B$2:K2511,10,0)</f>
        <v>PRAÇA JOSÉ RODRIGUES ALVES N. º ,  CENTRO</v>
      </c>
      <c r="U1112" s="42" t="str">
        <f>VLOOKUP(B1112,SAOM!B$2:M1837,12,0)</f>
        <v>34-3690-3023</v>
      </c>
      <c r="V1112" s="87" t="str">
        <f>VLOOKUP(B1112,SAOM!B$2:L1837,11,0)</f>
        <v>38440-000</v>
      </c>
      <c r="W1112" s="18"/>
      <c r="X1112" s="40" t="str">
        <f>VLOOKUP(B1112,SAOM!B$2:N1837,13,0)</f>
        <v>-</v>
      </c>
      <c r="Y1112" s="17"/>
      <c r="Z1112" s="15"/>
      <c r="AA1112" s="19"/>
      <c r="AB1112" s="35"/>
      <c r="AC1112" s="48"/>
      <c r="AD1112" s="19" t="str">
        <f>VLOOKUP(B1112,SAOM!B$2:Q2138,16,0)</f>
        <v>Adriana 34 3690-3169 não autoriza a instalação pois não sabe do que se trata.</v>
      </c>
      <c r="AE1112" s="19" t="s">
        <v>4675</v>
      </c>
      <c r="AF1112" s="19"/>
      <c r="AG1112" s="145"/>
      <c r="AH1112" s="15"/>
    </row>
    <row r="1113" spans="1:34" s="20" customFormat="1">
      <c r="A1113" s="46">
        <v>4427</v>
      </c>
      <c r="B1113" s="38">
        <v>4427</v>
      </c>
      <c r="C1113" s="17">
        <v>41165</v>
      </c>
      <c r="D1113" s="17">
        <f t="shared" si="30"/>
        <v>41210</v>
      </c>
      <c r="E1113" s="17">
        <f>VLOOKUP(B1113,SAOM!B$2:D4163,3,0)</f>
        <v>41210</v>
      </c>
      <c r="F1113" s="17">
        <f t="shared" si="31"/>
        <v>41225</v>
      </c>
      <c r="G1113" s="17">
        <v>41177</v>
      </c>
      <c r="H1113" s="14" t="s">
        <v>764</v>
      </c>
      <c r="I1113" s="40" t="str">
        <f>VLOOKUP(B1113,SAOM!B$2:E3108,4,0)</f>
        <v>Paralisado</v>
      </c>
      <c r="J1113" s="14" t="s">
        <v>499</v>
      </c>
      <c r="K1113" s="14" t="s">
        <v>499</v>
      </c>
      <c r="L1113" s="15" t="s">
        <v>8071</v>
      </c>
      <c r="M1113" s="15" t="str">
        <f>VLOOKUP(L1113,Coordenadas!A$2:B2365,2,0)</f>
        <v xml:space="preserve"> 18°38'49.44"S</v>
      </c>
      <c r="N1113" s="15" t="str">
        <f>VLOOKUP(L1113,Coordenadas!A$2:C6108,3,0)</f>
        <v xml:space="preserve"> 48°10'57.77"O</v>
      </c>
      <c r="O1113" s="40" t="str">
        <f>VLOOKUP(B1113,SAOM!B$2:H2066,7,0)</f>
        <v>-</v>
      </c>
      <c r="P1113" s="40">
        <v>4033</v>
      </c>
      <c r="Q1113" s="17" t="str">
        <f>VLOOKUP(B1113,SAOM!B$2:I2066,8,0)</f>
        <v>-</v>
      </c>
      <c r="R1113" s="17" t="e">
        <f>VLOOKUP(B1113,AG_Lider!A$1:F2425,6,0)</f>
        <v>#N/A</v>
      </c>
      <c r="S1113" s="42" t="str">
        <f>VLOOKUP(B1113,SAOM!B$2:J2066,9,0)</f>
        <v>Daniela Betania dos Santos</v>
      </c>
      <c r="T1113" s="17" t="str">
        <f>VLOOKUP(B1113,SAOM!B$2:K2512,10,0)</f>
        <v>R. COROMANDEL, BAIRRO AMORIM</v>
      </c>
      <c r="U1113" s="42" t="str">
        <f>VLOOKUP(B1113,SAOM!B$2:M1838,12,0)</f>
        <v>34-3690-3018</v>
      </c>
      <c r="V1113" s="87" t="str">
        <f>VLOOKUP(B1113,SAOM!B$2:L1838,11,0)</f>
        <v>38446-144</v>
      </c>
      <c r="W1113" s="18"/>
      <c r="X1113" s="40" t="str">
        <f>VLOOKUP(B1113,SAOM!B$2:N1838,13,0)</f>
        <v>-</v>
      </c>
      <c r="Y1113" s="17"/>
      <c r="Z1113" s="15"/>
      <c r="AA1113" s="19"/>
      <c r="AB1113" s="35"/>
      <c r="AC1113" s="48"/>
      <c r="AD1113" s="19" t="str">
        <f>VLOOKUP(B1113,SAOM!B$2:Q2139,16,0)</f>
        <v>Adriana 34 3690-3169 não autoriza a instalação pois não sabe do que se trata.</v>
      </c>
      <c r="AE1113" s="19" t="s">
        <v>4675</v>
      </c>
      <c r="AF1113" s="19"/>
      <c r="AG1113" s="145"/>
      <c r="AH1113" s="15"/>
    </row>
    <row r="1114" spans="1:34" s="20" customFormat="1">
      <c r="A1114" s="46">
        <v>4430</v>
      </c>
      <c r="B1114" s="38">
        <v>4430</v>
      </c>
      <c r="C1114" s="17">
        <v>41165</v>
      </c>
      <c r="D1114" s="17">
        <f t="shared" si="30"/>
        <v>41210</v>
      </c>
      <c r="E1114" s="17">
        <f>VLOOKUP(B1114,SAOM!B$2:D4164,3,0)</f>
        <v>41210</v>
      </c>
      <c r="F1114" s="17">
        <f t="shared" si="31"/>
        <v>41225</v>
      </c>
      <c r="G1114" s="17">
        <v>41177</v>
      </c>
      <c r="H1114" s="14" t="s">
        <v>764</v>
      </c>
      <c r="I1114" s="40" t="str">
        <f>VLOOKUP(B1114,SAOM!B$2:E3109,4,0)</f>
        <v>Paralisado</v>
      </c>
      <c r="J1114" s="14" t="s">
        <v>499</v>
      </c>
      <c r="K1114" s="14" t="s">
        <v>499</v>
      </c>
      <c r="L1114" s="15" t="s">
        <v>8071</v>
      </c>
      <c r="M1114" s="15" t="str">
        <f>VLOOKUP(L1114,Coordenadas!A$2:B2366,2,0)</f>
        <v xml:space="preserve"> 18°38'49.44"S</v>
      </c>
      <c r="N1114" s="15" t="str">
        <f>VLOOKUP(L1114,Coordenadas!A$2:C6109,3,0)</f>
        <v xml:space="preserve"> 48°10'57.77"O</v>
      </c>
      <c r="O1114" s="40" t="str">
        <f>VLOOKUP(B1114,SAOM!B$2:H2067,7,0)</f>
        <v>-</v>
      </c>
      <c r="P1114" s="40">
        <v>4033</v>
      </c>
      <c r="Q1114" s="17" t="str">
        <f>VLOOKUP(B1114,SAOM!B$2:I2067,8,0)</f>
        <v>-</v>
      </c>
      <c r="R1114" s="17" t="e">
        <f>VLOOKUP(B1114,AG_Lider!A$1:F2426,6,0)</f>
        <v>#N/A</v>
      </c>
      <c r="S1114" s="42" t="str">
        <f>VLOOKUP(B1114,SAOM!B$2:J2067,9,0)</f>
        <v>Gabriela Dionisio e Alessandra</v>
      </c>
      <c r="T1114" s="17" t="str">
        <f>VLOOKUP(B1114,SAOM!B$2:K2513,10,0)</f>
        <v>R. DA PAZ N. º 05, SANTA HELENA</v>
      </c>
      <c r="U1114" s="42" t="str">
        <f>VLOOKUP(B1114,SAOM!B$2:M1839,12,0)</f>
        <v>34-3690-3011</v>
      </c>
      <c r="V1114" s="87" t="str">
        <f>VLOOKUP(B1114,SAOM!B$2:L1839,11,0)</f>
        <v>38440-246</v>
      </c>
      <c r="W1114" s="18"/>
      <c r="X1114" s="40" t="str">
        <f>VLOOKUP(B1114,SAOM!B$2:N1839,13,0)</f>
        <v>-</v>
      </c>
      <c r="Y1114" s="17"/>
      <c r="Z1114" s="15"/>
      <c r="AA1114" s="19"/>
      <c r="AB1114" s="35"/>
      <c r="AC1114" s="48"/>
      <c r="AD1114" s="19" t="str">
        <f>VLOOKUP(B1114,SAOM!B$2:Q2140,16,0)</f>
        <v xml:space="preserve">Adriana 34 3690-3169 não autoriza a instalação pois não sabe do que se trata.
</v>
      </c>
      <c r="AE1114" s="19" t="s">
        <v>4675</v>
      </c>
      <c r="AF1114" s="19"/>
      <c r="AG1114" s="145"/>
      <c r="AH1114" s="15"/>
    </row>
    <row r="1115" spans="1:34" s="20" customFormat="1">
      <c r="A1115" s="46">
        <v>4429</v>
      </c>
      <c r="B1115" s="38">
        <v>4429</v>
      </c>
      <c r="C1115" s="17">
        <v>41165</v>
      </c>
      <c r="D1115" s="17">
        <f t="shared" si="30"/>
        <v>41210</v>
      </c>
      <c r="E1115" s="17">
        <f>VLOOKUP(B1115,SAOM!B$2:D4165,3,0)</f>
        <v>41210</v>
      </c>
      <c r="F1115" s="17">
        <f t="shared" si="31"/>
        <v>41225</v>
      </c>
      <c r="G1115" s="17">
        <v>41177</v>
      </c>
      <c r="H1115" s="14" t="s">
        <v>764</v>
      </c>
      <c r="I1115" s="40" t="str">
        <f>VLOOKUP(B1115,SAOM!B$2:E3110,4,0)</f>
        <v>Paralisado</v>
      </c>
      <c r="J1115" s="14" t="s">
        <v>499</v>
      </c>
      <c r="K1115" s="14" t="s">
        <v>499</v>
      </c>
      <c r="L1115" s="15" t="s">
        <v>8071</v>
      </c>
      <c r="M1115" s="15" t="str">
        <f>VLOOKUP(L1115,Coordenadas!A$2:B2367,2,0)</f>
        <v xml:space="preserve"> 18°38'49.44"S</v>
      </c>
      <c r="N1115" s="15" t="str">
        <f>VLOOKUP(L1115,Coordenadas!A$2:C6110,3,0)</f>
        <v xml:space="preserve"> 48°10'57.77"O</v>
      </c>
      <c r="O1115" s="40" t="str">
        <f>VLOOKUP(B1115,SAOM!B$2:H2068,7,0)</f>
        <v>-</v>
      </c>
      <c r="P1115" s="40">
        <v>4033</v>
      </c>
      <c r="Q1115" s="17" t="str">
        <f>VLOOKUP(B1115,SAOM!B$2:I2068,8,0)</f>
        <v>-</v>
      </c>
      <c r="R1115" s="17" t="e">
        <f>VLOOKUP(B1115,AG_Lider!A$1:F2427,6,0)</f>
        <v>#N/A</v>
      </c>
      <c r="S1115" s="42" t="str">
        <f>VLOOKUP(B1115,SAOM!B$2:J2068,9,0)</f>
        <v>Marina Lopes Gontiko de Melo</v>
      </c>
      <c r="T1115" s="17" t="str">
        <f>VLOOKUP(B1115,SAOM!B$2:K2514,10,0)</f>
        <v>R. AUGUSTO CARPANEDA, INDEPENDÊNCIA</v>
      </c>
      <c r="U1115" s="42" t="str">
        <f>VLOOKUP(B1115,SAOM!B$2:M1840,12,0)</f>
        <v>34-3690-3042</v>
      </c>
      <c r="V1115" s="87" t="str">
        <f>VLOOKUP(B1115,SAOM!B$2:L1840,11,0)</f>
        <v>38440-000</v>
      </c>
      <c r="W1115" s="18"/>
      <c r="X1115" s="40" t="str">
        <f>VLOOKUP(B1115,SAOM!B$2:N1840,13,0)</f>
        <v>-</v>
      </c>
      <c r="Y1115" s="17"/>
      <c r="Z1115" s="15"/>
      <c r="AA1115" s="19"/>
      <c r="AB1115" s="35"/>
      <c r="AC1115" s="48"/>
      <c r="AD1115" s="19" t="str">
        <f>VLOOKUP(B1115,SAOM!B$2:Q2141,16,0)</f>
        <v>Adriana 34 3690-3169 não autoriza a instalação pois não sabe do que se trata.</v>
      </c>
      <c r="AE1115" s="19" t="s">
        <v>4675</v>
      </c>
      <c r="AF1115" s="19"/>
      <c r="AG1115" s="145"/>
      <c r="AH1115" s="15"/>
    </row>
    <row r="1116" spans="1:34" s="20" customFormat="1">
      <c r="A1116" s="46">
        <v>4428</v>
      </c>
      <c r="B1116" s="38">
        <v>4428</v>
      </c>
      <c r="C1116" s="17">
        <v>41165</v>
      </c>
      <c r="D1116" s="17">
        <f t="shared" si="30"/>
        <v>41210</v>
      </c>
      <c r="E1116" s="17">
        <f>VLOOKUP(B1116,SAOM!B$2:D4166,3,0)</f>
        <v>41210</v>
      </c>
      <c r="F1116" s="17">
        <f t="shared" si="31"/>
        <v>41225</v>
      </c>
      <c r="G1116" s="17">
        <v>41177</v>
      </c>
      <c r="H1116" s="14" t="s">
        <v>7229</v>
      </c>
      <c r="I1116" s="40" t="str">
        <f>VLOOKUP(B1116,SAOM!B$2:E3111,4,0)</f>
        <v>Agendado</v>
      </c>
      <c r="J1116" s="14" t="s">
        <v>499</v>
      </c>
      <c r="K1116" s="14" t="s">
        <v>499</v>
      </c>
      <c r="L1116" s="15" t="s">
        <v>8071</v>
      </c>
      <c r="M1116" s="15" t="str">
        <f>VLOOKUP(L1116,Coordenadas!A$2:B2368,2,0)</f>
        <v xml:space="preserve"> 18°38'49.44"S</v>
      </c>
      <c r="N1116" s="15" t="str">
        <f>VLOOKUP(L1116,Coordenadas!A$2:C6111,3,0)</f>
        <v xml:space="preserve"> 48°10'57.77"O</v>
      </c>
      <c r="O1116" s="40" t="str">
        <f>VLOOKUP(B1116,SAOM!B$2:H2069,7,0)</f>
        <v>-</v>
      </c>
      <c r="P1116" s="40">
        <v>4033</v>
      </c>
      <c r="Q1116" s="17">
        <f>VLOOKUP(B1116,SAOM!B$2:I2069,8,0)</f>
        <v>41172</v>
      </c>
      <c r="R1116" s="17" t="e">
        <f>VLOOKUP(B1116,AG_Lider!A$1:F2428,6,0)</f>
        <v>#N/A</v>
      </c>
      <c r="S1116" s="42" t="str">
        <f>VLOOKUP(B1116,SAOM!B$2:J2069,9,0)</f>
        <v>Cassia de Abreu Andrade</v>
      </c>
      <c r="T1116" s="17" t="str">
        <f>VLOOKUP(B1116,SAOM!B$2:K2515,10,0)</f>
        <v>PRAÇA SANTO AGOSTINHO, BAIRRO GOÍAS</v>
      </c>
      <c r="U1116" s="42" t="str">
        <f>VLOOKUP(B1116,SAOM!B$2:M1841,12,0)</f>
        <v>34-3690-3002</v>
      </c>
      <c r="V1116" s="87" t="str">
        <f>VLOOKUP(B1116,SAOM!B$2:L1841,11,0)</f>
        <v>38440-000</v>
      </c>
      <c r="W1116" s="18"/>
      <c r="X1116" s="40" t="str">
        <f>VLOOKUP(B1116,SAOM!B$2:N1841,13,0)</f>
        <v>-</v>
      </c>
      <c r="Y1116" s="17"/>
      <c r="Z1116" s="15"/>
      <c r="AA1116" s="19"/>
      <c r="AB1116" s="35"/>
      <c r="AC1116" s="48"/>
      <c r="AD1116" s="19" t="str">
        <f>VLOOKUP(B1116,SAOM!B$2:Q2142,16,0)</f>
        <v>-</v>
      </c>
      <c r="AE1116" s="19" t="s">
        <v>4675</v>
      </c>
      <c r="AF1116" s="19"/>
      <c r="AG1116" s="145"/>
      <c r="AH1116" s="15"/>
    </row>
    <row r="1117" spans="1:34" s="20" customFormat="1">
      <c r="A1117" s="46">
        <v>4418</v>
      </c>
      <c r="B1117" s="38">
        <v>4418</v>
      </c>
      <c r="C1117" s="17">
        <v>41165</v>
      </c>
      <c r="D1117" s="17">
        <f t="shared" si="30"/>
        <v>41210</v>
      </c>
      <c r="E1117" s="17">
        <f>VLOOKUP(B1117,SAOM!B$2:D4167,3,0)</f>
        <v>41210</v>
      </c>
      <c r="F1117" s="17">
        <f t="shared" si="31"/>
        <v>41225</v>
      </c>
      <c r="G1117" s="17">
        <v>41177</v>
      </c>
      <c r="H1117" s="14" t="s">
        <v>764</v>
      </c>
      <c r="I1117" s="40" t="str">
        <f>VLOOKUP(B1117,SAOM!B$2:E3112,4,0)</f>
        <v>Paralisado</v>
      </c>
      <c r="J1117" s="14" t="s">
        <v>499</v>
      </c>
      <c r="K1117" s="14" t="s">
        <v>499</v>
      </c>
      <c r="L1117" s="15" t="s">
        <v>8071</v>
      </c>
      <c r="M1117" s="15" t="str">
        <f>VLOOKUP(L1117,Coordenadas!A$2:B2369,2,0)</f>
        <v xml:space="preserve"> 18°38'49.44"S</v>
      </c>
      <c r="N1117" s="15" t="str">
        <f>VLOOKUP(L1117,Coordenadas!A$2:C6112,3,0)</f>
        <v xml:space="preserve"> 48°10'57.77"O</v>
      </c>
      <c r="O1117" s="40" t="str">
        <f>VLOOKUP(B1117,SAOM!B$2:H2070,7,0)</f>
        <v>-</v>
      </c>
      <c r="P1117" s="40">
        <v>4033</v>
      </c>
      <c r="Q1117" s="17" t="str">
        <f>VLOOKUP(B1117,SAOM!B$2:I2070,8,0)</f>
        <v>-</v>
      </c>
      <c r="R1117" s="17" t="e">
        <f>VLOOKUP(B1117,AG_Lider!A$1:F2429,6,0)</f>
        <v>#N/A</v>
      </c>
      <c r="S1117" s="42" t="str">
        <f>VLOOKUP(B1117,SAOM!B$2:J2070,9,0)</f>
        <v>Anicesia Cecilia Gotardi Ludovino</v>
      </c>
      <c r="T1117" s="17" t="str">
        <f>VLOOKUP(B1117,SAOM!B$2:K2516,10,0)</f>
        <v>PRAÇA JUSCELINO KUBISTCHEK S/N,  BRASILIA</v>
      </c>
      <c r="U1117" s="42" t="str">
        <f>VLOOKUP(B1117,SAOM!B$2:M1842,12,0)</f>
        <v>34-3241-0542</v>
      </c>
      <c r="V1117" s="87" t="str">
        <f>VLOOKUP(B1117,SAOM!B$2:L1842,11,0)</f>
        <v>38441-128</v>
      </c>
      <c r="W1117" s="18"/>
      <c r="X1117" s="40" t="str">
        <f>VLOOKUP(B1117,SAOM!B$2:N1842,13,0)</f>
        <v>-</v>
      </c>
      <c r="Y1117" s="17"/>
      <c r="Z1117" s="15"/>
      <c r="AA1117" s="19"/>
      <c r="AB1117" s="35"/>
      <c r="AC1117" s="48"/>
      <c r="AD1117" s="19" t="str">
        <f>VLOOKUP(B1117,SAOM!B$2:Q2143,16,0)</f>
        <v>Adriana 34 3690-3169 não autoriza a instalação pois não sabe do que se trata.</v>
      </c>
      <c r="AE1117" s="19" t="s">
        <v>4675</v>
      </c>
      <c r="AF1117" s="19"/>
      <c r="AG1117" s="145"/>
      <c r="AH1117" s="15"/>
    </row>
    <row r="1118" spans="1:34" s="20" customFormat="1">
      <c r="A1118" s="46">
        <v>4425</v>
      </c>
      <c r="B1118" s="38">
        <v>4425</v>
      </c>
      <c r="C1118" s="17">
        <v>41165</v>
      </c>
      <c r="D1118" s="17">
        <f t="shared" si="30"/>
        <v>41210</v>
      </c>
      <c r="E1118" s="17">
        <f>VLOOKUP(B1118,SAOM!B$2:D4168,3,0)</f>
        <v>41210</v>
      </c>
      <c r="F1118" s="17">
        <f t="shared" si="31"/>
        <v>41225</v>
      </c>
      <c r="G1118" s="17">
        <v>41177</v>
      </c>
      <c r="H1118" s="14" t="s">
        <v>764</v>
      </c>
      <c r="I1118" s="40" t="str">
        <f>VLOOKUP(B1118,SAOM!B$2:E3113,4,0)</f>
        <v>Paralisado</v>
      </c>
      <c r="J1118" s="14" t="s">
        <v>499</v>
      </c>
      <c r="K1118" s="14" t="s">
        <v>499</v>
      </c>
      <c r="L1118" s="15" t="s">
        <v>8071</v>
      </c>
      <c r="M1118" s="15" t="str">
        <f>VLOOKUP(L1118,Coordenadas!A$2:B2370,2,0)</f>
        <v xml:space="preserve"> 18°38'49.44"S</v>
      </c>
      <c r="N1118" s="15" t="str">
        <f>VLOOKUP(L1118,Coordenadas!A$2:C6113,3,0)</f>
        <v xml:space="preserve"> 48°10'57.77"O</v>
      </c>
      <c r="O1118" s="40" t="str">
        <f>VLOOKUP(B1118,SAOM!B$2:H2071,7,0)</f>
        <v>-</v>
      </c>
      <c r="P1118" s="40">
        <v>4033</v>
      </c>
      <c r="Q1118" s="17" t="str">
        <f>VLOOKUP(B1118,SAOM!B$2:I2071,8,0)</f>
        <v>-</v>
      </c>
      <c r="R1118" s="17" t="e">
        <f>VLOOKUP(B1118,AG_Lider!A$1:F2430,6,0)</f>
        <v>#N/A</v>
      </c>
      <c r="S1118" s="42" t="str">
        <f>VLOOKUP(B1118,SAOM!B$2:J2071,9,0)</f>
        <v>Rodrigo Alves Garcia</v>
      </c>
      <c r="T1118" s="17" t="str">
        <f>VLOOKUP(B1118,SAOM!B$2:K2517,10,0)</f>
        <v>AV. DAS PALMEIRAS N. º 60, SÃO SEBASTIÃO</v>
      </c>
      <c r="U1118" s="42" t="str">
        <f>VLOOKUP(B1118,SAOM!B$2:M1843,12,0)</f>
        <v>34-3690-3022</v>
      </c>
      <c r="V1118" s="87" t="str">
        <f>VLOOKUP(B1118,SAOM!B$2:L1843,11,0)</f>
        <v>38443-112</v>
      </c>
      <c r="W1118" s="18"/>
      <c r="X1118" s="40" t="str">
        <f>VLOOKUP(B1118,SAOM!B$2:N1843,13,0)</f>
        <v>-</v>
      </c>
      <c r="Y1118" s="17"/>
      <c r="Z1118" s="15"/>
      <c r="AA1118" s="19"/>
      <c r="AB1118" s="35"/>
      <c r="AC1118" s="48"/>
      <c r="AD1118" s="19" t="str">
        <f>VLOOKUP(B1118,SAOM!B$2:Q2144,16,0)</f>
        <v>Adriana 34 3690-3169 não autoriza a instalação pois não sabe do que se trata.</v>
      </c>
      <c r="AE1118" s="19" t="s">
        <v>4675</v>
      </c>
      <c r="AF1118" s="19"/>
      <c r="AG1118" s="145"/>
      <c r="AH1118" s="15"/>
    </row>
    <row r="1119" spans="1:34" s="20" customFormat="1">
      <c r="A1119" s="46">
        <v>4424</v>
      </c>
      <c r="B1119" s="38">
        <v>4424</v>
      </c>
      <c r="C1119" s="17">
        <v>41165</v>
      </c>
      <c r="D1119" s="17">
        <f t="shared" si="30"/>
        <v>41210</v>
      </c>
      <c r="E1119" s="17">
        <f>VLOOKUP(B1119,SAOM!B$2:D4169,3,0)</f>
        <v>41210</v>
      </c>
      <c r="F1119" s="17">
        <f t="shared" si="31"/>
        <v>41225</v>
      </c>
      <c r="G1119" s="17">
        <v>41177</v>
      </c>
      <c r="H1119" s="14" t="s">
        <v>764</v>
      </c>
      <c r="I1119" s="40" t="str">
        <f>VLOOKUP(B1119,SAOM!B$2:E3114,4,0)</f>
        <v>Paralisado</v>
      </c>
      <c r="J1119" s="14" t="s">
        <v>499</v>
      </c>
      <c r="K1119" s="14" t="s">
        <v>499</v>
      </c>
      <c r="L1119" s="15" t="s">
        <v>8071</v>
      </c>
      <c r="M1119" s="15" t="str">
        <f>VLOOKUP(L1119,Coordenadas!A$2:B2371,2,0)</f>
        <v xml:space="preserve"> 18°38'49.44"S</v>
      </c>
      <c r="N1119" s="15" t="str">
        <f>VLOOKUP(L1119,Coordenadas!A$2:C6114,3,0)</f>
        <v xml:space="preserve"> 48°10'57.77"O</v>
      </c>
      <c r="O1119" s="40" t="str">
        <f>VLOOKUP(B1119,SAOM!B$2:H2072,7,0)</f>
        <v>-</v>
      </c>
      <c r="P1119" s="40">
        <v>4033</v>
      </c>
      <c r="Q1119" s="17" t="str">
        <f>VLOOKUP(B1119,SAOM!B$2:I2072,8,0)</f>
        <v>-</v>
      </c>
      <c r="R1119" s="17" t="e">
        <f>VLOOKUP(B1119,AG_Lider!A$1:F2431,6,0)</f>
        <v>#N/A</v>
      </c>
      <c r="S1119" s="42" t="str">
        <f>VLOOKUP(B1119,SAOM!B$2:J2072,9,0)</f>
        <v>Naura Liane Pereira</v>
      </c>
      <c r="T1119" s="17" t="str">
        <f>VLOOKUP(B1119,SAOM!B$2:K2518,10,0)</f>
        <v>AV. CORNELIA RODRIGUES DA CUNHA N. º 851, SANTIAGO</v>
      </c>
      <c r="U1119" s="42" t="str">
        <f>VLOOKUP(B1119,SAOM!B$2:M1844,12,0)</f>
        <v>34-3690-3219</v>
      </c>
      <c r="V1119" s="87" t="str">
        <f>VLOOKUP(B1119,SAOM!B$2:L1844,11,0)</f>
        <v>38444-284</v>
      </c>
      <c r="W1119" s="18"/>
      <c r="X1119" s="40" t="str">
        <f>VLOOKUP(B1119,SAOM!B$2:N1844,13,0)</f>
        <v>-</v>
      </c>
      <c r="Y1119" s="17"/>
      <c r="Z1119" s="15"/>
      <c r="AA1119" s="19"/>
      <c r="AB1119" s="35"/>
      <c r="AC1119" s="48"/>
      <c r="AD1119" s="19" t="str">
        <f>VLOOKUP(B1119,SAOM!B$2:Q2145,16,0)</f>
        <v>Adriana 34 3690-3169 não autoriza a instalação pois não sabe do que se trata.</v>
      </c>
      <c r="AE1119" s="19" t="s">
        <v>4675</v>
      </c>
      <c r="AF1119" s="19"/>
      <c r="AG1119" s="145"/>
      <c r="AH1119" s="15"/>
    </row>
    <row r="1120" spans="1:34" s="20" customFormat="1">
      <c r="A1120" s="46">
        <v>4423</v>
      </c>
      <c r="B1120" s="38">
        <v>4423</v>
      </c>
      <c r="C1120" s="17">
        <v>41165</v>
      </c>
      <c r="D1120" s="17">
        <f t="shared" si="30"/>
        <v>41210</v>
      </c>
      <c r="E1120" s="17">
        <f>VLOOKUP(B1120,SAOM!B$2:D4170,3,0)</f>
        <v>41177</v>
      </c>
      <c r="F1120" s="17">
        <f t="shared" si="31"/>
        <v>41225</v>
      </c>
      <c r="G1120" s="17">
        <v>41177</v>
      </c>
      <c r="H1120" s="14" t="s">
        <v>764</v>
      </c>
      <c r="I1120" s="40" t="str">
        <f>VLOOKUP(B1120,SAOM!B$2:E3115,4,0)</f>
        <v>Paralisado</v>
      </c>
      <c r="J1120" s="14" t="s">
        <v>499</v>
      </c>
      <c r="K1120" s="14" t="s">
        <v>499</v>
      </c>
      <c r="L1120" s="15" t="s">
        <v>8071</v>
      </c>
      <c r="M1120" s="15" t="str">
        <f>VLOOKUP(L1120,Coordenadas!A$2:B2372,2,0)</f>
        <v xml:space="preserve"> 18°38'49.44"S</v>
      </c>
      <c r="N1120" s="15" t="str">
        <f>VLOOKUP(L1120,Coordenadas!A$2:C6115,3,0)</f>
        <v xml:space="preserve"> 48°10'57.77"O</v>
      </c>
      <c r="O1120" s="40" t="str">
        <f>VLOOKUP(B1120,SAOM!B$2:H2073,7,0)</f>
        <v>-</v>
      </c>
      <c r="P1120" s="40">
        <v>4033</v>
      </c>
      <c r="Q1120" s="17" t="str">
        <f>VLOOKUP(B1120,SAOM!B$2:I2073,8,0)</f>
        <v>-</v>
      </c>
      <c r="R1120" s="17" t="e">
        <f>VLOOKUP(B1120,AG_Lider!A$1:F2432,6,0)</f>
        <v>#N/A</v>
      </c>
      <c r="S1120" s="42" t="str">
        <f>VLOOKUP(B1120,SAOM!B$2:J2073,9,0)</f>
        <v>Naura Liane Pereira</v>
      </c>
      <c r="T1120" s="17" t="str">
        <f>VLOOKUP(B1120,SAOM!B$2:K2519,10,0)</f>
        <v>AV. CORNELIA RODRIGUES DA CUNHA N. º 851, SANTIAGO</v>
      </c>
      <c r="U1120" s="42" t="str">
        <f>VLOOKUP(B1120,SAOM!B$2:M1845,12,0)</f>
        <v>34-3690-3219</v>
      </c>
      <c r="V1120" s="87" t="str">
        <f>VLOOKUP(B1120,SAOM!B$2:L1845,11,0)</f>
        <v>38444-284</v>
      </c>
      <c r="W1120" s="18"/>
      <c r="X1120" s="40" t="str">
        <f>VLOOKUP(B1120,SAOM!B$2:N1845,13,0)</f>
        <v>-</v>
      </c>
      <c r="Y1120" s="17"/>
      <c r="Z1120" s="15"/>
      <c r="AA1120" s="19"/>
      <c r="AB1120" s="35"/>
      <c r="AC1120" s="48"/>
      <c r="AD1120" s="19" t="str">
        <f>VLOOKUP(B1120,SAOM!B$2:Q2146,16,0)</f>
        <v>Adriana 34 3690-3169 não autoriza a instalação pois não sabe do que se trata.</v>
      </c>
      <c r="AE1120" s="19" t="s">
        <v>4675</v>
      </c>
      <c r="AF1120" s="19"/>
      <c r="AG1120" s="145"/>
      <c r="AH1120" s="15"/>
    </row>
    <row r="1121" spans="1:34" s="20" customFormat="1">
      <c r="A1121" s="46">
        <v>4422</v>
      </c>
      <c r="B1121" s="38">
        <v>4422</v>
      </c>
      <c r="C1121" s="17">
        <v>41165</v>
      </c>
      <c r="D1121" s="17">
        <f t="shared" si="30"/>
        <v>41210</v>
      </c>
      <c r="E1121" s="17">
        <f>VLOOKUP(B1121,SAOM!B$2:D4171,3,0)</f>
        <v>41210</v>
      </c>
      <c r="F1121" s="17">
        <f t="shared" si="31"/>
        <v>41225</v>
      </c>
      <c r="G1121" s="17">
        <v>41177</v>
      </c>
      <c r="H1121" s="14" t="s">
        <v>764</v>
      </c>
      <c r="I1121" s="40" t="str">
        <f>VLOOKUP(B1121,SAOM!B$2:E3116,4,0)</f>
        <v>Paralisado</v>
      </c>
      <c r="J1121" s="14" t="s">
        <v>499</v>
      </c>
      <c r="K1121" s="14" t="s">
        <v>499</v>
      </c>
      <c r="L1121" s="15" t="s">
        <v>8071</v>
      </c>
      <c r="M1121" s="15" t="str">
        <f>VLOOKUP(L1121,Coordenadas!A$2:B2373,2,0)</f>
        <v xml:space="preserve"> 18°38'49.44"S</v>
      </c>
      <c r="N1121" s="15" t="str">
        <f>VLOOKUP(L1121,Coordenadas!A$2:C6116,3,0)</f>
        <v xml:space="preserve"> 48°10'57.77"O</v>
      </c>
      <c r="O1121" s="40" t="str">
        <f>VLOOKUP(B1121,SAOM!B$2:H2074,7,0)</f>
        <v>-</v>
      </c>
      <c r="P1121" s="40">
        <v>4033</v>
      </c>
      <c r="Q1121" s="17" t="str">
        <f>VLOOKUP(B1121,SAOM!B$2:I2074,8,0)</f>
        <v>-</v>
      </c>
      <c r="R1121" s="17" t="e">
        <f>VLOOKUP(B1121,AG_Lider!A$1:F2433,6,0)</f>
        <v>#N/A</v>
      </c>
      <c r="S1121" s="42" t="str">
        <f>VLOOKUP(B1121,SAOM!B$2:J2074,9,0)</f>
        <v>Divina Rodrigues Santana Braga</v>
      </c>
      <c r="T1121" s="17" t="str">
        <f>VLOOKUP(B1121,SAOM!B$2:K2520,10,0)</f>
        <v>PRAÇA ABTÔNIO MARCELINO DIAS, PARAÍSO</v>
      </c>
      <c r="U1121" s="42" t="str">
        <f>VLOOKUP(B1121,SAOM!B$2:M1846,12,0)</f>
        <v>34-3690-3007</v>
      </c>
      <c r="V1121" s="87" t="str">
        <f>VLOOKUP(B1121,SAOM!B$2:L1846,11,0)</f>
        <v>38445-011</v>
      </c>
      <c r="W1121" s="18"/>
      <c r="X1121" s="40" t="str">
        <f>VLOOKUP(B1121,SAOM!B$2:N1846,13,0)</f>
        <v>-</v>
      </c>
      <c r="Y1121" s="17"/>
      <c r="Z1121" s="15"/>
      <c r="AA1121" s="19"/>
      <c r="AB1121" s="35"/>
      <c r="AC1121" s="48"/>
      <c r="AD1121" s="19" t="str">
        <f>VLOOKUP(B1121,SAOM!B$2:Q2147,16,0)</f>
        <v>Adriana 34 3690-3169 não autoriza a instalação pois não sabe do que se trata.</v>
      </c>
      <c r="AE1121" s="19" t="s">
        <v>4675</v>
      </c>
      <c r="AF1121" s="19"/>
      <c r="AG1121" s="145"/>
      <c r="AH1121" s="15"/>
    </row>
    <row r="1122" spans="1:34" s="20" customFormat="1">
      <c r="A1122" s="46">
        <v>4421</v>
      </c>
      <c r="B1122" s="38">
        <v>4421</v>
      </c>
      <c r="C1122" s="17">
        <v>41165</v>
      </c>
      <c r="D1122" s="17">
        <f t="shared" si="30"/>
        <v>41210</v>
      </c>
      <c r="E1122" s="17">
        <f>VLOOKUP(B1122,SAOM!B$2:D4172,3,0)</f>
        <v>41210</v>
      </c>
      <c r="F1122" s="17">
        <f t="shared" si="31"/>
        <v>41225</v>
      </c>
      <c r="G1122" s="17">
        <v>41177</v>
      </c>
      <c r="H1122" s="14" t="s">
        <v>764</v>
      </c>
      <c r="I1122" s="40" t="str">
        <f>VLOOKUP(B1122,SAOM!B$2:E3117,4,0)</f>
        <v>Paralisado</v>
      </c>
      <c r="J1122" s="14" t="s">
        <v>499</v>
      </c>
      <c r="K1122" s="14" t="s">
        <v>499</v>
      </c>
      <c r="L1122" s="15" t="s">
        <v>8071</v>
      </c>
      <c r="M1122" s="15" t="str">
        <f>VLOOKUP(L1122,Coordenadas!A$2:B2374,2,0)</f>
        <v xml:space="preserve"> 18°38'49.44"S</v>
      </c>
      <c r="N1122" s="15" t="str">
        <f>VLOOKUP(L1122,Coordenadas!A$2:C6117,3,0)</f>
        <v xml:space="preserve"> 48°10'57.77"O</v>
      </c>
      <c r="O1122" s="40" t="str">
        <f>VLOOKUP(B1122,SAOM!B$2:H2075,7,0)</f>
        <v>-</v>
      </c>
      <c r="P1122" s="40">
        <v>4033</v>
      </c>
      <c r="Q1122" s="17" t="str">
        <f>VLOOKUP(B1122,SAOM!B$2:I2075,8,0)</f>
        <v>-</v>
      </c>
      <c r="R1122" s="17" t="e">
        <f>VLOOKUP(B1122,AG_Lider!A$1:F2434,6,0)</f>
        <v>#N/A</v>
      </c>
      <c r="S1122" s="42" t="str">
        <f>VLOOKUP(B1122,SAOM!B$2:J2075,9,0)</f>
        <v>Ana Luiza Ferreira Lemos de Paiva</v>
      </c>
      <c r="T1122" s="17" t="str">
        <f>VLOOKUP(B1122,SAOM!B$2:K2521,10,0)</f>
        <v>R. OTACILIO PINTO DE OLIVEIRA N. º 650, NOVO HORIZONTE</v>
      </c>
      <c r="U1122" s="42" t="str">
        <f>VLOOKUP(B1122,SAOM!B$2:M1847,12,0)</f>
        <v>34-3690-3122</v>
      </c>
      <c r="V1122" s="87" t="str">
        <f>VLOOKUP(B1122,SAOM!B$2:L1847,11,0)</f>
        <v>38446-278</v>
      </c>
      <c r="W1122" s="18"/>
      <c r="X1122" s="40" t="str">
        <f>VLOOKUP(B1122,SAOM!B$2:N1847,13,0)</f>
        <v>-</v>
      </c>
      <c r="Y1122" s="17"/>
      <c r="Z1122" s="15"/>
      <c r="AA1122" s="19"/>
      <c r="AB1122" s="35"/>
      <c r="AC1122" s="48"/>
      <c r="AD1122" s="19" t="str">
        <f>VLOOKUP(B1122,SAOM!B$2:Q2148,16,0)</f>
        <v>Adriana 34 3690-3169 não autoriza a instalação pois não sabe do que se trata.</v>
      </c>
      <c r="AE1122" s="19" t="s">
        <v>4675</v>
      </c>
      <c r="AF1122" s="19"/>
      <c r="AG1122" s="145"/>
      <c r="AH1122" s="15"/>
    </row>
    <row r="1123" spans="1:34" s="20" customFormat="1">
      <c r="A1123" s="46">
        <v>4420</v>
      </c>
      <c r="B1123" s="38">
        <v>4420</v>
      </c>
      <c r="C1123" s="17">
        <v>41165</v>
      </c>
      <c r="D1123" s="17">
        <f t="shared" si="30"/>
        <v>41210</v>
      </c>
      <c r="E1123" s="17">
        <f>VLOOKUP(B1123,SAOM!B$2:D4173,3,0)</f>
        <v>41210</v>
      </c>
      <c r="F1123" s="17">
        <f t="shared" si="31"/>
        <v>41225</v>
      </c>
      <c r="G1123" s="17">
        <v>41177</v>
      </c>
      <c r="H1123" s="14" t="s">
        <v>764</v>
      </c>
      <c r="I1123" s="40" t="str">
        <f>VLOOKUP(B1123,SAOM!B$2:E3118,4,0)</f>
        <v>Paralisado</v>
      </c>
      <c r="J1123" s="14" t="s">
        <v>499</v>
      </c>
      <c r="K1123" s="14" t="s">
        <v>499</v>
      </c>
      <c r="L1123" s="15" t="s">
        <v>8071</v>
      </c>
      <c r="M1123" s="15" t="str">
        <f>VLOOKUP(L1123,Coordenadas!A$2:B2375,2,0)</f>
        <v xml:space="preserve"> 18°38'49.44"S</v>
      </c>
      <c r="N1123" s="15" t="str">
        <f>VLOOKUP(L1123,Coordenadas!A$2:C6118,3,0)</f>
        <v xml:space="preserve"> 48°10'57.77"O</v>
      </c>
      <c r="O1123" s="40" t="str">
        <f>VLOOKUP(B1123,SAOM!B$2:H2076,7,0)</f>
        <v>-</v>
      </c>
      <c r="P1123" s="40">
        <v>4033</v>
      </c>
      <c r="Q1123" s="17" t="str">
        <f>VLOOKUP(B1123,SAOM!B$2:I2076,8,0)</f>
        <v>-</v>
      </c>
      <c r="R1123" s="17" t="e">
        <f>VLOOKUP(B1123,AG_Lider!A$1:F2435,6,0)</f>
        <v>#N/A</v>
      </c>
      <c r="S1123" s="42" t="str">
        <f>VLOOKUP(B1123,SAOM!B$2:J2076,9,0)</f>
        <v>Doriluce Martins Oliveira</v>
      </c>
      <c r="T1123" s="17" t="str">
        <f>VLOOKUP(B1123,SAOM!B$2:K2522,10,0)</f>
        <v>R. TUPACIGUARA N. º 355, MIRANDA</v>
      </c>
      <c r="U1123" s="42" t="str">
        <f>VLOOKUP(B1123,SAOM!B$2:M1848,12,0)</f>
        <v>34-3242-4731</v>
      </c>
      <c r="V1123" s="87" t="str">
        <f>VLOOKUP(B1123,SAOM!B$2:L1848,11,0)</f>
        <v>38444-254</v>
      </c>
      <c r="W1123" s="18"/>
      <c r="X1123" s="40" t="str">
        <f>VLOOKUP(B1123,SAOM!B$2:N1848,13,0)</f>
        <v>-</v>
      </c>
      <c r="Y1123" s="17"/>
      <c r="Z1123" s="15"/>
      <c r="AA1123" s="19"/>
      <c r="AB1123" s="35"/>
      <c r="AC1123" s="48"/>
      <c r="AD1123" s="19" t="str">
        <f>VLOOKUP(B1123,SAOM!B$2:Q2149,16,0)</f>
        <v>Adriana 34 3690-3169 não autoriza a instalação pois não sabe do que se trata.</v>
      </c>
      <c r="AE1123" s="19" t="s">
        <v>4675</v>
      </c>
      <c r="AF1123" s="19"/>
      <c r="AG1123" s="145"/>
      <c r="AH1123" s="15"/>
    </row>
    <row r="1124" spans="1:34" s="20" customFormat="1">
      <c r="A1124" s="46">
        <v>4414</v>
      </c>
      <c r="B1124" s="38">
        <v>4414</v>
      </c>
      <c r="C1124" s="17">
        <v>41165</v>
      </c>
      <c r="D1124" s="17">
        <f t="shared" si="30"/>
        <v>41210</v>
      </c>
      <c r="E1124" s="17">
        <f>VLOOKUP(B1124,SAOM!B$2:D4174,3,0)</f>
        <v>41210</v>
      </c>
      <c r="F1124" s="17">
        <f t="shared" si="31"/>
        <v>41225</v>
      </c>
      <c r="G1124" s="17">
        <v>41177</v>
      </c>
      <c r="H1124" s="14" t="s">
        <v>7229</v>
      </c>
      <c r="I1124" s="40" t="str">
        <f>VLOOKUP(B1124,SAOM!B$2:E3119,4,0)</f>
        <v>Agendado</v>
      </c>
      <c r="J1124" s="14" t="s">
        <v>499</v>
      </c>
      <c r="K1124" s="14" t="s">
        <v>499</v>
      </c>
      <c r="L1124" s="15" t="s">
        <v>8071</v>
      </c>
      <c r="M1124" s="15" t="str">
        <f>VLOOKUP(L1124,Coordenadas!A$2:B2376,2,0)</f>
        <v xml:space="preserve"> 18°38'49.44"S</v>
      </c>
      <c r="N1124" s="15" t="str">
        <f>VLOOKUP(L1124,Coordenadas!A$2:C6119,3,0)</f>
        <v xml:space="preserve"> 48°10'57.77"O</v>
      </c>
      <c r="O1124" s="40" t="str">
        <f>VLOOKUP(B1124,SAOM!B$2:H2077,7,0)</f>
        <v>-</v>
      </c>
      <c r="P1124" s="40">
        <v>4033</v>
      </c>
      <c r="Q1124" s="17">
        <f>VLOOKUP(B1124,SAOM!B$2:I2077,8,0)</f>
        <v>41172</v>
      </c>
      <c r="R1124" s="17" t="e">
        <f>VLOOKUP(B1124,AG_Lider!A$1:F2436,6,0)</f>
        <v>#N/A</v>
      </c>
      <c r="S1124" s="42" t="str">
        <f>VLOOKUP(B1124,SAOM!B$2:J2077,9,0)</f>
        <v>Eliane Martins Ferreira Abdias Dias</v>
      </c>
      <c r="T1124" s="17" t="str">
        <f>VLOOKUP(B1124,SAOM!B$2:K2523,10,0)</f>
        <v>SEBASTIAO NAVES N. º 500 E PRAÇA DA CONSTITUIÇÃO S/N, CENTRO</v>
      </c>
      <c r="U1124" s="42" t="str">
        <f>VLOOKUP(B1124,SAOM!B$2:M1849,12,0)</f>
        <v>34-3690-3026</v>
      </c>
      <c r="V1124" s="87" t="str">
        <f>VLOOKUP(B1124,SAOM!B$2:L1849,11,0)</f>
        <v>38440-000</v>
      </c>
      <c r="W1124" s="18"/>
      <c r="X1124" s="40" t="str">
        <f>VLOOKUP(B1124,SAOM!B$2:N1849,13,0)</f>
        <v>-</v>
      </c>
      <c r="Y1124" s="17"/>
      <c r="Z1124" s="15"/>
      <c r="AA1124" s="19"/>
      <c r="AB1124" s="35"/>
      <c r="AC1124" s="48"/>
      <c r="AD1124" s="19" t="str">
        <f>VLOOKUP(B1124,SAOM!B$2:Q2150,16,0)</f>
        <v>-</v>
      </c>
      <c r="AE1124" s="19" t="s">
        <v>4675</v>
      </c>
      <c r="AF1124" s="19"/>
      <c r="AG1124" s="145"/>
      <c r="AH1124" s="15"/>
    </row>
    <row r="1125" spans="1:34" s="20" customFormat="1">
      <c r="A1125" s="46">
        <v>4412</v>
      </c>
      <c r="B1125" s="38">
        <v>4412</v>
      </c>
      <c r="C1125" s="17">
        <v>41165</v>
      </c>
      <c r="D1125" s="17">
        <f t="shared" si="30"/>
        <v>41210</v>
      </c>
      <c r="E1125" s="17">
        <f>VLOOKUP(B1125,SAOM!B$2:D4175,3,0)</f>
        <v>41210</v>
      </c>
      <c r="F1125" s="17">
        <f t="shared" si="31"/>
        <v>41225</v>
      </c>
      <c r="G1125" s="17" t="s">
        <v>501</v>
      </c>
      <c r="H1125" s="14" t="s">
        <v>1509</v>
      </c>
      <c r="I1125" s="40" t="str">
        <f>VLOOKUP(B1125,SAOM!B$2:E3120,4,0)</f>
        <v>Agendado</v>
      </c>
      <c r="J1125" s="14" t="s">
        <v>501</v>
      </c>
      <c r="K1125" s="14" t="s">
        <v>501</v>
      </c>
      <c r="L1125" s="15" t="s">
        <v>1780</v>
      </c>
      <c r="M1125" s="15" t="str">
        <f>VLOOKUP(L1125,Coordenadas!A$2:B2377,2,0)</f>
        <v xml:space="preserve"> 18°29'10.37"S</v>
      </c>
      <c r="N1125" s="15" t="str">
        <f>VLOOKUP(L1125,Coordenadas!A$2:C6120,3,0)</f>
        <v xml:space="preserve"> 47°23'3.83"O</v>
      </c>
      <c r="O1125" s="40" t="str">
        <f>VLOOKUP(B1125,SAOM!B$2:H2078,7,0)</f>
        <v>SES-ABOS-4412</v>
      </c>
      <c r="P1125" s="40">
        <v>4033</v>
      </c>
      <c r="Q1125" s="17">
        <f>VLOOKUP(B1125,SAOM!B$2:I2078,8,0)</f>
        <v>41170</v>
      </c>
      <c r="R1125" s="17" t="e">
        <f>VLOOKUP(B1125,AG_Lider!A$1:F2437,6,0)</f>
        <v>#N/A</v>
      </c>
      <c r="S1125" s="42" t="str">
        <f>VLOOKUP(B1125,SAOM!B$2:J2078,9,0)</f>
        <v>Regis Tomas Santos</v>
      </c>
      <c r="T1125" s="17" t="str">
        <f>VLOOKUP(B1125,SAOM!B$2:K2524,10,0)</f>
        <v>Av. Benedito Teodoro da Silva, Centro</v>
      </c>
      <c r="U1125" s="42" t="str">
        <f>VLOOKUP(B1125,SAOM!B$2:M1850,12,0)</f>
        <v>(34) 38471224</v>
      </c>
      <c r="V1125" s="87" t="str">
        <f>VLOOKUP(B1125,SAOM!B$2:L1850,11,0)</f>
        <v>38540-000</v>
      </c>
      <c r="W1125" s="18"/>
      <c r="X1125" s="40" t="str">
        <f>VLOOKUP(B1125,SAOM!B$2:N1850,13,0)</f>
        <v>-</v>
      </c>
      <c r="Y1125" s="17"/>
      <c r="Z1125" s="15"/>
      <c r="AA1125" s="19"/>
      <c r="AB1125" s="35"/>
      <c r="AC1125" s="48"/>
      <c r="AD1125" s="19" t="str">
        <f>VLOOKUP(B1125,SAOM!B$2:Q2151,16,0)</f>
        <v>-</v>
      </c>
      <c r="AE1125" s="19" t="s">
        <v>4675</v>
      </c>
      <c r="AF1125" s="19"/>
      <c r="AG1125" s="145"/>
      <c r="AH1125" s="15"/>
    </row>
    <row r="1126" spans="1:34" s="20" customFormat="1">
      <c r="A1126" s="46">
        <v>4411</v>
      </c>
      <c r="B1126" s="38">
        <v>4411</v>
      </c>
      <c r="C1126" s="17">
        <v>41165</v>
      </c>
      <c r="D1126" s="17">
        <f t="shared" si="30"/>
        <v>41210</v>
      </c>
      <c r="E1126" s="17">
        <f>VLOOKUP(B1126,SAOM!B$2:D4176,3,0)</f>
        <v>41210</v>
      </c>
      <c r="F1126" s="17">
        <f t="shared" si="31"/>
        <v>41225</v>
      </c>
      <c r="G1126" s="17" t="s">
        <v>501</v>
      </c>
      <c r="H1126" s="14" t="s">
        <v>752</v>
      </c>
      <c r="I1126" s="40" t="str">
        <f>VLOOKUP(B1126,SAOM!B$2:E3121,4,0)</f>
        <v>Agendado</v>
      </c>
      <c r="J1126" s="14" t="s">
        <v>499</v>
      </c>
      <c r="K1126" s="14" t="s">
        <v>499</v>
      </c>
      <c r="L1126" s="15" t="s">
        <v>1780</v>
      </c>
      <c r="M1126" s="15" t="str">
        <f>VLOOKUP(L1126,Coordenadas!A$2:B2378,2,0)</f>
        <v xml:space="preserve"> 18°29'10.37"S</v>
      </c>
      <c r="N1126" s="15" t="str">
        <f>VLOOKUP(L1126,Coordenadas!A$2:C6121,3,0)</f>
        <v xml:space="preserve"> 47°23'3.83"O</v>
      </c>
      <c r="O1126" s="40" t="str">
        <f>VLOOKUP(B1126,SAOM!B$2:H2079,7,0)</f>
        <v>-</v>
      </c>
      <c r="P1126" s="40">
        <v>4033</v>
      </c>
      <c r="Q1126" s="17">
        <f>VLOOKUP(B1126,SAOM!B$2:I2079,8,0)</f>
        <v>41170</v>
      </c>
      <c r="R1126" s="17" t="e">
        <f>VLOOKUP(B1126,AG_Lider!A$1:F2438,6,0)</f>
        <v>#N/A</v>
      </c>
      <c r="S1126" s="42" t="str">
        <f>VLOOKUP(B1126,SAOM!B$2:J2079,9,0)</f>
        <v>Lidia Ferreira da Fonseca</v>
      </c>
      <c r="T1126" s="17" t="str">
        <f>VLOOKUP(B1126,SAOM!B$2:K2525,10,0)</f>
        <v>Rua Quincas Rodrigues 270, Alto Abadiense</v>
      </c>
      <c r="U1126" s="42" t="str">
        <f>VLOOKUP(B1126,SAOM!B$2:M1851,12,0)</f>
        <v>(34) 38471850</v>
      </c>
      <c r="V1126" s="87" t="str">
        <f>VLOOKUP(B1126,SAOM!B$2:L1851,11,0)</f>
        <v>38540-000</v>
      </c>
      <c r="W1126" s="18"/>
      <c r="X1126" s="40" t="str">
        <f>VLOOKUP(B1126,SAOM!B$2:N1851,13,0)</f>
        <v>-</v>
      </c>
      <c r="Y1126" s="17"/>
      <c r="Z1126" s="15"/>
      <c r="AA1126" s="19"/>
      <c r="AB1126" s="35"/>
      <c r="AC1126" s="48"/>
      <c r="AD1126" s="19" t="str">
        <f>VLOOKUP(B1126,SAOM!B$2:Q2152,16,0)</f>
        <v>-</v>
      </c>
      <c r="AE1126" s="19" t="s">
        <v>4675</v>
      </c>
      <c r="AF1126" s="19"/>
      <c r="AG1126" s="145"/>
      <c r="AH1126" s="15"/>
    </row>
    <row r="1127" spans="1:34" s="20" customFormat="1">
      <c r="A1127" s="46">
        <v>4410</v>
      </c>
      <c r="B1127" s="38">
        <v>4410</v>
      </c>
      <c r="C1127" s="17">
        <v>41165</v>
      </c>
      <c r="D1127" s="17">
        <f t="shared" si="30"/>
        <v>41210</v>
      </c>
      <c r="E1127" s="17">
        <f>VLOOKUP(B1127,SAOM!B$2:D4177,3,0)</f>
        <v>41210</v>
      </c>
      <c r="F1127" s="17">
        <f t="shared" si="31"/>
        <v>41225</v>
      </c>
      <c r="G1127" s="17" t="s">
        <v>501</v>
      </c>
      <c r="H1127" s="14" t="s">
        <v>752</v>
      </c>
      <c r="I1127" s="40" t="str">
        <f>VLOOKUP(B1127,SAOM!B$2:E3122,4,0)</f>
        <v>A agendar</v>
      </c>
      <c r="J1127" s="14" t="s">
        <v>499</v>
      </c>
      <c r="K1127" s="14" t="s">
        <v>499</v>
      </c>
      <c r="L1127" s="15" t="s">
        <v>1780</v>
      </c>
      <c r="M1127" s="15" t="str">
        <f>VLOOKUP(L1127,Coordenadas!A$2:B2379,2,0)</f>
        <v xml:space="preserve"> 18°29'10.37"S</v>
      </c>
      <c r="N1127" s="15" t="str">
        <f>VLOOKUP(L1127,Coordenadas!A$2:C6122,3,0)</f>
        <v xml:space="preserve"> 47°23'3.83"O</v>
      </c>
      <c r="O1127" s="40" t="str">
        <f>VLOOKUP(B1127,SAOM!B$2:H2080,7,0)</f>
        <v>-</v>
      </c>
      <c r="P1127" s="40">
        <v>4033</v>
      </c>
      <c r="Q1127" s="17" t="str">
        <f>VLOOKUP(B1127,SAOM!B$2:I2080,8,0)</f>
        <v>-</v>
      </c>
      <c r="R1127" s="17" t="e">
        <f>VLOOKUP(B1127,AG_Lider!A$1:F2439,6,0)</f>
        <v>#N/A</v>
      </c>
      <c r="S1127" s="42" t="str">
        <f>VLOOKUP(B1127,SAOM!B$2:J2080,9,0)</f>
        <v>Deise Nara Marques</v>
      </c>
      <c r="T1127" s="17" t="str">
        <f>VLOOKUP(B1127,SAOM!B$2:K2526,10,0)</f>
        <v>Rua Dr. Calil Porto , 140, Centro</v>
      </c>
      <c r="U1127" s="42" t="str">
        <f>VLOOKUP(B1127,SAOM!B$2:M1852,12,0)</f>
        <v>(34) 38471569</v>
      </c>
      <c r="V1127" s="87" t="str">
        <f>VLOOKUP(B1127,SAOM!B$2:L1852,11,0)</f>
        <v>38540-000</v>
      </c>
      <c r="W1127" s="18"/>
      <c r="X1127" s="40" t="str">
        <f>VLOOKUP(B1127,SAOM!B$2:N1852,13,0)</f>
        <v>-</v>
      </c>
      <c r="Y1127" s="17"/>
      <c r="Z1127" s="15"/>
      <c r="AA1127" s="19"/>
      <c r="AB1127" s="35"/>
      <c r="AC1127" s="48"/>
      <c r="AD1127" s="19" t="str">
        <f>VLOOKUP(B1127,SAOM!B$2:Q2153,16,0)</f>
        <v>-</v>
      </c>
      <c r="AE1127" s="19" t="s">
        <v>4675</v>
      </c>
      <c r="AF1127" s="19"/>
      <c r="AG1127" s="145"/>
      <c r="AH1127" s="15"/>
    </row>
    <row r="1128" spans="1:34" s="20" customFormat="1">
      <c r="A1128" s="46">
        <v>4403</v>
      </c>
      <c r="B1128" s="38">
        <v>4403</v>
      </c>
      <c r="C1128" s="17">
        <v>41165</v>
      </c>
      <c r="D1128" s="17">
        <f t="shared" ref="D1128:D1143" si="32">C1128+45</f>
        <v>41210</v>
      </c>
      <c r="E1128" s="17">
        <f>VLOOKUP(B1128,SAOM!B$2:D4178,3,0)</f>
        <v>41210</v>
      </c>
      <c r="F1128" s="17">
        <f t="shared" si="31"/>
        <v>41225</v>
      </c>
      <c r="G1128" s="17" t="s">
        <v>501</v>
      </c>
      <c r="H1128" s="14" t="s">
        <v>752</v>
      </c>
      <c r="I1128" s="40" t="str">
        <f>VLOOKUP(B1128,SAOM!B$2:E3123,4,0)</f>
        <v>Agendado</v>
      </c>
      <c r="J1128" s="14" t="s">
        <v>499</v>
      </c>
      <c r="K1128" s="14" t="s">
        <v>499</v>
      </c>
      <c r="L1128" s="15" t="s">
        <v>2063</v>
      </c>
      <c r="M1128" s="15" t="str">
        <f>VLOOKUP(L1128,Coordenadas!A$2:B2380,2,0)</f>
        <v xml:space="preserve"> 19°45'30.22"S</v>
      </c>
      <c r="N1128" s="15" t="str">
        <f>VLOOKUP(L1128,Coordenadas!A$2:C6123,3,0)</f>
        <v xml:space="preserve"> 44°53'39.85"O</v>
      </c>
      <c r="O1128" s="40" t="str">
        <f>VLOOKUP(B1128,SAOM!B$2:H2081,7,0)</f>
        <v>-</v>
      </c>
      <c r="P1128" s="40">
        <v>4033</v>
      </c>
      <c r="Q1128" s="17">
        <f>VLOOKUP(B1128,SAOM!B$2:I2081,8,0)</f>
        <v>41169</v>
      </c>
      <c r="R1128" s="17" t="e">
        <f>VLOOKUP(B1128,AG_Lider!A$1:F2440,6,0)</f>
        <v>#N/A</v>
      </c>
      <c r="S1128" s="42" t="str">
        <f>VLOOKUP(B1128,SAOM!B$2:J2081,9,0)</f>
        <v>SOYANARA APARECIDA DE ASSIS CHAVES</v>
      </c>
      <c r="T1128" s="17" t="str">
        <f>VLOOKUP(B1128,SAOM!B$2:K2527,10,0)</f>
        <v xml:space="preserve">RUA VENERO CAETANO, 66 AO LADO DA IGREJA, Centro </v>
      </c>
      <c r="U1128" s="42" t="str">
        <f>VLOOKUP(B1128,SAOM!B$2:M1853,12,0)</f>
        <v>(37)3276-1137/1236</v>
      </c>
      <c r="V1128" s="87" t="str">
        <f>VLOOKUP(B1128,SAOM!B$2:L1853,11,0)</f>
        <v>35668-000</v>
      </c>
      <c r="W1128" s="18"/>
      <c r="X1128" s="40" t="str">
        <f>VLOOKUP(B1128,SAOM!B$2:N1853,13,0)</f>
        <v>-</v>
      </c>
      <c r="Y1128" s="17"/>
      <c r="Z1128" s="15"/>
      <c r="AA1128" s="19"/>
      <c r="AB1128" s="35"/>
      <c r="AC1128" s="48"/>
      <c r="AD1128" s="19" t="str">
        <f>VLOOKUP(B1128,SAOM!B$2:Q2154,16,0)</f>
        <v>-</v>
      </c>
      <c r="AE1128" s="19" t="s">
        <v>4675</v>
      </c>
      <c r="AF1128" s="19"/>
      <c r="AG1128" s="145"/>
      <c r="AH1128" s="15"/>
    </row>
    <row r="1129" spans="1:34" s="20" customFormat="1">
      <c r="A1129" s="46">
        <v>4402</v>
      </c>
      <c r="B1129" s="38">
        <v>4402</v>
      </c>
      <c r="C1129" s="17">
        <v>41165</v>
      </c>
      <c r="D1129" s="17">
        <f t="shared" si="32"/>
        <v>41210</v>
      </c>
      <c r="E1129" s="17">
        <f>VLOOKUP(B1129,SAOM!B$2:D4179,3,0)</f>
        <v>41210</v>
      </c>
      <c r="F1129" s="17">
        <f t="shared" si="31"/>
        <v>41225</v>
      </c>
      <c r="G1129" s="17" t="s">
        <v>501</v>
      </c>
      <c r="H1129" s="14" t="s">
        <v>752</v>
      </c>
      <c r="I1129" s="40" t="str">
        <f>VLOOKUP(B1129,SAOM!B$2:E3124,4,0)</f>
        <v>Agendado</v>
      </c>
      <c r="J1129" s="14" t="s">
        <v>499</v>
      </c>
      <c r="K1129" s="14" t="s">
        <v>499</v>
      </c>
      <c r="L1129" s="15" t="s">
        <v>1967</v>
      </c>
      <c r="M1129" s="15" t="str">
        <f>VLOOKUP(L1129,Coordenadas!A$2:B2381,2,0)</f>
        <v xml:space="preserve"> 21° 6'4.00"S</v>
      </c>
      <c r="N1129" s="15" t="str">
        <f>VLOOKUP(L1129,Coordenadas!A$2:C6124,3,0)</f>
        <v xml:space="preserve"> 45° 5'20.84"O</v>
      </c>
      <c r="O1129" s="40" t="str">
        <f>VLOOKUP(B1129,SAOM!B$2:H2082,7,0)</f>
        <v>SES-PEES-4402</v>
      </c>
      <c r="P1129" s="40">
        <v>4033</v>
      </c>
      <c r="Q1129" s="17">
        <f>VLOOKUP(B1129,SAOM!B$2:I2082,8,0)</f>
        <v>41169</v>
      </c>
      <c r="R1129" s="17" t="e">
        <f>VLOOKUP(B1129,AG_Lider!A$1:F2441,6,0)</f>
        <v>#N/A</v>
      </c>
      <c r="S1129" s="42" t="str">
        <f>VLOOKUP(B1129,SAOM!B$2:J2082,9,0)</f>
        <v>RODRIGO PEREIRA ALVARENGA</v>
      </c>
      <c r="T1129" s="17" t="str">
        <f>VLOOKUP(B1129,SAOM!B$2:K2528,10,0)</f>
        <v xml:space="preserve">RUA JOSÉ DOMINGOS DO NASCIMENTO, 97, PALESTINA </v>
      </c>
      <c r="U1129" s="42" t="str">
        <f>VLOOKUP(B1129,SAOM!B$2:M1854,12,0)</f>
        <v>(35)3864-1389/7246/7</v>
      </c>
      <c r="V1129" s="87" t="str">
        <f>VLOOKUP(B1129,SAOM!B$2:L1854,11,0)</f>
        <v>37260-000</v>
      </c>
      <c r="W1129" s="18"/>
      <c r="X1129" s="40" t="str">
        <f>VLOOKUP(B1129,SAOM!B$2:N1854,13,0)</f>
        <v>-</v>
      </c>
      <c r="Y1129" s="17"/>
      <c r="Z1129" s="15"/>
      <c r="AA1129" s="19"/>
      <c r="AB1129" s="35"/>
      <c r="AC1129" s="48"/>
      <c r="AD1129" s="19" t="str">
        <f>VLOOKUP(B1129,SAOM!B$2:Q2155,16,0)</f>
        <v>-</v>
      </c>
      <c r="AE1129" s="19" t="s">
        <v>4675</v>
      </c>
      <c r="AF1129" s="19"/>
      <c r="AG1129" s="145"/>
      <c r="AH1129" s="15"/>
    </row>
    <row r="1130" spans="1:34" s="20" customFormat="1">
      <c r="A1130" s="46">
        <v>4401</v>
      </c>
      <c r="B1130" s="38">
        <v>4401</v>
      </c>
      <c r="C1130" s="17">
        <v>41165</v>
      </c>
      <c r="D1130" s="17">
        <f t="shared" si="32"/>
        <v>41210</v>
      </c>
      <c r="E1130" s="17">
        <f>VLOOKUP(B1130,SAOM!B$2:D4180,3,0)</f>
        <v>41210</v>
      </c>
      <c r="F1130" s="17">
        <f t="shared" si="31"/>
        <v>41225</v>
      </c>
      <c r="G1130" s="17" t="s">
        <v>501</v>
      </c>
      <c r="H1130" s="14" t="s">
        <v>752</v>
      </c>
      <c r="I1130" s="40" t="str">
        <f>VLOOKUP(B1130,SAOM!B$2:E3125,4,0)</f>
        <v>Agendado</v>
      </c>
      <c r="J1130" s="14" t="s">
        <v>499</v>
      </c>
      <c r="K1130" s="14" t="s">
        <v>499</v>
      </c>
      <c r="L1130" s="15" t="s">
        <v>2097</v>
      </c>
      <c r="M1130" s="15" t="str">
        <f>VLOOKUP(L1130,Coordenadas!A$2:B2382,2,0)</f>
        <v xml:space="preserve"> 20°19'47.54"S</v>
      </c>
      <c r="N1130" s="15" t="str">
        <f>VLOOKUP(L1130,Coordenadas!A$2:C6125,3,0)</f>
        <v xml:space="preserve"> 46°21'59.72"O</v>
      </c>
      <c r="O1130" s="40" t="str">
        <f>VLOOKUP(B1130,SAOM!B$2:H2083,7,0)</f>
        <v>-</v>
      </c>
      <c r="P1130" s="40">
        <v>4033</v>
      </c>
      <c r="Q1130" s="17">
        <f>VLOOKUP(B1130,SAOM!B$2:I2083,8,0)</f>
        <v>41169</v>
      </c>
      <c r="R1130" s="17" t="e">
        <f>VLOOKUP(B1130,AG_Lider!A$1:F2442,6,0)</f>
        <v>#N/A</v>
      </c>
      <c r="S1130" s="42" t="str">
        <f>VLOOKUP(B1130,SAOM!B$2:J2083,9,0)</f>
        <v>Rosana Faria Silva</v>
      </c>
      <c r="T1130" s="17" t="str">
        <f>VLOOKUP(B1130,SAOM!B$2:K2529,10,0)</f>
        <v>Av. São Paulo, 450 , Centro</v>
      </c>
      <c r="U1130" s="42" t="str">
        <f>VLOOKUP(B1130,SAOM!B$2:M1855,12,0)</f>
        <v>(37) 3435-1102</v>
      </c>
      <c r="V1130" s="87" t="str">
        <f>VLOOKUP(B1130,SAOM!B$2:L1855,11,0)</f>
        <v>37922-000</v>
      </c>
      <c r="W1130" s="18"/>
      <c r="X1130" s="40" t="str">
        <f>VLOOKUP(B1130,SAOM!B$2:N1855,13,0)</f>
        <v>-</v>
      </c>
      <c r="Y1130" s="17"/>
      <c r="Z1130" s="15"/>
      <c r="AA1130" s="19"/>
      <c r="AB1130" s="35"/>
      <c r="AC1130" s="48"/>
      <c r="AD1130" s="19" t="str">
        <f>VLOOKUP(B1130,SAOM!B$2:Q2156,16,0)</f>
        <v>-</v>
      </c>
      <c r="AE1130" s="19" t="s">
        <v>4675</v>
      </c>
      <c r="AF1130" s="19"/>
      <c r="AG1130" s="145"/>
      <c r="AH1130" s="15"/>
    </row>
    <row r="1131" spans="1:34" s="20" customFormat="1">
      <c r="A1131" s="46">
        <v>4398</v>
      </c>
      <c r="B1131" s="38">
        <v>4398</v>
      </c>
      <c r="C1131" s="17">
        <v>41165</v>
      </c>
      <c r="D1131" s="17">
        <f t="shared" si="32"/>
        <v>41210</v>
      </c>
      <c r="E1131" s="17">
        <f>VLOOKUP(B1131,SAOM!B$2:D4181,3,0)</f>
        <v>41210</v>
      </c>
      <c r="F1131" s="17">
        <f t="shared" si="31"/>
        <v>41225</v>
      </c>
      <c r="G1131" s="17" t="s">
        <v>501</v>
      </c>
      <c r="H1131" s="14" t="s">
        <v>752</v>
      </c>
      <c r="I1131" s="40" t="str">
        <f>VLOOKUP(B1131,SAOM!B$2:E3126,4,0)</f>
        <v>A agendar</v>
      </c>
      <c r="J1131" s="14" t="s">
        <v>499</v>
      </c>
      <c r="K1131" s="14" t="s">
        <v>499</v>
      </c>
      <c r="L1131" s="15" t="s">
        <v>2030</v>
      </c>
      <c r="M1131" s="15" t="str">
        <f>VLOOKUP(L1131,Coordenadas!A$2:B2383,2,0)</f>
        <v xml:space="preserve"> 19°45'55.64"S</v>
      </c>
      <c r="N1131" s="15" t="str">
        <f>VLOOKUP(L1131,Coordenadas!A$2:C6126,3,0)</f>
        <v xml:space="preserve"> 44° 5'12.76"O</v>
      </c>
      <c r="O1131" s="40" t="str">
        <f>VLOOKUP(B1131,SAOM!B$2:H2084,7,0)</f>
        <v>-</v>
      </c>
      <c r="P1131" s="40">
        <v>4033</v>
      </c>
      <c r="Q1131" s="17" t="str">
        <f>VLOOKUP(B1131,SAOM!B$2:I2084,8,0)</f>
        <v>-</v>
      </c>
      <c r="R1131" s="17" t="e">
        <f>VLOOKUP(B1131,AG_Lider!A$1:F2443,6,0)</f>
        <v>#N/A</v>
      </c>
      <c r="S1131" s="42" t="str">
        <f>VLOOKUP(B1131,SAOM!B$2:J2084,9,0)</f>
        <v>Patrícia Alves de Souza</v>
      </c>
      <c r="T1131" s="17" t="str">
        <f>VLOOKUP(B1131,SAOM!B$2:K2530,10,0)</f>
        <v>Rua Vinte e Nove, nº 55, Pedra Branca</v>
      </c>
      <c r="U1131" s="42" t="str">
        <f>VLOOKUP(B1131,SAOM!B$2:M1856,12,0)</f>
        <v>31 3627-3901</v>
      </c>
      <c r="V1131" s="87" t="str">
        <f>VLOOKUP(B1131,SAOM!B$2:L1856,11,0)</f>
        <v>33925-140</v>
      </c>
      <c r="W1131" s="18"/>
      <c r="X1131" s="40" t="str">
        <f>VLOOKUP(B1131,SAOM!B$2:N1856,13,0)</f>
        <v>-</v>
      </c>
      <c r="Y1131" s="17"/>
      <c r="Z1131" s="15"/>
      <c r="AA1131" s="19"/>
      <c r="AB1131" s="35"/>
      <c r="AC1131" s="48"/>
      <c r="AD1131" s="19" t="str">
        <f>VLOOKUP(B1131,SAOM!B$2:Q2157,16,0)</f>
        <v>-</v>
      </c>
      <c r="AE1131" s="19" t="s">
        <v>4675</v>
      </c>
      <c r="AF1131" s="19"/>
      <c r="AG1131" s="145"/>
      <c r="AH1131" s="15"/>
    </row>
    <row r="1132" spans="1:34" s="20" customFormat="1">
      <c r="A1132" s="46">
        <v>4397</v>
      </c>
      <c r="B1132" s="38">
        <v>4397</v>
      </c>
      <c r="C1132" s="17">
        <v>41165</v>
      </c>
      <c r="D1132" s="17">
        <f t="shared" si="32"/>
        <v>41210</v>
      </c>
      <c r="E1132" s="17">
        <f>VLOOKUP(B1132,SAOM!B$2:D4182,3,0)</f>
        <v>41210</v>
      </c>
      <c r="F1132" s="17">
        <f t="shared" si="31"/>
        <v>41225</v>
      </c>
      <c r="G1132" s="17" t="s">
        <v>501</v>
      </c>
      <c r="H1132" s="14" t="s">
        <v>752</v>
      </c>
      <c r="I1132" s="40" t="str">
        <f>VLOOKUP(B1132,SAOM!B$2:E3127,4,0)</f>
        <v>Agendado</v>
      </c>
      <c r="J1132" s="14" t="s">
        <v>499</v>
      </c>
      <c r="K1132" s="14" t="s">
        <v>499</v>
      </c>
      <c r="L1132" s="15" t="s">
        <v>1303</v>
      </c>
      <c r="M1132" s="15" t="str">
        <f>VLOOKUP(L1132,Coordenadas!A$2:B2384,2,0)</f>
        <v xml:space="preserve"> 20°18'45.72"S</v>
      </c>
      <c r="N1132" s="15" t="str">
        <f>VLOOKUP(L1132,Coordenadas!A$2:C6127,3,0)</f>
        <v xml:space="preserve"> 42°35'54.85"O</v>
      </c>
      <c r="O1132" s="40" t="str">
        <f>VLOOKUP(B1132,SAOM!B$2:H2085,7,0)</f>
        <v>-</v>
      </c>
      <c r="P1132" s="40">
        <v>4033</v>
      </c>
      <c r="Q1132" s="17">
        <f>VLOOKUP(B1132,SAOM!B$2:I2085,8,0)</f>
        <v>41172</v>
      </c>
      <c r="R1132" s="17" t="e">
        <f>VLOOKUP(B1132,AG_Lider!A$1:F2444,6,0)</f>
        <v>#N/A</v>
      </c>
      <c r="S1132" s="42" t="str">
        <f>VLOOKUP(B1132,SAOM!B$2:J2085,9,0)</f>
        <v>VÂNIA MÁRCIA PINTO</v>
      </c>
      <c r="T1132" s="17" t="str">
        <f>VLOOKUP(B1132,SAOM!B$2:K2531,10,0)</f>
        <v>PRAÇA FRANCISCO LUIZ PINTO MOREIRA, CENTRO</v>
      </c>
      <c r="U1132" s="42" t="str">
        <f>VLOOKUP(B1132,SAOM!B$2:M1857,12,0)</f>
        <v>(31) 38725093</v>
      </c>
      <c r="V1132" s="87" t="str">
        <f>VLOOKUP(B1132,SAOM!B$2:L1857,11,0)</f>
        <v>35388-000</v>
      </c>
      <c r="W1132" s="18"/>
      <c r="X1132" s="40" t="str">
        <f>VLOOKUP(B1132,SAOM!B$2:N1857,13,0)</f>
        <v>-</v>
      </c>
      <c r="Y1132" s="17"/>
      <c r="Z1132" s="15"/>
      <c r="AA1132" s="19"/>
      <c r="AB1132" s="35"/>
      <c r="AC1132" s="48"/>
      <c r="AD1132" s="19" t="str">
        <f>VLOOKUP(B1132,SAOM!B$2:Q2158,16,0)</f>
        <v>-</v>
      </c>
      <c r="AE1132" s="19" t="s">
        <v>4675</v>
      </c>
      <c r="AF1132" s="19"/>
      <c r="AG1132" s="145"/>
      <c r="AH1132" s="15"/>
    </row>
    <row r="1133" spans="1:34" s="20" customFormat="1">
      <c r="A1133" s="46">
        <v>4396</v>
      </c>
      <c r="B1133" s="38">
        <v>4396</v>
      </c>
      <c r="C1133" s="17">
        <v>41165</v>
      </c>
      <c r="D1133" s="17">
        <f t="shared" si="32"/>
        <v>41210</v>
      </c>
      <c r="E1133" s="17">
        <f>VLOOKUP(B1133,SAOM!B$2:D4183,3,0)</f>
        <v>41210</v>
      </c>
      <c r="F1133" s="17">
        <f t="shared" si="31"/>
        <v>41225</v>
      </c>
      <c r="G1133" s="17" t="s">
        <v>501</v>
      </c>
      <c r="H1133" s="14" t="s">
        <v>752</v>
      </c>
      <c r="I1133" s="40" t="str">
        <f>VLOOKUP(B1133,SAOM!B$2:E3128,4,0)</f>
        <v>Agendado</v>
      </c>
      <c r="J1133" s="14" t="s">
        <v>499</v>
      </c>
      <c r="K1133" s="14" t="s">
        <v>499</v>
      </c>
      <c r="L1133" s="15" t="s">
        <v>2176</v>
      </c>
      <c r="M1133" s="15" t="str">
        <f>VLOOKUP(L1133,Coordenadas!A$2:B2385,2,0)</f>
        <v xml:space="preserve"> 18°54'25.50"S</v>
      </c>
      <c r="N1133" s="15" t="str">
        <f>VLOOKUP(L1133,Coordenadas!A$2:C6128,3,0)</f>
        <v xml:space="preserve"> 45°32'15.49"O</v>
      </c>
      <c r="O1133" s="40" t="str">
        <f>VLOOKUP(B1133,SAOM!B$2:H2086,7,0)</f>
        <v>-</v>
      </c>
      <c r="P1133" s="40">
        <v>4033</v>
      </c>
      <c r="Q1133" s="17">
        <f>VLOOKUP(B1133,SAOM!B$2:I2086,8,0)</f>
        <v>41169</v>
      </c>
      <c r="R1133" s="17" t="e">
        <f>VLOOKUP(B1133,AG_Lider!A$1:F2445,6,0)</f>
        <v>#N/A</v>
      </c>
      <c r="S1133" s="42" t="str">
        <f>VLOOKUP(B1133,SAOM!B$2:J2086,9,0)</f>
        <v>Matheus Miranda de Toledo</v>
      </c>
      <c r="T1133" s="17" t="str">
        <f>VLOOKUP(B1133,SAOM!B$2:K2532,10,0)</f>
        <v>Rua Silvestre Francisco de Oliveira / João honorio SN, Centro</v>
      </c>
      <c r="U1133" s="42" t="str">
        <f>VLOOKUP(B1133,SAOM!B$2:M1858,12,0)</f>
        <v>37 99313152</v>
      </c>
      <c r="V1133" s="87" t="str">
        <f>VLOOKUP(B1133,SAOM!B$2:L1858,11,0)</f>
        <v>35622-000</v>
      </c>
      <c r="W1133" s="18"/>
      <c r="X1133" s="40" t="str">
        <f>VLOOKUP(B1133,SAOM!B$2:N1858,13,0)</f>
        <v>-</v>
      </c>
      <c r="Y1133" s="17"/>
      <c r="Z1133" s="15"/>
      <c r="AA1133" s="19"/>
      <c r="AB1133" s="35"/>
      <c r="AC1133" s="48"/>
      <c r="AD1133" s="19" t="str">
        <f>VLOOKUP(B1133,SAOM!B$2:Q2159,16,0)</f>
        <v>-</v>
      </c>
      <c r="AE1133" s="19" t="s">
        <v>4675</v>
      </c>
      <c r="AF1133" s="19"/>
      <c r="AG1133" s="145"/>
      <c r="AH1133" s="15"/>
    </row>
    <row r="1134" spans="1:34" s="20" customFormat="1">
      <c r="A1134" s="46">
        <v>4393</v>
      </c>
      <c r="B1134" s="38">
        <v>4393</v>
      </c>
      <c r="C1134" s="17">
        <v>41165</v>
      </c>
      <c r="D1134" s="17">
        <f t="shared" si="32"/>
        <v>41210</v>
      </c>
      <c r="E1134" s="17">
        <f>VLOOKUP(B1134,SAOM!B$2:D4184,3,0)</f>
        <v>41210</v>
      </c>
      <c r="F1134" s="17">
        <f t="shared" si="31"/>
        <v>41225</v>
      </c>
      <c r="G1134" s="17" t="s">
        <v>501</v>
      </c>
      <c r="H1134" s="14" t="s">
        <v>752</v>
      </c>
      <c r="I1134" s="40" t="str">
        <f>VLOOKUP(B1134,SAOM!B$2:E3129,4,0)</f>
        <v>Agendado</v>
      </c>
      <c r="J1134" s="14" t="s">
        <v>499</v>
      </c>
      <c r="K1134" s="14" t="s">
        <v>499</v>
      </c>
      <c r="L1134" s="15" t="s">
        <v>2176</v>
      </c>
      <c r="M1134" s="15" t="str">
        <f>VLOOKUP(L1134,Coordenadas!A$2:B2386,2,0)</f>
        <v xml:space="preserve"> 18°54'25.50"S</v>
      </c>
      <c r="N1134" s="15" t="str">
        <f>VLOOKUP(L1134,Coordenadas!A$2:C6129,3,0)</f>
        <v xml:space="preserve"> 45°32'15.49"O</v>
      </c>
      <c r="O1134" s="40" t="str">
        <f>VLOOKUP(B1134,SAOM!B$2:H2087,7,0)</f>
        <v>-</v>
      </c>
      <c r="P1134" s="40">
        <v>4033</v>
      </c>
      <c r="Q1134" s="17">
        <f>VLOOKUP(B1134,SAOM!B$2:I2087,8,0)</f>
        <v>41169</v>
      </c>
      <c r="R1134" s="17" t="e">
        <f>VLOOKUP(B1134,AG_Lider!A$1:F2446,6,0)</f>
        <v>#N/A</v>
      </c>
      <c r="S1134" s="42" t="str">
        <f>VLOOKUP(B1134,SAOM!B$2:J2087,9,0)</f>
        <v>Matheus Miranda de Toledo</v>
      </c>
      <c r="T1134" s="17" t="str">
        <f>VLOOKUP(B1134,SAOM!B$2:K2533,10,0)</f>
        <v>Rua Hipolito Rosa 442, Centro</v>
      </c>
      <c r="U1134" s="42" t="str">
        <f>VLOOKUP(B1134,SAOM!B$2:M1859,12,0)</f>
        <v>38 99313152</v>
      </c>
      <c r="V1134" s="87" t="str">
        <f>VLOOKUP(B1134,SAOM!B$2:L1859,11,0)</f>
        <v>35622-000</v>
      </c>
      <c r="W1134" s="18"/>
      <c r="X1134" s="40" t="str">
        <f>VLOOKUP(B1134,SAOM!B$2:N1859,13,0)</f>
        <v>-</v>
      </c>
      <c r="Y1134" s="17"/>
      <c r="Z1134" s="15"/>
      <c r="AA1134" s="19"/>
      <c r="AB1134" s="35"/>
      <c r="AC1134" s="48"/>
      <c r="AD1134" s="19" t="str">
        <f>VLOOKUP(B1134,SAOM!B$2:Q2160,16,0)</f>
        <v>-</v>
      </c>
      <c r="AE1134" s="19" t="s">
        <v>4675</v>
      </c>
      <c r="AF1134" s="19"/>
      <c r="AG1134" s="145"/>
      <c r="AH1134" s="15"/>
    </row>
    <row r="1135" spans="1:34" s="20" customFormat="1">
      <c r="A1135" s="46">
        <v>4395</v>
      </c>
      <c r="B1135" s="38">
        <v>4395</v>
      </c>
      <c r="C1135" s="17">
        <v>41165</v>
      </c>
      <c r="D1135" s="17">
        <f t="shared" si="32"/>
        <v>41210</v>
      </c>
      <c r="E1135" s="17">
        <f>VLOOKUP(B1135,SAOM!B$2:D4185,3,0)</f>
        <v>41210</v>
      </c>
      <c r="F1135" s="17">
        <f t="shared" si="31"/>
        <v>41225</v>
      </c>
      <c r="G1135" s="17" t="s">
        <v>501</v>
      </c>
      <c r="H1135" s="14" t="s">
        <v>752</v>
      </c>
      <c r="I1135" s="40" t="str">
        <f>VLOOKUP(B1135,SAOM!B$2:E3130,4,0)</f>
        <v>Agendado</v>
      </c>
      <c r="J1135" s="14" t="s">
        <v>499</v>
      </c>
      <c r="K1135" s="14" t="s">
        <v>499</v>
      </c>
      <c r="L1135" s="15" t="s">
        <v>2176</v>
      </c>
      <c r="M1135" s="15" t="str">
        <f>VLOOKUP(L1135,Coordenadas!A$2:B2387,2,0)</f>
        <v xml:space="preserve"> 18°54'25.50"S</v>
      </c>
      <c r="N1135" s="15" t="str">
        <f>VLOOKUP(L1135,Coordenadas!A$2:C6130,3,0)</f>
        <v xml:space="preserve"> 45°32'15.49"O</v>
      </c>
      <c r="O1135" s="40" t="str">
        <f>VLOOKUP(B1135,SAOM!B$2:H2088,7,0)</f>
        <v>-</v>
      </c>
      <c r="P1135" s="40">
        <v>4033</v>
      </c>
      <c r="Q1135" s="17">
        <f>VLOOKUP(B1135,SAOM!B$2:I2088,8,0)</f>
        <v>41169</v>
      </c>
      <c r="R1135" s="17" t="e">
        <f>VLOOKUP(B1135,AG_Lider!A$1:F2447,6,0)</f>
        <v>#N/A</v>
      </c>
      <c r="S1135" s="42" t="str">
        <f>VLOOKUP(B1135,SAOM!B$2:J2088,9,0)</f>
        <v>Matheus Miranda de Toledo</v>
      </c>
      <c r="T1135" s="17" t="str">
        <f>VLOOKUP(B1135,SAOM!B$2:K2534,10,0)</f>
        <v>Rua Braz Lourenço 275, Centro</v>
      </c>
      <c r="U1135" s="42" t="str">
        <f>VLOOKUP(B1135,SAOM!B$2:M1860,12,0)</f>
        <v>37 99313152</v>
      </c>
      <c r="V1135" s="87" t="str">
        <f>VLOOKUP(B1135,SAOM!B$2:L1860,11,0)</f>
        <v>35622-000</v>
      </c>
      <c r="W1135" s="18"/>
      <c r="X1135" s="40" t="str">
        <f>VLOOKUP(B1135,SAOM!B$2:N1860,13,0)</f>
        <v>-</v>
      </c>
      <c r="Y1135" s="17"/>
      <c r="Z1135" s="15"/>
      <c r="AA1135" s="19"/>
      <c r="AB1135" s="35"/>
      <c r="AC1135" s="48"/>
      <c r="AD1135" s="19" t="str">
        <f>VLOOKUP(B1135,SAOM!B$2:Q2161,16,0)</f>
        <v>-</v>
      </c>
      <c r="AE1135" s="19" t="s">
        <v>4675</v>
      </c>
      <c r="AF1135" s="19"/>
      <c r="AG1135" s="145"/>
      <c r="AH1135" s="15"/>
    </row>
    <row r="1136" spans="1:34" s="20" customFormat="1">
      <c r="A1136" s="46">
        <v>4394</v>
      </c>
      <c r="B1136" s="38">
        <v>4394</v>
      </c>
      <c r="C1136" s="17">
        <v>41165</v>
      </c>
      <c r="D1136" s="17">
        <f t="shared" si="32"/>
        <v>41210</v>
      </c>
      <c r="E1136" s="17">
        <f>VLOOKUP(B1136,SAOM!B$2:D4186,3,0)</f>
        <v>41210</v>
      </c>
      <c r="F1136" s="17">
        <f t="shared" si="31"/>
        <v>41225</v>
      </c>
      <c r="G1136" s="17" t="s">
        <v>501</v>
      </c>
      <c r="H1136" s="14" t="s">
        <v>752</v>
      </c>
      <c r="I1136" s="40" t="str">
        <f>VLOOKUP(B1136,SAOM!B$2:E3131,4,0)</f>
        <v>Agendado</v>
      </c>
      <c r="J1136" s="14" t="s">
        <v>499</v>
      </c>
      <c r="K1136" s="14" t="s">
        <v>499</v>
      </c>
      <c r="L1136" s="15" t="s">
        <v>2176</v>
      </c>
      <c r="M1136" s="15" t="str">
        <f>VLOOKUP(L1136,Coordenadas!A$2:B2388,2,0)</f>
        <v xml:space="preserve"> 18°54'25.50"S</v>
      </c>
      <c r="N1136" s="15" t="str">
        <f>VLOOKUP(L1136,Coordenadas!A$2:C6131,3,0)</f>
        <v xml:space="preserve"> 45°32'15.49"O</v>
      </c>
      <c r="O1136" s="40" t="str">
        <f>VLOOKUP(B1136,SAOM!B$2:H2089,7,0)</f>
        <v>-</v>
      </c>
      <c r="P1136" s="40">
        <v>4033</v>
      </c>
      <c r="Q1136" s="17">
        <f>VLOOKUP(B1136,SAOM!B$2:I2089,8,0)</f>
        <v>41169</v>
      </c>
      <c r="R1136" s="17" t="e">
        <f>VLOOKUP(B1136,AG_Lider!A$1:F2448,6,0)</f>
        <v>#N/A</v>
      </c>
      <c r="S1136" s="42" t="str">
        <f>VLOOKUP(B1136,SAOM!B$2:J2089,9,0)</f>
        <v>Matheus Miranda de Toledo</v>
      </c>
      <c r="T1136" s="17" t="str">
        <f>VLOOKUP(B1136,SAOM!B$2:K2535,10,0)</f>
        <v>Rua Lourenço Bertoldo SN, Zona Rural</v>
      </c>
      <c r="U1136" s="42" t="str">
        <f>VLOOKUP(B1136,SAOM!B$2:M1861,12,0)</f>
        <v>39 99313152</v>
      </c>
      <c r="V1136" s="87" t="str">
        <f>VLOOKUP(B1136,SAOM!B$2:L1861,11,0)</f>
        <v>35622-000</v>
      </c>
      <c r="W1136" s="18"/>
      <c r="X1136" s="40" t="str">
        <f>VLOOKUP(B1136,SAOM!B$2:N1861,13,0)</f>
        <v>-</v>
      </c>
      <c r="Y1136" s="17"/>
      <c r="Z1136" s="15"/>
      <c r="AA1136" s="19"/>
      <c r="AB1136" s="35"/>
      <c r="AC1136" s="48"/>
      <c r="AD1136" s="19" t="str">
        <f>VLOOKUP(B1136,SAOM!B$2:Q2162,16,0)</f>
        <v>-</v>
      </c>
      <c r="AE1136" s="19" t="s">
        <v>4675</v>
      </c>
      <c r="AF1136" s="19"/>
      <c r="AG1136" s="145"/>
      <c r="AH1136" s="15"/>
    </row>
    <row r="1137" spans="1:34" s="20" customFormat="1">
      <c r="A1137" s="46">
        <v>4392</v>
      </c>
      <c r="B1137" s="38">
        <v>4392</v>
      </c>
      <c r="C1137" s="17">
        <v>41165</v>
      </c>
      <c r="D1137" s="17">
        <f t="shared" si="32"/>
        <v>41210</v>
      </c>
      <c r="E1137" s="17">
        <f>VLOOKUP(B1137,SAOM!B$2:D4187,3,0)</f>
        <v>41210</v>
      </c>
      <c r="F1137" s="17">
        <f t="shared" si="31"/>
        <v>41225</v>
      </c>
      <c r="G1137" s="17" t="s">
        <v>501</v>
      </c>
      <c r="H1137" s="14" t="s">
        <v>752</v>
      </c>
      <c r="I1137" s="40" t="str">
        <f>VLOOKUP(B1137,SAOM!B$2:E3132,4,0)</f>
        <v>Agendado</v>
      </c>
      <c r="J1137" s="14" t="s">
        <v>499</v>
      </c>
      <c r="K1137" s="14" t="s">
        <v>499</v>
      </c>
      <c r="L1137" s="15" t="s">
        <v>2176</v>
      </c>
      <c r="M1137" s="15" t="str">
        <f>VLOOKUP(L1137,Coordenadas!A$2:B2389,2,0)</f>
        <v xml:space="preserve"> 18°54'25.50"S</v>
      </c>
      <c r="N1137" s="15" t="str">
        <f>VLOOKUP(L1137,Coordenadas!A$2:C6132,3,0)</f>
        <v xml:space="preserve"> 45°32'15.49"O</v>
      </c>
      <c r="O1137" s="40" t="str">
        <f>VLOOKUP(B1137,SAOM!B$2:H2090,7,0)</f>
        <v>-</v>
      </c>
      <c r="P1137" s="40">
        <v>4033</v>
      </c>
      <c r="Q1137" s="17">
        <f>VLOOKUP(B1137,SAOM!B$2:I2090,8,0)</f>
        <v>41169</v>
      </c>
      <c r="R1137" s="17" t="e">
        <f>VLOOKUP(B1137,AG_Lider!A$1:F2449,6,0)</f>
        <v>#N/A</v>
      </c>
      <c r="S1137" s="42" t="str">
        <f>VLOOKUP(B1137,SAOM!B$2:J2090,9,0)</f>
        <v>Matheus Miranda de Toledo</v>
      </c>
      <c r="T1137" s="17" t="str">
        <f>VLOOKUP(B1137,SAOM!B$2:K2536,10,0)</f>
        <v>Rua Hipolito Rosa 446, Centro</v>
      </c>
      <c r="U1137" s="42" t="str">
        <f>VLOOKUP(B1137,SAOM!B$2:M1862,12,0)</f>
        <v>37 99313152</v>
      </c>
      <c r="V1137" s="87" t="str">
        <f>VLOOKUP(B1137,SAOM!B$2:L1862,11,0)</f>
        <v>35622-00</v>
      </c>
      <c r="W1137" s="18"/>
      <c r="X1137" s="40" t="str">
        <f>VLOOKUP(B1137,SAOM!B$2:N1862,13,0)</f>
        <v>-</v>
      </c>
      <c r="Y1137" s="17"/>
      <c r="Z1137" s="15"/>
      <c r="AA1137" s="19"/>
      <c r="AB1137" s="35"/>
      <c r="AC1137" s="48"/>
      <c r="AD1137" s="19" t="str">
        <f>VLOOKUP(B1137,SAOM!B$2:Q2163,16,0)</f>
        <v>-</v>
      </c>
      <c r="AE1137" s="19" t="s">
        <v>4675</v>
      </c>
      <c r="AF1137" s="19"/>
      <c r="AG1137" s="145"/>
      <c r="AH1137" s="15"/>
    </row>
    <row r="1138" spans="1:34" s="20" customFormat="1">
      <c r="A1138" s="46">
        <v>4391</v>
      </c>
      <c r="B1138" s="38">
        <v>4391</v>
      </c>
      <c r="C1138" s="17">
        <v>41165</v>
      </c>
      <c r="D1138" s="17">
        <f t="shared" si="32"/>
        <v>41210</v>
      </c>
      <c r="E1138" s="17">
        <f>VLOOKUP(B1138,SAOM!B$2:D4188,3,0)</f>
        <v>41210</v>
      </c>
      <c r="F1138" s="17">
        <f t="shared" si="31"/>
        <v>41225</v>
      </c>
      <c r="G1138" s="17" t="s">
        <v>501</v>
      </c>
      <c r="H1138" s="14" t="s">
        <v>517</v>
      </c>
      <c r="I1138" s="40" t="str">
        <f>VLOOKUP(B1138,SAOM!B$2:E3133,4,0)</f>
        <v>Aceito</v>
      </c>
      <c r="J1138" s="14" t="s">
        <v>499</v>
      </c>
      <c r="K1138" s="14" t="s">
        <v>501</v>
      </c>
      <c r="L1138" s="15" t="s">
        <v>8169</v>
      </c>
      <c r="M1138" s="15" t="str">
        <f>VLOOKUP(L1138,Coordenadas!A$2:B2390,2,0)</f>
        <v xml:space="preserve"> 18° 3'39.81"S</v>
      </c>
      <c r="N1138" s="15" t="str">
        <f>VLOOKUP(L1138,Coordenadas!A$2:C6133,3,0)</f>
        <v xml:space="preserve"> 43°14'26.94"O</v>
      </c>
      <c r="O1138" s="40" t="str">
        <f>VLOOKUP(B1138,SAOM!B$2:H2091,7,0)</f>
        <v>SES-FEOS-4391</v>
      </c>
      <c r="P1138" s="40">
        <v>4033</v>
      </c>
      <c r="Q1138" s="17">
        <f>VLOOKUP(B1138,SAOM!B$2:I2091,8,0)</f>
        <v>41170</v>
      </c>
      <c r="R1138" s="17" t="e">
        <f>VLOOKUP(B1138,AG_Lider!A$1:F2450,6,0)</f>
        <v>#N/A</v>
      </c>
      <c r="S1138" s="42" t="str">
        <f>VLOOKUP(B1138,SAOM!B$2:J2091,9,0)</f>
        <v>Rôse Santos Souza</v>
      </c>
      <c r="T1138" s="17" t="str">
        <f>VLOOKUP(B1138,SAOM!B$2:K2537,10,0)</f>
        <v>Rua do Campo S/N, Zona Rural</v>
      </c>
      <c r="U1138" s="42" t="str">
        <f>VLOOKUP(B1138,SAOM!B$2:M1863,12,0)</f>
        <v>38-3523-1066</v>
      </c>
      <c r="V1138" s="87" t="str">
        <f>VLOOKUP(B1138,SAOM!B$2:L1863,11,0)</f>
        <v>39180-000</v>
      </c>
      <c r="W1138" s="18"/>
      <c r="X1138" s="40" t="str">
        <f>VLOOKUP(B1138,SAOM!B$2:N1863,13,0)</f>
        <v>00:20:0e:10:4c:b2</v>
      </c>
      <c r="Y1138" s="17">
        <v>41178</v>
      </c>
      <c r="Z1138" s="15" t="s">
        <v>6320</v>
      </c>
      <c r="AA1138" s="19">
        <v>41178</v>
      </c>
      <c r="AB1138" s="35"/>
      <c r="AC1138" s="48"/>
      <c r="AD1138" s="19" t="str">
        <f>VLOOKUP(B1138,SAOM!B$2:Q2164,16,0)</f>
        <v>-</v>
      </c>
      <c r="AE1138" s="19" t="s">
        <v>4675</v>
      </c>
      <c r="AF1138" s="19"/>
      <c r="AG1138" s="145"/>
      <c r="AH1138" s="15"/>
    </row>
    <row r="1139" spans="1:34" s="84" customFormat="1">
      <c r="A1139" s="46">
        <v>4390</v>
      </c>
      <c r="B1139" s="38">
        <v>4390</v>
      </c>
      <c r="C1139" s="31">
        <v>41165</v>
      </c>
      <c r="D1139" s="31">
        <f t="shared" si="32"/>
        <v>41210</v>
      </c>
      <c r="E1139" s="31">
        <f>VLOOKUP(B1139,SAOM!B$2:D4189,3,0)</f>
        <v>41210</v>
      </c>
      <c r="F1139" s="31">
        <f t="shared" si="31"/>
        <v>41225</v>
      </c>
      <c r="G1139" s="31" t="s">
        <v>501</v>
      </c>
      <c r="H1139" s="73" t="s">
        <v>517</v>
      </c>
      <c r="I1139" s="38" t="str">
        <f>VLOOKUP(B1139,SAOM!B$2:E3134,4,0)</f>
        <v>Aceito</v>
      </c>
      <c r="J1139" s="73" t="s">
        <v>499</v>
      </c>
      <c r="K1139" s="73" t="s">
        <v>501</v>
      </c>
      <c r="L1139" s="47" t="s">
        <v>8169</v>
      </c>
      <c r="M1139" s="15" t="str">
        <f>VLOOKUP(L1139,Coordenadas!A$2:B2391,2,0)</f>
        <v xml:space="preserve"> 18° 3'39.81"S</v>
      </c>
      <c r="N1139" s="15" t="str">
        <f>VLOOKUP(L1139,Coordenadas!A$2:C6134,3,0)</f>
        <v xml:space="preserve"> 43°14'26.94"O</v>
      </c>
      <c r="O1139" s="38" t="str">
        <f>VLOOKUP(B1139,SAOM!B$2:H2092,7,0)</f>
        <v>SES-FEOS-4390</v>
      </c>
      <c r="P1139" s="38">
        <v>4033</v>
      </c>
      <c r="Q1139" s="31">
        <f>VLOOKUP(B1139,SAOM!B$2:I2092,8,0)</f>
        <v>41170</v>
      </c>
      <c r="R1139" s="31" t="e">
        <f>VLOOKUP(B1139,AG_Lider!A$1:F2451,6,0)</f>
        <v>#N/A</v>
      </c>
      <c r="S1139" s="80" t="str">
        <f>VLOOKUP(B1139,SAOM!B$2:J2092,9,0)</f>
        <v>Rôse Santos Souza</v>
      </c>
      <c r="T1139" s="31" t="str">
        <f>VLOOKUP(B1139,SAOM!B$2:K2538,10,0)</f>
        <v>Rua Antônio Jorge,18, Centro</v>
      </c>
      <c r="U1139" s="80" t="str">
        <f>VLOOKUP(B1139,SAOM!B$2:M1864,12,0)</f>
        <v>38-3523-1213</v>
      </c>
      <c r="V1139" s="209" t="str">
        <f>VLOOKUP(B1139,SAOM!B$2:L1864,11,0)</f>
        <v>39180-000</v>
      </c>
      <c r="W1139" s="81"/>
      <c r="X1139" s="38" t="str">
        <f>VLOOKUP(B1139,SAOM!B$2:N1864,13,0)</f>
        <v>00:20:0e:10:4c:b8</v>
      </c>
      <c r="Y1139" s="31">
        <v>41176</v>
      </c>
      <c r="Z1139" s="47" t="s">
        <v>6320</v>
      </c>
      <c r="AA1139" s="82">
        <v>41177</v>
      </c>
      <c r="AB1139" s="83"/>
      <c r="AC1139" s="70"/>
      <c r="AD1139" s="82" t="str">
        <f>VLOOKUP(B1139,SAOM!B$2:Q2165,16,0)</f>
        <v>-</v>
      </c>
      <c r="AE1139" s="82" t="s">
        <v>4675</v>
      </c>
      <c r="AF1139" s="82"/>
      <c r="AG1139" s="147"/>
      <c r="AH1139" s="47"/>
    </row>
    <row r="1140" spans="1:34" s="20" customFormat="1">
      <c r="A1140" s="46">
        <v>4389</v>
      </c>
      <c r="B1140" s="38">
        <v>4389</v>
      </c>
      <c r="C1140" s="17">
        <v>41165</v>
      </c>
      <c r="D1140" s="17">
        <f t="shared" si="32"/>
        <v>41210</v>
      </c>
      <c r="E1140" s="17">
        <f>VLOOKUP(B1140,SAOM!B$2:D4190,3,0)</f>
        <v>41210</v>
      </c>
      <c r="F1140" s="17">
        <f t="shared" si="31"/>
        <v>41225</v>
      </c>
      <c r="G1140" s="17" t="s">
        <v>501</v>
      </c>
      <c r="H1140" s="14" t="s">
        <v>752</v>
      </c>
      <c r="I1140" s="40" t="str">
        <f>VLOOKUP(B1140,SAOM!B$2:E3135,4,0)</f>
        <v>Agendado</v>
      </c>
      <c r="J1140" s="14" t="s">
        <v>499</v>
      </c>
      <c r="K1140" s="14" t="s">
        <v>499</v>
      </c>
      <c r="L1140" s="15" t="s">
        <v>8176</v>
      </c>
      <c r="M1140" s="15" t="str">
        <f>VLOOKUP(L1140,Coordenadas!A$2:B2392,2,0)</f>
        <v xml:space="preserve"> 20°37'6.38"S</v>
      </c>
      <c r="N1140" s="15" t="str">
        <f>VLOOKUP(L1140,Coordenadas!A$2:C6135,3,0)</f>
        <v xml:space="preserve"> 47° 3'30.60"O</v>
      </c>
      <c r="O1140" s="40" t="str">
        <f>VLOOKUP(B1140,SAOM!B$2:H2093,7,0)</f>
        <v>-</v>
      </c>
      <c r="P1140" s="40">
        <v>4033</v>
      </c>
      <c r="Q1140" s="17">
        <f>VLOOKUP(B1140,SAOM!B$2:I2093,8,0)</f>
        <v>41170</v>
      </c>
      <c r="R1140" s="17" t="e">
        <f>VLOOKUP(B1140,AG_Lider!A$1:F2452,6,0)</f>
        <v>#N/A</v>
      </c>
      <c r="S1140" s="42" t="str">
        <f>VLOOKUP(B1140,SAOM!B$2:J2093,9,0)</f>
        <v>Bianca Campos Florindo</v>
      </c>
      <c r="T1140" s="17" t="str">
        <f>VLOOKUP(B1140,SAOM!B$2:K2539,10,0)</f>
        <v>Rua Cel. Chico Júlio, 469, Centro</v>
      </c>
      <c r="U1140" s="42" t="str">
        <f>VLOOKUP(B1140,SAOM!B$2:M1865,12,0)</f>
        <v>35 3543 1690</v>
      </c>
      <c r="V1140" s="87" t="str">
        <f>VLOOKUP(B1140,SAOM!B$2:L1865,11,0)</f>
        <v>37993-000</v>
      </c>
      <c r="W1140" s="18"/>
      <c r="X1140" s="40" t="str">
        <f>VLOOKUP(B1140,SAOM!B$2:N1865,13,0)</f>
        <v>-</v>
      </c>
      <c r="Y1140" s="17"/>
      <c r="Z1140" s="15"/>
      <c r="AA1140" s="19"/>
      <c r="AB1140" s="35"/>
      <c r="AC1140" s="48"/>
      <c r="AD1140" s="19" t="str">
        <f>VLOOKUP(B1140,SAOM!B$2:Q2166,16,0)</f>
        <v>-</v>
      </c>
      <c r="AE1140" s="19" t="s">
        <v>4675</v>
      </c>
      <c r="AF1140" s="19"/>
      <c r="AG1140" s="145"/>
      <c r="AH1140" s="15"/>
    </row>
    <row r="1141" spans="1:34" s="20" customFormat="1">
      <c r="A1141" s="46">
        <v>4388</v>
      </c>
      <c r="B1141" s="38">
        <v>4388</v>
      </c>
      <c r="C1141" s="17">
        <v>41165</v>
      </c>
      <c r="D1141" s="17">
        <f t="shared" si="32"/>
        <v>41210</v>
      </c>
      <c r="E1141" s="17">
        <f>VLOOKUP(B1141,SAOM!B$2:D4191,3,0)</f>
        <v>41210</v>
      </c>
      <c r="F1141" s="17">
        <f t="shared" si="31"/>
        <v>41225</v>
      </c>
      <c r="G1141" s="17" t="s">
        <v>501</v>
      </c>
      <c r="H1141" s="14" t="s">
        <v>752</v>
      </c>
      <c r="I1141" s="40" t="str">
        <f>VLOOKUP(B1141,SAOM!B$2:E3136,4,0)</f>
        <v>Agendado</v>
      </c>
      <c r="J1141" s="14" t="s">
        <v>499</v>
      </c>
      <c r="K1141" s="14" t="s">
        <v>499</v>
      </c>
      <c r="L1141" s="15" t="s">
        <v>8176</v>
      </c>
      <c r="M1141" s="15" t="str">
        <f>VLOOKUP(L1141,Coordenadas!A$2:B2393,2,0)</f>
        <v xml:space="preserve"> 20°37'6.38"S</v>
      </c>
      <c r="N1141" s="15" t="str">
        <f>VLOOKUP(L1141,Coordenadas!A$2:C6136,3,0)</f>
        <v xml:space="preserve"> 47° 3'30.60"O</v>
      </c>
      <c r="O1141" s="40" t="str">
        <f>VLOOKUP(B1141,SAOM!B$2:H2094,7,0)</f>
        <v>-</v>
      </c>
      <c r="P1141" s="40">
        <v>4033</v>
      </c>
      <c r="Q1141" s="17">
        <f>VLOOKUP(B1141,SAOM!B$2:I2094,8,0)</f>
        <v>41170</v>
      </c>
      <c r="R1141" s="17" t="e">
        <f>VLOOKUP(B1141,AG_Lider!A$1:F2453,6,0)</f>
        <v>#N/A</v>
      </c>
      <c r="S1141" s="42" t="str">
        <f>VLOOKUP(B1141,SAOM!B$2:J2094,9,0)</f>
        <v>Darci Aparecida Rocha</v>
      </c>
      <c r="T1141" s="17" t="str">
        <f>VLOOKUP(B1141,SAOM!B$2:K2540,10,0)</f>
        <v>Chacara Bela Vista s/n.º, Zona Rural</v>
      </c>
      <c r="U1141" s="42" t="str">
        <f>VLOOKUP(B1141,SAOM!B$2:M1866,12,0)</f>
        <v>35 3543 1273</v>
      </c>
      <c r="V1141" s="87" t="str">
        <f>VLOOKUP(B1141,SAOM!B$2:L1866,11,0)</f>
        <v>37993-000</v>
      </c>
      <c r="W1141" s="18"/>
      <c r="X1141" s="40" t="str">
        <f>VLOOKUP(B1141,SAOM!B$2:N1866,13,0)</f>
        <v>-</v>
      </c>
      <c r="Y1141" s="17"/>
      <c r="Z1141" s="15"/>
      <c r="AA1141" s="19"/>
      <c r="AB1141" s="35"/>
      <c r="AC1141" s="48"/>
      <c r="AD1141" s="19" t="str">
        <f>VLOOKUP(B1141,SAOM!B$2:Q2167,16,0)</f>
        <v>-</v>
      </c>
      <c r="AE1141" s="19" t="s">
        <v>4675</v>
      </c>
      <c r="AF1141" s="19"/>
      <c r="AG1141" s="145"/>
      <c r="AH1141" s="15"/>
    </row>
    <row r="1142" spans="1:34" s="20" customFormat="1">
      <c r="A1142" s="46">
        <v>4387</v>
      </c>
      <c r="B1142" s="38">
        <v>4387</v>
      </c>
      <c r="C1142" s="17">
        <v>41165</v>
      </c>
      <c r="D1142" s="17">
        <f t="shared" si="32"/>
        <v>41210</v>
      </c>
      <c r="E1142" s="17">
        <f>VLOOKUP(B1142,SAOM!B$2:D4192,3,0)</f>
        <v>41210</v>
      </c>
      <c r="F1142" s="17">
        <f t="shared" si="31"/>
        <v>41225</v>
      </c>
      <c r="G1142" s="17" t="s">
        <v>501</v>
      </c>
      <c r="H1142" s="14" t="s">
        <v>752</v>
      </c>
      <c r="I1142" s="40" t="str">
        <f>VLOOKUP(B1142,SAOM!B$2:E3137,4,0)</f>
        <v>Agendado</v>
      </c>
      <c r="J1142" s="14" t="s">
        <v>499</v>
      </c>
      <c r="K1142" s="14" t="s">
        <v>499</v>
      </c>
      <c r="L1142" s="15" t="s">
        <v>8176</v>
      </c>
      <c r="M1142" s="15" t="str">
        <f>VLOOKUP(L1142,Coordenadas!A$2:B2394,2,0)</f>
        <v xml:space="preserve"> 20°37'6.38"S</v>
      </c>
      <c r="N1142" s="15" t="str">
        <f>VLOOKUP(L1142,Coordenadas!A$2:C6137,3,0)</f>
        <v xml:space="preserve"> 47° 3'30.60"O</v>
      </c>
      <c r="O1142" s="40" t="str">
        <f>VLOOKUP(B1142,SAOM!B$2:H2095,7,0)</f>
        <v>-</v>
      </c>
      <c r="P1142" s="40">
        <v>4033</v>
      </c>
      <c r="Q1142" s="17">
        <f>VLOOKUP(B1142,SAOM!B$2:I2095,8,0)</f>
        <v>41170</v>
      </c>
      <c r="R1142" s="17" t="e">
        <f>VLOOKUP(B1142,AG_Lider!A$1:F2454,6,0)</f>
        <v>#N/A</v>
      </c>
      <c r="S1142" s="42" t="str">
        <f>VLOOKUP(B1142,SAOM!B$2:J2095,9,0)</f>
        <v>Juliana Paim Carvalho</v>
      </c>
      <c r="T1142" s="17" t="str">
        <f>VLOOKUP(B1142,SAOM!B$2:K2541,10,0)</f>
        <v>Rua dona Nene, 157, Centro</v>
      </c>
      <c r="U1142" s="42" t="str">
        <f>VLOOKUP(B1142,SAOM!B$2:M1867,12,0)</f>
        <v>35 3543 1400</v>
      </c>
      <c r="V1142" s="87" t="str">
        <f>VLOOKUP(B1142,SAOM!B$2:L1867,11,0)</f>
        <v>37993-000</v>
      </c>
      <c r="W1142" s="18"/>
      <c r="X1142" s="40" t="str">
        <f>VLOOKUP(B1142,SAOM!B$2:N1867,13,0)</f>
        <v>-</v>
      </c>
      <c r="Y1142" s="17"/>
      <c r="Z1142" s="15"/>
      <c r="AA1142" s="19"/>
      <c r="AB1142" s="35"/>
      <c r="AC1142" s="48"/>
      <c r="AD1142" s="19" t="str">
        <f>VLOOKUP(B1142,SAOM!B$2:Q2168,16,0)</f>
        <v>-</v>
      </c>
      <c r="AE1142" s="19" t="s">
        <v>4675</v>
      </c>
      <c r="AF1142" s="19"/>
      <c r="AG1142" s="145"/>
      <c r="AH1142" s="15"/>
    </row>
    <row r="1143" spans="1:34" s="20" customFormat="1">
      <c r="A1143" s="46">
        <v>4380</v>
      </c>
      <c r="B1143" s="38">
        <v>4380</v>
      </c>
      <c r="C1143" s="17">
        <v>41165</v>
      </c>
      <c r="D1143" s="17">
        <f t="shared" si="32"/>
        <v>41210</v>
      </c>
      <c r="E1143" s="17">
        <f>VLOOKUP(B1143,SAOM!B$2:D4193,3,0)</f>
        <v>41210</v>
      </c>
      <c r="F1143" s="17">
        <f t="shared" si="31"/>
        <v>41225</v>
      </c>
      <c r="G1143" s="17" t="s">
        <v>501</v>
      </c>
      <c r="H1143" s="14" t="s">
        <v>752</v>
      </c>
      <c r="I1143" s="40" t="str">
        <f>VLOOKUP(B1143,SAOM!B$2:E3138,4,0)</f>
        <v>Agendado</v>
      </c>
      <c r="J1143" s="14" t="s">
        <v>499</v>
      </c>
      <c r="K1143" s="14" t="s">
        <v>499</v>
      </c>
      <c r="L1143" s="15" t="s">
        <v>7640</v>
      </c>
      <c r="M1143" s="15" t="str">
        <f>VLOOKUP(L1143,Coordenadas!A$2:B2395,2,0)</f>
        <v xml:space="preserve"> 20°21'30.43"S</v>
      </c>
      <c r="N1143" s="15" t="str">
        <f>VLOOKUP(L1143,Coordenadas!A$2:C6138,3,0)</f>
        <v xml:space="preserve"> 41°57'30.20"O</v>
      </c>
      <c r="O1143" s="40" t="str">
        <f>VLOOKUP(B1143,SAOM!B$2:H2096,7,0)</f>
        <v>-</v>
      </c>
      <c r="P1143" s="40">
        <v>4033</v>
      </c>
      <c r="Q1143" s="17">
        <f>VLOOKUP(B1143,SAOM!B$2:I2096,8,0)</f>
        <v>41170</v>
      </c>
      <c r="R1143" s="17" t="e">
        <f>VLOOKUP(B1143,AG_Lider!A$1:F2455,6,0)</f>
        <v>#N/A</v>
      </c>
      <c r="S1143" s="42" t="str">
        <f>VLOOKUP(B1143,SAOM!B$2:J2096,9,0)</f>
        <v>Geraldo Cesar Bastos Destro</v>
      </c>
      <c r="T1143" s="17" t="str">
        <f>VLOOKUP(B1143,SAOM!B$2:K2542,10,0)</f>
        <v>Rua Roque Porcaro Junior, nº 09, Centro</v>
      </c>
      <c r="U1143" s="42" t="str">
        <f>VLOOKUP(B1143,SAOM!B$2:M1868,12,0)</f>
        <v>33 33419500</v>
      </c>
      <c r="V1143" s="87" t="str">
        <f>VLOOKUP(B1143,SAOM!B$2:L1868,11,0)</f>
        <v>36970-000</v>
      </c>
      <c r="W1143" s="18"/>
      <c r="X1143" s="40" t="str">
        <f>VLOOKUP(B1143,SAOM!B$2:N1868,13,0)</f>
        <v>-</v>
      </c>
      <c r="Y1143" s="17"/>
      <c r="Z1143" s="15"/>
      <c r="AA1143" s="19"/>
      <c r="AB1143" s="35"/>
      <c r="AC1143" s="48"/>
      <c r="AD1143" s="19" t="str">
        <f>VLOOKUP(B1143,SAOM!B$2:Q2169,16,0)</f>
        <v>-</v>
      </c>
      <c r="AE1143" s="19" t="s">
        <v>4675</v>
      </c>
      <c r="AF1143" s="19"/>
      <c r="AG1143" s="145"/>
      <c r="AH1143" s="15"/>
    </row>
    <row r="1144" spans="1:34" s="20" customFormat="1">
      <c r="A1144" s="46">
        <v>4475</v>
      </c>
      <c r="B1144" s="38">
        <v>4475</v>
      </c>
      <c r="C1144" s="17">
        <v>41165</v>
      </c>
      <c r="D1144" s="17">
        <f t="shared" ref="D1144:D1172" si="33">C1144+45</f>
        <v>41210</v>
      </c>
      <c r="E1144" s="17">
        <f>VLOOKUP(B1144,SAOM!B$2:D4194,3,0)</f>
        <v>41210</v>
      </c>
      <c r="F1144" s="17">
        <f t="shared" ref="F1144:F1172" si="34">D1144+15</f>
        <v>41225</v>
      </c>
      <c r="G1144" s="17" t="s">
        <v>501</v>
      </c>
      <c r="H1144" s="14" t="s">
        <v>752</v>
      </c>
      <c r="I1144" s="40" t="str">
        <f>VLOOKUP(B1144,SAOM!B$2:E3139,4,0)</f>
        <v>Agendado</v>
      </c>
      <c r="J1144" s="14" t="s">
        <v>499</v>
      </c>
      <c r="K1144" s="14" t="s">
        <v>499</v>
      </c>
      <c r="L1144" s="15" t="s">
        <v>1845</v>
      </c>
      <c r="M1144" s="15" t="str">
        <f>VLOOKUP(L1144,Coordenadas!A$2:B2396,2,0)</f>
        <v>19°49'41.05"S</v>
      </c>
      <c r="N1144" s="15" t="str">
        <f>VLOOKUP(L1144,Coordenadas!A$2:C6139,3,0)</f>
        <v xml:space="preserve"> 43°22'55.14"O</v>
      </c>
      <c r="O1144" s="40" t="str">
        <f>VLOOKUP(B1144,SAOM!B$2:H2097,7,0)</f>
        <v>-</v>
      </c>
      <c r="P1144" s="40">
        <v>4033</v>
      </c>
      <c r="Q1144" s="17">
        <f>VLOOKUP(B1144,SAOM!B$2:I2097,8,0)</f>
        <v>41170</v>
      </c>
      <c r="R1144" s="17" t="e">
        <f>VLOOKUP(B1144,AG_Lider!A$1:F2456,6,0)</f>
        <v>#N/A</v>
      </c>
      <c r="S1144" s="42" t="str">
        <f>VLOOKUP(B1144,SAOM!B$2:J2097,9,0)</f>
        <v>Sheila Cristina</v>
      </c>
      <c r="T1144" s="17" t="str">
        <f>VLOOKUP(B1144,SAOM!B$2:K2543,10,0)</f>
        <v>RUA RAIMUNDO BENÍCIO,77</v>
      </c>
      <c r="U1144" s="42" t="str">
        <f>VLOOKUP(B1144,SAOM!B$2:M1869,12,0)</f>
        <v>3833-5562</v>
      </c>
      <c r="V1144" s="87" t="str">
        <f>VLOOKUP(B1144,SAOM!B$2:L1869,11,0)</f>
        <v>35935-000</v>
      </c>
      <c r="W1144" s="18"/>
      <c r="X1144" s="40" t="str">
        <f>VLOOKUP(B1144,SAOM!B$2:N1869,13,0)</f>
        <v>-</v>
      </c>
      <c r="Y1144" s="17"/>
      <c r="Z1144" s="15"/>
      <c r="AA1144" s="19"/>
      <c r="AB1144" s="35"/>
      <c r="AC1144" s="48"/>
      <c r="AD1144" s="19" t="str">
        <f>VLOOKUP(B1144,SAOM!B$2:Q2170,16,0)</f>
        <v>-</v>
      </c>
      <c r="AE1144" s="19" t="s">
        <v>4675</v>
      </c>
      <c r="AF1144" s="19"/>
      <c r="AG1144" s="145"/>
      <c r="AH1144" s="15"/>
    </row>
    <row r="1145" spans="1:34" s="20" customFormat="1">
      <c r="A1145" s="46">
        <v>4474</v>
      </c>
      <c r="B1145" s="38">
        <v>4474</v>
      </c>
      <c r="C1145" s="17">
        <v>41165</v>
      </c>
      <c r="D1145" s="17">
        <f t="shared" si="33"/>
        <v>41210</v>
      </c>
      <c r="E1145" s="17">
        <f>VLOOKUP(B1145,SAOM!B$2:D4195,3,0)</f>
        <v>41210</v>
      </c>
      <c r="F1145" s="17">
        <f t="shared" si="34"/>
        <v>41225</v>
      </c>
      <c r="G1145" s="17" t="s">
        <v>501</v>
      </c>
      <c r="H1145" s="14" t="s">
        <v>752</v>
      </c>
      <c r="I1145" s="40" t="str">
        <f>VLOOKUP(B1145,SAOM!B$2:E3140,4,0)</f>
        <v>Agendado</v>
      </c>
      <c r="J1145" s="14" t="s">
        <v>499</v>
      </c>
      <c r="K1145" s="14" t="s">
        <v>499</v>
      </c>
      <c r="L1145" s="15" t="s">
        <v>1845</v>
      </c>
      <c r="M1145" s="15" t="str">
        <f>VLOOKUP(L1145,Coordenadas!A$2:B2397,2,0)</f>
        <v>19°49'41.05"S</v>
      </c>
      <c r="N1145" s="15" t="str">
        <f>VLOOKUP(L1145,Coordenadas!A$2:C6140,3,0)</f>
        <v xml:space="preserve"> 43°22'55.14"O</v>
      </c>
      <c r="O1145" s="40" t="str">
        <f>VLOOKUP(B1145,SAOM!B$2:H2098,7,0)</f>
        <v>-</v>
      </c>
      <c r="P1145" s="40">
        <v>4033</v>
      </c>
      <c r="Q1145" s="17">
        <f>VLOOKUP(B1145,SAOM!B$2:I2098,8,0)</f>
        <v>41170</v>
      </c>
      <c r="R1145" s="17" t="e">
        <f>VLOOKUP(B1145,AG_Lider!A$1:F2457,6,0)</f>
        <v>#N/A</v>
      </c>
      <c r="S1145" s="42" t="str">
        <f>VLOOKUP(B1145,SAOM!B$2:J2098,9,0)</f>
        <v>Sheila Cristina</v>
      </c>
      <c r="T1145" s="17" t="str">
        <f>VLOOKUP(B1145,SAOM!B$2:K2544,10,0)</f>
        <v>COMUNIDADE RURAL DE BORGES</v>
      </c>
      <c r="U1145" s="42" t="str">
        <f>VLOOKUP(B1145,SAOM!B$2:M1870,12,0)</f>
        <v>3833-5562</v>
      </c>
      <c r="V1145" s="87" t="str">
        <f>VLOOKUP(B1145,SAOM!B$2:L1870,11,0)</f>
        <v>35935-000</v>
      </c>
      <c r="W1145" s="18"/>
      <c r="X1145" s="40" t="str">
        <f>VLOOKUP(B1145,SAOM!B$2:N1870,13,0)</f>
        <v>-</v>
      </c>
      <c r="Y1145" s="17"/>
      <c r="Z1145" s="15"/>
      <c r="AA1145" s="19"/>
      <c r="AB1145" s="35"/>
      <c r="AC1145" s="48"/>
      <c r="AD1145" s="19" t="str">
        <f>VLOOKUP(B1145,SAOM!B$2:Q2171,16,0)</f>
        <v>-</v>
      </c>
      <c r="AE1145" s="19" t="s">
        <v>4675</v>
      </c>
      <c r="AF1145" s="19"/>
      <c r="AG1145" s="145"/>
      <c r="AH1145" s="15"/>
    </row>
    <row r="1146" spans="1:34" s="20" customFormat="1">
      <c r="A1146" s="46">
        <v>4473</v>
      </c>
      <c r="B1146" s="38">
        <v>4473</v>
      </c>
      <c r="C1146" s="17">
        <v>41165</v>
      </c>
      <c r="D1146" s="17">
        <f t="shared" si="33"/>
        <v>41210</v>
      </c>
      <c r="E1146" s="17">
        <f>VLOOKUP(B1146,SAOM!B$2:D4196,3,0)</f>
        <v>41210</v>
      </c>
      <c r="F1146" s="17">
        <f t="shared" si="34"/>
        <v>41225</v>
      </c>
      <c r="G1146" s="17" t="s">
        <v>501</v>
      </c>
      <c r="H1146" s="14" t="s">
        <v>752</v>
      </c>
      <c r="I1146" s="40" t="str">
        <f>VLOOKUP(B1146,SAOM!B$2:E3141,4,0)</f>
        <v>A agendar</v>
      </c>
      <c r="J1146" s="14" t="s">
        <v>499</v>
      </c>
      <c r="K1146" s="14" t="s">
        <v>499</v>
      </c>
      <c r="L1146" s="15" t="s">
        <v>1845</v>
      </c>
      <c r="M1146" s="15" t="str">
        <f>VLOOKUP(L1146,Coordenadas!A$2:B2398,2,0)</f>
        <v>19°49'41.05"S</v>
      </c>
      <c r="N1146" s="15" t="str">
        <f>VLOOKUP(L1146,Coordenadas!A$2:C6141,3,0)</f>
        <v xml:space="preserve"> 43°22'55.14"O</v>
      </c>
      <c r="O1146" s="40" t="str">
        <f>VLOOKUP(B1146,SAOM!B$2:H2099,7,0)</f>
        <v>-</v>
      </c>
      <c r="P1146" s="40">
        <v>4033</v>
      </c>
      <c r="Q1146" s="17" t="str">
        <f>VLOOKUP(B1146,SAOM!B$2:I2099,8,0)</f>
        <v>-</v>
      </c>
      <c r="R1146" s="17" t="e">
        <f>VLOOKUP(B1146,AG_Lider!A$1:F2458,6,0)</f>
        <v>#N/A</v>
      </c>
      <c r="S1146" s="42" t="str">
        <f>VLOOKUP(B1146,SAOM!B$2:J2099,9,0)</f>
        <v>Sheila Cristina</v>
      </c>
      <c r="T1146" s="17" t="str">
        <f>VLOOKUP(B1146,SAOM!B$2:K2545,10,0)</f>
        <v>COMUNIDADE RURAL DE SÃO JOSÉ</v>
      </c>
      <c r="U1146" s="42" t="str">
        <f>VLOOKUP(B1146,SAOM!B$2:M1871,12,0)</f>
        <v>3833-5562</v>
      </c>
      <c r="V1146" s="87" t="str">
        <f>VLOOKUP(B1146,SAOM!B$2:L1871,11,0)</f>
        <v>35935-000</v>
      </c>
      <c r="W1146" s="18"/>
      <c r="X1146" s="40" t="str">
        <f>VLOOKUP(B1146,SAOM!B$2:N1871,13,0)</f>
        <v>-</v>
      </c>
      <c r="Y1146" s="17"/>
      <c r="Z1146" s="15"/>
      <c r="AA1146" s="19"/>
      <c r="AB1146" s="35"/>
      <c r="AC1146" s="48"/>
      <c r="AD1146" s="19" t="str">
        <f>VLOOKUP(B1146,SAOM!B$2:Q2172,16,0)</f>
        <v>-</v>
      </c>
      <c r="AE1146" s="19" t="s">
        <v>4675</v>
      </c>
      <c r="AF1146" s="19"/>
      <c r="AG1146" s="145"/>
      <c r="AH1146" s="15"/>
    </row>
    <row r="1147" spans="1:34" s="20" customFormat="1">
      <c r="A1147" s="46">
        <v>4467</v>
      </c>
      <c r="B1147" s="38">
        <v>4467</v>
      </c>
      <c r="C1147" s="17">
        <v>41165</v>
      </c>
      <c r="D1147" s="17">
        <f t="shared" si="33"/>
        <v>41210</v>
      </c>
      <c r="E1147" s="17">
        <f>VLOOKUP(B1147,SAOM!B$2:D4197,3,0)</f>
        <v>41210</v>
      </c>
      <c r="F1147" s="17">
        <f t="shared" si="34"/>
        <v>41225</v>
      </c>
      <c r="G1147" s="17" t="s">
        <v>501</v>
      </c>
      <c r="H1147" s="14" t="s">
        <v>752</v>
      </c>
      <c r="I1147" s="40" t="str">
        <f>VLOOKUP(B1147,SAOM!B$2:E3142,4,0)</f>
        <v>A agendar</v>
      </c>
      <c r="J1147" s="14" t="s">
        <v>499</v>
      </c>
      <c r="K1147" s="14" t="s">
        <v>499</v>
      </c>
      <c r="L1147" s="15" t="s">
        <v>1845</v>
      </c>
      <c r="M1147" s="15" t="str">
        <f>VLOOKUP(L1147,Coordenadas!A$2:B2399,2,0)</f>
        <v>19°49'41.05"S</v>
      </c>
      <c r="N1147" s="15" t="str">
        <f>VLOOKUP(L1147,Coordenadas!A$2:C6142,3,0)</f>
        <v xml:space="preserve"> 43°22'55.14"O</v>
      </c>
      <c r="O1147" s="40" t="str">
        <f>VLOOKUP(B1147,SAOM!B$2:H2100,7,0)</f>
        <v>-</v>
      </c>
      <c r="P1147" s="40">
        <v>4033</v>
      </c>
      <c r="Q1147" s="17" t="str">
        <f>VLOOKUP(B1147,SAOM!B$2:I2100,8,0)</f>
        <v>-</v>
      </c>
      <c r="R1147" s="17" t="e">
        <f>VLOOKUP(B1147,AG_Lider!A$1:F2459,6,0)</f>
        <v>#N/A</v>
      </c>
      <c r="S1147" s="42" t="str">
        <f>VLOOKUP(B1147,SAOM!B$2:J2100,9,0)</f>
        <v>Elaine Fagundes</v>
      </c>
      <c r="T1147" s="17" t="str">
        <f>VLOOKUP(B1147,SAOM!B$2:K2546,10,0)</f>
        <v>RUA JOSÉ DOMINGOS, 340</v>
      </c>
      <c r="U1147" s="42" t="str">
        <f>VLOOKUP(B1147,SAOM!B$2:M1872,12,0)</f>
        <v>3833-5470</v>
      </c>
      <c r="V1147" s="87" t="str">
        <f>VLOOKUP(B1147,SAOM!B$2:L1872,11,0)</f>
        <v>35935-000</v>
      </c>
      <c r="W1147" s="18"/>
      <c r="X1147" s="40" t="str">
        <f>VLOOKUP(B1147,SAOM!B$2:N1872,13,0)</f>
        <v>-</v>
      </c>
      <c r="Y1147" s="17"/>
      <c r="Z1147" s="15"/>
      <c r="AA1147" s="19"/>
      <c r="AB1147" s="35"/>
      <c r="AC1147" s="48"/>
      <c r="AD1147" s="19" t="str">
        <f>VLOOKUP(B1147,SAOM!B$2:Q2173,16,0)</f>
        <v>-</v>
      </c>
      <c r="AE1147" s="19" t="s">
        <v>4675</v>
      </c>
      <c r="AF1147" s="19"/>
      <c r="AG1147" s="145"/>
      <c r="AH1147" s="15"/>
    </row>
    <row r="1148" spans="1:34" s="20" customFormat="1">
      <c r="A1148" s="46">
        <v>4465</v>
      </c>
      <c r="B1148" s="38">
        <v>4465</v>
      </c>
      <c r="C1148" s="17">
        <v>41165</v>
      </c>
      <c r="D1148" s="17">
        <f t="shared" si="33"/>
        <v>41210</v>
      </c>
      <c r="E1148" s="17">
        <f>VLOOKUP(B1148,SAOM!B$2:D4198,3,0)</f>
        <v>41210</v>
      </c>
      <c r="F1148" s="17">
        <f t="shared" si="34"/>
        <v>41225</v>
      </c>
      <c r="G1148" s="17" t="s">
        <v>501</v>
      </c>
      <c r="H1148" s="14" t="s">
        <v>752</v>
      </c>
      <c r="I1148" s="40" t="str">
        <f>VLOOKUP(B1148,SAOM!B$2:E3143,4,0)</f>
        <v>A agendar</v>
      </c>
      <c r="J1148" s="14" t="s">
        <v>499</v>
      </c>
      <c r="K1148" s="14" t="s">
        <v>499</v>
      </c>
      <c r="L1148" s="15" t="s">
        <v>3118</v>
      </c>
      <c r="M1148" s="15" t="str">
        <f>VLOOKUP(L1148,Coordenadas!A$2:B2400,2,0)</f>
        <v xml:space="preserve"> 16°59'16.05"S</v>
      </c>
      <c r="N1148" s="15" t="str">
        <f>VLOOKUP(L1148,Coordenadas!A$2:C6143,3,0)</f>
        <v xml:space="preserve"> 40°40'43.18"O</v>
      </c>
      <c r="O1148" s="40" t="str">
        <f>VLOOKUP(B1148,SAOM!B$2:H2101,7,0)</f>
        <v>-</v>
      </c>
      <c r="P1148" s="40">
        <v>4033</v>
      </c>
      <c r="Q1148" s="17" t="str">
        <f>VLOOKUP(B1148,SAOM!B$2:I2101,8,0)</f>
        <v>-</v>
      </c>
      <c r="R1148" s="17" t="e">
        <f>VLOOKUP(B1148,AG_Lider!A$1:F2460,6,0)</f>
        <v>#N/A</v>
      </c>
      <c r="S1148" s="42" t="str">
        <f>VLOOKUP(B1148,SAOM!B$2:J2101,9,0)</f>
        <v>JULIANE MOTA DA CRUZ</v>
      </c>
      <c r="T1148" s="17" t="str">
        <f>VLOOKUP(B1148,SAOM!B$2:K2547,10,0)</f>
        <v>R. HERMINIO FERREIRA NEVES, S/N</v>
      </c>
      <c r="U1148" s="42" t="str">
        <f>VLOOKUP(B1148,SAOM!B$2:M1873,12,0)</f>
        <v>033-88024407</v>
      </c>
      <c r="V1148" s="87" t="str">
        <f>VLOOKUP(B1148,SAOM!B$2:L1873,11,0)</f>
        <v>39874-000</v>
      </c>
      <c r="W1148" s="18"/>
      <c r="X1148" s="40" t="str">
        <f>VLOOKUP(B1148,SAOM!B$2:N1873,13,0)</f>
        <v>-</v>
      </c>
      <c r="Y1148" s="17"/>
      <c r="Z1148" s="15"/>
      <c r="AA1148" s="19"/>
      <c r="AB1148" s="35"/>
      <c r="AC1148" s="48"/>
      <c r="AD1148" s="19" t="str">
        <f>VLOOKUP(B1148,SAOM!B$2:Q2174,16,0)</f>
        <v>-</v>
      </c>
      <c r="AE1148" s="19" t="s">
        <v>4675</v>
      </c>
      <c r="AF1148" s="19"/>
      <c r="AG1148" s="145"/>
      <c r="AH1148" s="15"/>
    </row>
    <row r="1149" spans="1:34" s="20" customFormat="1">
      <c r="A1149" s="46">
        <v>3321</v>
      </c>
      <c r="B1149" s="38">
        <v>3321</v>
      </c>
      <c r="C1149" s="17">
        <v>41165</v>
      </c>
      <c r="D1149" s="17">
        <f t="shared" si="33"/>
        <v>41210</v>
      </c>
      <c r="E1149" s="17">
        <f>VLOOKUP(B1149,SAOM!B$2:D4199,3,0)</f>
        <v>41210</v>
      </c>
      <c r="F1149" s="17">
        <f t="shared" si="34"/>
        <v>41225</v>
      </c>
      <c r="G1149" s="17" t="s">
        <v>501</v>
      </c>
      <c r="H1149" s="14" t="s">
        <v>752</v>
      </c>
      <c r="I1149" s="40" t="str">
        <f>VLOOKUP(B1149,SAOM!B$2:E3144,4,0)</f>
        <v>Agendado</v>
      </c>
      <c r="J1149" s="14" t="s">
        <v>499</v>
      </c>
      <c r="K1149" s="14" t="s">
        <v>499</v>
      </c>
      <c r="L1149" s="15" t="s">
        <v>8261</v>
      </c>
      <c r="M1149" s="15" t="str">
        <f>VLOOKUP(L1149,Coordenadas!A$2:B2401,2,0)</f>
        <v xml:space="preserve"> 18°33'45.04"S</v>
      </c>
      <c r="N1149" s="15" t="str">
        <f>VLOOKUP(L1149,Coordenadas!A$2:C6144,3,0)</f>
        <v xml:space="preserve"> 41°54'24.25"O</v>
      </c>
      <c r="O1149" s="40" t="str">
        <f>VLOOKUP(B1149,SAOM!B$2:H2102,7,0)</f>
        <v>-</v>
      </c>
      <c r="P1149" s="40">
        <v>4033</v>
      </c>
      <c r="Q1149" s="17">
        <f>VLOOKUP(B1149,SAOM!B$2:I2102,8,0)</f>
        <v>41172</v>
      </c>
      <c r="R1149" s="17" t="e">
        <f>VLOOKUP(B1149,AG_Lider!A$1:F2461,6,0)</f>
        <v>#N/A</v>
      </c>
      <c r="S1149" s="42" t="str">
        <f>VLOOKUP(B1149,SAOM!B$2:J2102,9,0)</f>
        <v>Helmer Lorran de Oliveira Cordeiro</v>
      </c>
      <c r="T1149" s="17" t="str">
        <f>VLOOKUP(B1149,SAOM!B$2:K2548,10,0)</f>
        <v>Rua sebastiana Alves de Souza, s/n</v>
      </c>
      <c r="U1149" s="42" t="str">
        <f>VLOOKUP(B1149,SAOM!B$2:M1874,12,0)</f>
        <v>33 3284-2558</v>
      </c>
      <c r="V1149" s="87" t="str">
        <f>VLOOKUP(B1149,SAOM!B$2:L1874,11,0)</f>
        <v>35112-000</v>
      </c>
      <c r="W1149" s="18"/>
      <c r="X1149" s="40" t="str">
        <f>VLOOKUP(B1149,SAOM!B$2:N1874,13,0)</f>
        <v>-</v>
      </c>
      <c r="Y1149" s="17"/>
      <c r="Z1149" s="15"/>
      <c r="AA1149" s="19"/>
      <c r="AB1149" s="35"/>
      <c r="AC1149" s="48"/>
      <c r="AD1149" s="19" t="str">
        <f>VLOOKUP(B1149,SAOM!B$2:Q2175,16,0)</f>
        <v>-</v>
      </c>
      <c r="AE1149" s="19" t="s">
        <v>4675</v>
      </c>
      <c r="AF1149" s="19"/>
      <c r="AG1149" s="145"/>
      <c r="AH1149" s="15"/>
    </row>
    <row r="1150" spans="1:34" s="20" customFormat="1">
      <c r="A1150" s="46">
        <v>4455</v>
      </c>
      <c r="B1150" s="38">
        <v>4455</v>
      </c>
      <c r="C1150" s="17">
        <v>41165</v>
      </c>
      <c r="D1150" s="17">
        <f t="shared" si="33"/>
        <v>41210</v>
      </c>
      <c r="E1150" s="17">
        <f>VLOOKUP(B1150,SAOM!B$2:D4200,3,0)</f>
        <v>41210</v>
      </c>
      <c r="F1150" s="17">
        <f t="shared" si="34"/>
        <v>41225</v>
      </c>
      <c r="G1150" s="17" t="s">
        <v>501</v>
      </c>
      <c r="H1150" s="14" t="s">
        <v>752</v>
      </c>
      <c r="I1150" s="40" t="str">
        <f>VLOOKUP(B1150,SAOM!B$2:E3145,4,0)</f>
        <v>Agendado</v>
      </c>
      <c r="J1150" s="14" t="s">
        <v>499</v>
      </c>
      <c r="K1150" s="14" t="s">
        <v>499</v>
      </c>
      <c r="L1150" s="15" t="s">
        <v>8266</v>
      </c>
      <c r="M1150" s="15" t="str">
        <f>VLOOKUP(L1150,Coordenadas!A$2:B2402,2,0)</f>
        <v xml:space="preserve"> 18°52'21.73"S</v>
      </c>
      <c r="N1150" s="15" t="str">
        <f>VLOOKUP(L1150,Coordenadas!A$2:C6145,3,0)</f>
        <v xml:space="preserve"> 48°52'24.66"O</v>
      </c>
      <c r="O1150" s="40" t="str">
        <f>VLOOKUP(B1150,SAOM!B$2:H2103,7,0)</f>
        <v>-</v>
      </c>
      <c r="P1150" s="40">
        <v>4033</v>
      </c>
      <c r="Q1150" s="17">
        <f>VLOOKUP(B1150,SAOM!B$2:I2103,8,0)</f>
        <v>41178</v>
      </c>
      <c r="R1150" s="17" t="e">
        <f>VLOOKUP(B1150,AG_Lider!A$1:F2462,6,0)</f>
        <v>#N/A</v>
      </c>
      <c r="S1150" s="42" t="str">
        <f>VLOOKUP(B1150,SAOM!B$2:J2103,9,0)</f>
        <v>Gustavo Vasconcelos Tannús</v>
      </c>
      <c r="T1150" s="17" t="str">
        <f>VLOOKUP(B1150,SAOM!B$2:K2549,10,0)</f>
        <v>Av. Tiradentes s/n</v>
      </c>
      <c r="U1150" s="42" t="str">
        <f>VLOOKUP(B1150,SAOM!B$2:M1875,12,0)</f>
        <v>34-3283-0525</v>
      </c>
      <c r="V1150" s="87" t="str">
        <f>VLOOKUP(B1150,SAOM!B$2:L1875,11,0)</f>
        <v>38420-000</v>
      </c>
      <c r="W1150" s="18"/>
      <c r="X1150" s="40" t="str">
        <f>VLOOKUP(B1150,SAOM!B$2:N1875,13,0)</f>
        <v>-</v>
      </c>
      <c r="Y1150" s="17"/>
      <c r="Z1150" s="15"/>
      <c r="AA1150" s="19"/>
      <c r="AB1150" s="35"/>
      <c r="AC1150" s="48"/>
      <c r="AD1150" s="19" t="str">
        <f>VLOOKUP(B1150,SAOM!B$2:Q2176,16,0)</f>
        <v>-</v>
      </c>
      <c r="AE1150" s="19" t="s">
        <v>4675</v>
      </c>
      <c r="AF1150" s="19"/>
      <c r="AG1150" s="145"/>
      <c r="AH1150" s="15"/>
    </row>
    <row r="1151" spans="1:34" s="20" customFormat="1">
      <c r="A1151" s="46">
        <v>4456</v>
      </c>
      <c r="B1151" s="38">
        <v>4456</v>
      </c>
      <c r="C1151" s="17">
        <v>41165</v>
      </c>
      <c r="D1151" s="17">
        <f t="shared" si="33"/>
        <v>41210</v>
      </c>
      <c r="E1151" s="17">
        <f>VLOOKUP(B1151,SAOM!B$2:D4201,3,0)</f>
        <v>41210</v>
      </c>
      <c r="F1151" s="17">
        <f t="shared" si="34"/>
        <v>41225</v>
      </c>
      <c r="G1151" s="17" t="s">
        <v>501</v>
      </c>
      <c r="H1151" s="14" t="s">
        <v>752</v>
      </c>
      <c r="I1151" s="40" t="str">
        <f>VLOOKUP(B1151,SAOM!B$2:E3146,4,0)</f>
        <v>Agendado</v>
      </c>
      <c r="J1151" s="14" t="s">
        <v>499</v>
      </c>
      <c r="K1151" s="14" t="s">
        <v>499</v>
      </c>
      <c r="L1151" s="15" t="s">
        <v>8266</v>
      </c>
      <c r="M1151" s="15" t="str">
        <f>VLOOKUP(L1151,Coordenadas!A$2:B2403,2,0)</f>
        <v xml:space="preserve"> 18°52'21.73"S</v>
      </c>
      <c r="N1151" s="15" t="str">
        <f>VLOOKUP(L1151,Coordenadas!A$2:C6146,3,0)</f>
        <v xml:space="preserve"> 48°52'24.66"O</v>
      </c>
      <c r="O1151" s="40" t="str">
        <f>VLOOKUP(B1151,SAOM!B$2:H2104,7,0)</f>
        <v>-</v>
      </c>
      <c r="P1151" s="40">
        <v>4033</v>
      </c>
      <c r="Q1151" s="17">
        <f>VLOOKUP(B1151,SAOM!B$2:I2104,8,0)</f>
        <v>41178</v>
      </c>
      <c r="R1151" s="17" t="e">
        <f>VLOOKUP(B1151,AG_Lider!A$1:F2463,6,0)</f>
        <v>#N/A</v>
      </c>
      <c r="S1151" s="42" t="str">
        <f>VLOOKUP(B1151,SAOM!B$2:J2104,9,0)</f>
        <v>Taiz Paes Leme Alvim Borges</v>
      </c>
      <c r="T1151" s="17" t="str">
        <f>VLOOKUP(B1151,SAOM!B$2:K2550,10,0)</f>
        <v>Rua Olavo Bilac,20</v>
      </c>
      <c r="U1151" s="42" t="str">
        <f>VLOOKUP(B1151,SAOM!B$2:M1876,12,0)</f>
        <v>34-3283-3131</v>
      </c>
      <c r="V1151" s="87" t="str">
        <f>VLOOKUP(B1151,SAOM!B$2:L1876,11,0)</f>
        <v>38420-000</v>
      </c>
      <c r="W1151" s="18"/>
      <c r="X1151" s="40" t="str">
        <f>VLOOKUP(B1151,SAOM!B$2:N1876,13,0)</f>
        <v>-</v>
      </c>
      <c r="Y1151" s="17"/>
      <c r="Z1151" s="15"/>
      <c r="AA1151" s="19"/>
      <c r="AB1151" s="35"/>
      <c r="AC1151" s="48"/>
      <c r="AD1151" s="19" t="str">
        <f>VLOOKUP(B1151,SAOM!B$2:Q2177,16,0)</f>
        <v>-</v>
      </c>
      <c r="AE1151" s="19" t="s">
        <v>4675</v>
      </c>
      <c r="AF1151" s="19"/>
      <c r="AG1151" s="145"/>
      <c r="AH1151" s="15"/>
    </row>
    <row r="1152" spans="1:34" s="20" customFormat="1">
      <c r="A1152" s="46">
        <v>4454</v>
      </c>
      <c r="B1152" s="38">
        <v>4454</v>
      </c>
      <c r="C1152" s="17">
        <v>41165</v>
      </c>
      <c r="D1152" s="17">
        <f t="shared" si="33"/>
        <v>41210</v>
      </c>
      <c r="E1152" s="17">
        <f>VLOOKUP(B1152,SAOM!B$2:D4202,3,0)</f>
        <v>41210</v>
      </c>
      <c r="F1152" s="17">
        <f t="shared" si="34"/>
        <v>41225</v>
      </c>
      <c r="G1152" s="17" t="s">
        <v>501</v>
      </c>
      <c r="H1152" s="14" t="s">
        <v>752</v>
      </c>
      <c r="I1152" s="40" t="str">
        <f>VLOOKUP(B1152,SAOM!B$2:E3147,4,0)</f>
        <v>Agendado</v>
      </c>
      <c r="J1152" s="14" t="s">
        <v>499</v>
      </c>
      <c r="K1152" s="14" t="s">
        <v>499</v>
      </c>
      <c r="L1152" s="15" t="s">
        <v>8266</v>
      </c>
      <c r="M1152" s="15" t="str">
        <f>VLOOKUP(L1152,Coordenadas!A$2:B2404,2,0)</f>
        <v xml:space="preserve"> 18°52'21.73"S</v>
      </c>
      <c r="N1152" s="15" t="str">
        <f>VLOOKUP(L1152,Coordenadas!A$2:C6147,3,0)</f>
        <v xml:space="preserve"> 48°52'24.66"O</v>
      </c>
      <c r="O1152" s="40" t="str">
        <f>VLOOKUP(B1152,SAOM!B$2:H2105,7,0)</f>
        <v>-</v>
      </c>
      <c r="P1152" s="40">
        <v>4033</v>
      </c>
      <c r="Q1152" s="17">
        <f>VLOOKUP(B1152,SAOM!B$2:I2105,8,0)</f>
        <v>41178</v>
      </c>
      <c r="R1152" s="17" t="e">
        <f>VLOOKUP(B1152,AG_Lider!A$1:F2464,6,0)</f>
        <v>#N/A</v>
      </c>
      <c r="S1152" s="42" t="str">
        <f>VLOOKUP(B1152,SAOM!B$2:J2105,9,0)</f>
        <v>Ana Livia Bitencourt Parreira</v>
      </c>
      <c r="T1152" s="17" t="str">
        <f>VLOOKUP(B1152,SAOM!B$2:K2551,10,0)</f>
        <v>Praça Inconfidência,62</v>
      </c>
      <c r="U1152" s="42" t="str">
        <f>VLOOKUP(B1152,SAOM!B$2:M1877,12,0)</f>
        <v>34-3283-0539</v>
      </c>
      <c r="V1152" s="87" t="str">
        <f>VLOOKUP(B1152,SAOM!B$2:L1877,11,0)</f>
        <v>38420-000</v>
      </c>
      <c r="W1152" s="18"/>
      <c r="X1152" s="40" t="str">
        <f>VLOOKUP(B1152,SAOM!B$2:N1877,13,0)</f>
        <v>-</v>
      </c>
      <c r="Y1152" s="17"/>
      <c r="Z1152" s="15"/>
      <c r="AA1152" s="19"/>
      <c r="AB1152" s="35"/>
      <c r="AC1152" s="48"/>
      <c r="AD1152" s="19" t="str">
        <f>VLOOKUP(B1152,SAOM!B$2:Q2178,16,0)</f>
        <v>-</v>
      </c>
      <c r="AE1152" s="19" t="s">
        <v>4675</v>
      </c>
      <c r="AF1152" s="19"/>
      <c r="AG1152" s="145"/>
      <c r="AH1152" s="15"/>
    </row>
    <row r="1153" spans="1:34" s="20" customFormat="1">
      <c r="A1153" s="46">
        <v>4453</v>
      </c>
      <c r="B1153" s="38">
        <v>4453</v>
      </c>
      <c r="C1153" s="17">
        <v>41165</v>
      </c>
      <c r="D1153" s="17">
        <f t="shared" si="33"/>
        <v>41210</v>
      </c>
      <c r="E1153" s="17">
        <f>VLOOKUP(B1153,SAOM!B$2:D4203,3,0)</f>
        <v>41210</v>
      </c>
      <c r="F1153" s="17">
        <f t="shared" si="34"/>
        <v>41225</v>
      </c>
      <c r="G1153" s="17" t="s">
        <v>501</v>
      </c>
      <c r="H1153" s="14" t="s">
        <v>752</v>
      </c>
      <c r="I1153" s="40" t="str">
        <f>VLOOKUP(B1153,SAOM!B$2:E3148,4,0)</f>
        <v>Agendado</v>
      </c>
      <c r="J1153" s="14" t="s">
        <v>499</v>
      </c>
      <c r="K1153" s="14" t="s">
        <v>499</v>
      </c>
      <c r="L1153" s="15" t="s">
        <v>8266</v>
      </c>
      <c r="M1153" s="15" t="str">
        <f>VLOOKUP(L1153,Coordenadas!A$2:B2405,2,0)</f>
        <v xml:space="preserve"> 18°52'21.73"S</v>
      </c>
      <c r="N1153" s="15" t="str">
        <f>VLOOKUP(L1153,Coordenadas!A$2:C6148,3,0)</f>
        <v xml:space="preserve"> 48°52'24.66"O</v>
      </c>
      <c r="O1153" s="40" t="str">
        <f>VLOOKUP(B1153,SAOM!B$2:H2106,7,0)</f>
        <v>-</v>
      </c>
      <c r="P1153" s="40">
        <v>4033</v>
      </c>
      <c r="Q1153" s="17">
        <f>VLOOKUP(B1153,SAOM!B$2:I2106,8,0)</f>
        <v>41178</v>
      </c>
      <c r="R1153" s="17" t="e">
        <f>VLOOKUP(B1153,AG_Lider!A$1:F2465,6,0)</f>
        <v>#N/A</v>
      </c>
      <c r="S1153" s="42" t="str">
        <f>VLOOKUP(B1153,SAOM!B$2:J2106,9,0)</f>
        <v>Angelita Ferreira da Silva</v>
      </c>
      <c r="T1153" s="17" t="str">
        <f>VLOOKUP(B1153,SAOM!B$2:K2552,10,0)</f>
        <v>Rua Marciano Salviano da Costa,22</v>
      </c>
      <c r="U1153" s="42" t="str">
        <f>VLOOKUP(B1153,SAOM!B$2:M1878,12,0)</f>
        <v>34-3283-0527</v>
      </c>
      <c r="V1153" s="87" t="str">
        <f>VLOOKUP(B1153,SAOM!B$2:L1878,11,0)</f>
        <v>38420-000</v>
      </c>
      <c r="W1153" s="18"/>
      <c r="X1153" s="40" t="str">
        <f>VLOOKUP(B1153,SAOM!B$2:N1878,13,0)</f>
        <v>-</v>
      </c>
      <c r="Y1153" s="17"/>
      <c r="Z1153" s="15"/>
      <c r="AA1153" s="19"/>
      <c r="AB1153" s="35"/>
      <c r="AC1153" s="48"/>
      <c r="AD1153" s="19" t="str">
        <f>VLOOKUP(B1153,SAOM!B$2:Q2179,16,0)</f>
        <v>-</v>
      </c>
      <c r="AE1153" s="19" t="s">
        <v>4675</v>
      </c>
      <c r="AF1153" s="19"/>
      <c r="AG1153" s="145"/>
      <c r="AH1153" s="15"/>
    </row>
    <row r="1154" spans="1:34" s="20" customFormat="1">
      <c r="A1154" s="46">
        <v>4452</v>
      </c>
      <c r="B1154" s="38">
        <v>4452</v>
      </c>
      <c r="C1154" s="17">
        <v>41165</v>
      </c>
      <c r="D1154" s="17">
        <f t="shared" si="33"/>
        <v>41210</v>
      </c>
      <c r="E1154" s="17">
        <f>VLOOKUP(B1154,SAOM!B$2:D4204,3,0)</f>
        <v>41210</v>
      </c>
      <c r="F1154" s="17">
        <f t="shared" si="34"/>
        <v>41225</v>
      </c>
      <c r="G1154" s="17" t="s">
        <v>501</v>
      </c>
      <c r="H1154" s="14" t="s">
        <v>752</v>
      </c>
      <c r="I1154" s="40" t="str">
        <f>VLOOKUP(B1154,SAOM!B$2:E3149,4,0)</f>
        <v>Agendado</v>
      </c>
      <c r="J1154" s="14" t="s">
        <v>499</v>
      </c>
      <c r="K1154" s="14" t="s">
        <v>499</v>
      </c>
      <c r="L1154" s="15" t="s">
        <v>8266</v>
      </c>
      <c r="M1154" s="15" t="str">
        <f>VLOOKUP(L1154,Coordenadas!A$2:B2406,2,0)</f>
        <v xml:space="preserve"> 18°52'21.73"S</v>
      </c>
      <c r="N1154" s="15" t="str">
        <f>VLOOKUP(L1154,Coordenadas!A$2:C6149,3,0)</f>
        <v xml:space="preserve"> 48°52'24.66"O</v>
      </c>
      <c r="O1154" s="40" t="str">
        <f>VLOOKUP(B1154,SAOM!B$2:H2107,7,0)</f>
        <v>-</v>
      </c>
      <c r="P1154" s="40">
        <v>4033</v>
      </c>
      <c r="Q1154" s="17">
        <f>VLOOKUP(B1154,SAOM!B$2:I2107,8,0)</f>
        <v>41178</v>
      </c>
      <c r="R1154" s="17" t="e">
        <f>VLOOKUP(B1154,AG_Lider!A$1:F2466,6,0)</f>
        <v>#N/A</v>
      </c>
      <c r="S1154" s="42" t="str">
        <f>VLOOKUP(B1154,SAOM!B$2:J2107,9,0)</f>
        <v>Ana Elisa Pereira Taveira</v>
      </c>
      <c r="T1154" s="17" t="str">
        <f>VLOOKUP(B1154,SAOM!B$2:K2553,10,0)</f>
        <v>Av. Da Saudade,17</v>
      </c>
      <c r="U1154" s="42" t="str">
        <f>VLOOKUP(B1154,SAOM!B$2:M1879,12,0)</f>
        <v>34-3283-0531</v>
      </c>
      <c r="V1154" s="87" t="str">
        <f>VLOOKUP(B1154,SAOM!B$2:L1879,11,0)</f>
        <v>38420-000</v>
      </c>
      <c r="W1154" s="18"/>
      <c r="X1154" s="40" t="str">
        <f>VLOOKUP(B1154,SAOM!B$2:N1879,13,0)</f>
        <v>-</v>
      </c>
      <c r="Y1154" s="17"/>
      <c r="Z1154" s="15"/>
      <c r="AA1154" s="19"/>
      <c r="AB1154" s="35"/>
      <c r="AC1154" s="48"/>
      <c r="AD1154" s="19" t="str">
        <f>VLOOKUP(B1154,SAOM!B$2:Q2180,16,0)</f>
        <v>-</v>
      </c>
      <c r="AE1154" s="19" t="s">
        <v>4675</v>
      </c>
      <c r="AF1154" s="19"/>
      <c r="AG1154" s="145"/>
      <c r="AH1154" s="15"/>
    </row>
    <row r="1155" spans="1:34" s="20" customFormat="1">
      <c r="A1155" s="46">
        <v>4451</v>
      </c>
      <c r="B1155" s="38">
        <v>4451</v>
      </c>
      <c r="C1155" s="17">
        <v>41165</v>
      </c>
      <c r="D1155" s="17">
        <f t="shared" si="33"/>
        <v>41210</v>
      </c>
      <c r="E1155" s="17">
        <f>VLOOKUP(B1155,SAOM!B$2:D4205,3,0)</f>
        <v>41210</v>
      </c>
      <c r="F1155" s="17">
        <f t="shared" si="34"/>
        <v>41225</v>
      </c>
      <c r="G1155" s="17" t="s">
        <v>501</v>
      </c>
      <c r="H1155" s="14" t="s">
        <v>752</v>
      </c>
      <c r="I1155" s="40" t="str">
        <f>VLOOKUP(B1155,SAOM!B$2:E3150,4,0)</f>
        <v>Agendado</v>
      </c>
      <c r="J1155" s="14" t="s">
        <v>499</v>
      </c>
      <c r="K1155" s="14" t="s">
        <v>499</v>
      </c>
      <c r="L1155" s="15" t="s">
        <v>8266</v>
      </c>
      <c r="M1155" s="15" t="str">
        <f>VLOOKUP(L1155,Coordenadas!A$2:B2407,2,0)</f>
        <v xml:space="preserve"> 18°52'21.73"S</v>
      </c>
      <c r="N1155" s="15" t="str">
        <f>VLOOKUP(L1155,Coordenadas!A$2:C6150,3,0)</f>
        <v xml:space="preserve"> 48°52'24.66"O</v>
      </c>
      <c r="O1155" s="40" t="str">
        <f>VLOOKUP(B1155,SAOM!B$2:H2108,7,0)</f>
        <v>-</v>
      </c>
      <c r="P1155" s="40">
        <v>4033</v>
      </c>
      <c r="Q1155" s="17">
        <f>VLOOKUP(B1155,SAOM!B$2:I2108,8,0)</f>
        <v>41178</v>
      </c>
      <c r="R1155" s="17" t="e">
        <f>VLOOKUP(B1155,AG_Lider!A$1:F2467,6,0)</f>
        <v>#N/A</v>
      </c>
      <c r="S1155" s="42" t="str">
        <f>VLOOKUP(B1155,SAOM!B$2:J2108,9,0)</f>
        <v>Antoniella Vieira de Medeiros</v>
      </c>
      <c r="T1155" s="17" t="str">
        <f>VLOOKUP(B1155,SAOM!B$2:K2554,10,0)</f>
        <v>Rua Samambaias,72</v>
      </c>
      <c r="U1155" s="42" t="str">
        <f>VLOOKUP(B1155,SAOM!B$2:M1880,12,0)</f>
        <v>34-3283-0533</v>
      </c>
      <c r="V1155" s="87" t="str">
        <f>VLOOKUP(B1155,SAOM!B$2:L1880,11,0)</f>
        <v>38420-000</v>
      </c>
      <c r="W1155" s="18"/>
      <c r="X1155" s="40" t="str">
        <f>VLOOKUP(B1155,SAOM!B$2:N1880,13,0)</f>
        <v>-</v>
      </c>
      <c r="Y1155" s="17"/>
      <c r="Z1155" s="15"/>
      <c r="AA1155" s="19"/>
      <c r="AB1155" s="35"/>
      <c r="AC1155" s="48"/>
      <c r="AD1155" s="19" t="str">
        <f>VLOOKUP(B1155,SAOM!B$2:Q2181,16,0)</f>
        <v>-</v>
      </c>
      <c r="AE1155" s="19" t="s">
        <v>4675</v>
      </c>
      <c r="AF1155" s="19"/>
      <c r="AG1155" s="145"/>
      <c r="AH1155" s="15"/>
    </row>
    <row r="1156" spans="1:34" s="20" customFormat="1">
      <c r="A1156" s="46">
        <v>4450</v>
      </c>
      <c r="B1156" s="38">
        <v>4450</v>
      </c>
      <c r="C1156" s="17">
        <v>41165</v>
      </c>
      <c r="D1156" s="17">
        <f t="shared" si="33"/>
        <v>41210</v>
      </c>
      <c r="E1156" s="17">
        <f>VLOOKUP(B1156,SAOM!B$2:D4206,3,0)</f>
        <v>41210</v>
      </c>
      <c r="F1156" s="17">
        <f t="shared" si="34"/>
        <v>41225</v>
      </c>
      <c r="G1156" s="17" t="s">
        <v>501</v>
      </c>
      <c r="H1156" s="14" t="s">
        <v>752</v>
      </c>
      <c r="I1156" s="40" t="str">
        <f>VLOOKUP(B1156,SAOM!B$2:E3151,4,0)</f>
        <v>Agendado</v>
      </c>
      <c r="J1156" s="14" t="s">
        <v>499</v>
      </c>
      <c r="K1156" s="14" t="s">
        <v>499</v>
      </c>
      <c r="L1156" s="15" t="s">
        <v>8266</v>
      </c>
      <c r="M1156" s="15" t="str">
        <f>VLOOKUP(L1156,Coordenadas!A$2:B2408,2,0)</f>
        <v xml:space="preserve"> 18°52'21.73"S</v>
      </c>
      <c r="N1156" s="15" t="str">
        <f>VLOOKUP(L1156,Coordenadas!A$2:C6151,3,0)</f>
        <v xml:space="preserve"> 48°52'24.66"O</v>
      </c>
      <c r="O1156" s="40" t="str">
        <f>VLOOKUP(B1156,SAOM!B$2:H2109,7,0)</f>
        <v>-</v>
      </c>
      <c r="P1156" s="40">
        <v>4033</v>
      </c>
      <c r="Q1156" s="17">
        <f>VLOOKUP(B1156,SAOM!B$2:I2109,8,0)</f>
        <v>41178</v>
      </c>
      <c r="R1156" s="17" t="e">
        <f>VLOOKUP(B1156,AG_Lider!A$1:F2468,6,0)</f>
        <v>#N/A</v>
      </c>
      <c r="S1156" s="42" t="str">
        <f>VLOOKUP(B1156,SAOM!B$2:J2109,9,0)</f>
        <v>José Gonçalves Domingues Neto</v>
      </c>
      <c r="T1156" s="17" t="str">
        <f>VLOOKUP(B1156,SAOM!B$2:K2555,10,0)</f>
        <v>Rua Luís Bianchi,35</v>
      </c>
      <c r="U1156" s="42" t="str">
        <f>VLOOKUP(B1156,SAOM!B$2:M1881,12,0)</f>
        <v>34-3283-0532</v>
      </c>
      <c r="V1156" s="87" t="str">
        <f>VLOOKUP(B1156,SAOM!B$2:L1881,11,0)</f>
        <v>38420-000</v>
      </c>
      <c r="W1156" s="18"/>
      <c r="X1156" s="40" t="str">
        <f>VLOOKUP(B1156,SAOM!B$2:N1881,13,0)</f>
        <v>-</v>
      </c>
      <c r="Y1156" s="17"/>
      <c r="Z1156" s="15"/>
      <c r="AA1156" s="19"/>
      <c r="AB1156" s="35"/>
      <c r="AC1156" s="48"/>
      <c r="AD1156" s="19" t="str">
        <f>VLOOKUP(B1156,SAOM!B$2:Q2182,16,0)</f>
        <v>-</v>
      </c>
      <c r="AE1156" s="19" t="s">
        <v>4675</v>
      </c>
      <c r="AF1156" s="19"/>
      <c r="AG1156" s="145"/>
      <c r="AH1156" s="15"/>
    </row>
    <row r="1157" spans="1:34" s="20" customFormat="1">
      <c r="A1157" s="46">
        <v>4449</v>
      </c>
      <c r="B1157" s="38">
        <v>4449</v>
      </c>
      <c r="C1157" s="17">
        <v>41165</v>
      </c>
      <c r="D1157" s="17">
        <f t="shared" si="33"/>
        <v>41210</v>
      </c>
      <c r="E1157" s="17">
        <f>VLOOKUP(B1157,SAOM!B$2:D4207,3,0)</f>
        <v>41210</v>
      </c>
      <c r="F1157" s="17">
        <f t="shared" si="34"/>
        <v>41225</v>
      </c>
      <c r="G1157" s="17" t="s">
        <v>501</v>
      </c>
      <c r="H1157" s="14" t="s">
        <v>752</v>
      </c>
      <c r="I1157" s="40" t="str">
        <f>VLOOKUP(B1157,SAOM!B$2:E3152,4,0)</f>
        <v>A agendar</v>
      </c>
      <c r="J1157" s="14" t="s">
        <v>499</v>
      </c>
      <c r="K1157" s="14" t="s">
        <v>499</v>
      </c>
      <c r="L1157" s="15" t="s">
        <v>3507</v>
      </c>
      <c r="M1157" s="15" t="str">
        <f>VLOOKUP(L1157,Coordenadas!A$2:B2409,2,0)</f>
        <v xml:space="preserve"> 19°12'47.18"S</v>
      </c>
      <c r="N1157" s="15" t="str">
        <f>VLOOKUP(L1157,Coordenadas!A$2:C6152,3,0)</f>
        <v xml:space="preserve"> 49°46'58.02"O</v>
      </c>
      <c r="O1157" s="40" t="str">
        <f>VLOOKUP(B1157,SAOM!B$2:H2110,7,0)</f>
        <v>-</v>
      </c>
      <c r="P1157" s="40">
        <v>4033</v>
      </c>
      <c r="Q1157" s="17" t="str">
        <f>VLOOKUP(B1157,SAOM!B$2:I2110,8,0)</f>
        <v>-</v>
      </c>
      <c r="R1157" s="17" t="e">
        <f>VLOOKUP(B1157,AG_Lider!A$1:F2469,6,0)</f>
        <v>#N/A</v>
      </c>
      <c r="S1157" s="42" t="str">
        <f>VLOOKUP(B1157,SAOM!B$2:J2110,9,0)</f>
        <v xml:space="preserve">Dinovan Severino Alves </v>
      </c>
      <c r="T1157" s="17" t="str">
        <f>VLOOKUP(B1157,SAOM!B$2:K2556,10,0)</f>
        <v>RUA CORNELIO ANTONIO PEREIRA, 104</v>
      </c>
      <c r="U1157" s="42" t="str">
        <f>VLOOKUP(B1157,SAOM!B$2:M1882,12,0)</f>
        <v>(34) 3264-1019</v>
      </c>
      <c r="V1157" s="87" t="str">
        <f>VLOOKUP(B1157,SAOM!B$2:L1882,11,0)</f>
        <v>38310-000</v>
      </c>
      <c r="W1157" s="18"/>
      <c r="X1157" s="40" t="str">
        <f>VLOOKUP(B1157,SAOM!B$2:N1882,13,0)</f>
        <v>-</v>
      </c>
      <c r="Y1157" s="17"/>
      <c r="Z1157" s="15"/>
      <c r="AA1157" s="19"/>
      <c r="AB1157" s="35"/>
      <c r="AC1157" s="48"/>
      <c r="AD1157" s="19" t="str">
        <f>VLOOKUP(B1157,SAOM!B$2:Q2183,16,0)</f>
        <v>-</v>
      </c>
      <c r="AE1157" s="19" t="s">
        <v>4675</v>
      </c>
      <c r="AF1157" s="19"/>
      <c r="AG1157" s="145"/>
      <c r="AH1157" s="15"/>
    </row>
    <row r="1158" spans="1:34" s="20" customFormat="1">
      <c r="A1158" s="46">
        <v>4448</v>
      </c>
      <c r="B1158" s="38">
        <v>4448</v>
      </c>
      <c r="C1158" s="17">
        <v>41165</v>
      </c>
      <c r="D1158" s="17">
        <f t="shared" si="33"/>
        <v>41210</v>
      </c>
      <c r="E1158" s="17">
        <f>VLOOKUP(B1158,SAOM!B$2:D4208,3,0)</f>
        <v>41210</v>
      </c>
      <c r="F1158" s="17">
        <f t="shared" si="34"/>
        <v>41225</v>
      </c>
      <c r="G1158" s="17" t="s">
        <v>501</v>
      </c>
      <c r="H1158" s="14" t="s">
        <v>1509</v>
      </c>
      <c r="I1158" s="40" t="str">
        <f>VLOOKUP(B1158,SAOM!B$2:E3153,4,0)</f>
        <v>Agendado</v>
      </c>
      <c r="J1158" s="14" t="s">
        <v>501</v>
      </c>
      <c r="K1158" s="14" t="s">
        <v>501</v>
      </c>
      <c r="L1158" s="15" t="s">
        <v>3507</v>
      </c>
      <c r="M1158" s="15" t="str">
        <f>VLOOKUP(L1158,Coordenadas!A$2:B2410,2,0)</f>
        <v xml:space="preserve"> 19°12'47.18"S</v>
      </c>
      <c r="N1158" s="15" t="str">
        <f>VLOOKUP(L1158,Coordenadas!A$2:C6153,3,0)</f>
        <v xml:space="preserve"> 49°46'58.02"O</v>
      </c>
      <c r="O1158" s="40" t="str">
        <f>VLOOKUP(B1158,SAOM!B$2:H2111,7,0)</f>
        <v>-</v>
      </c>
      <c r="P1158" s="40">
        <v>4033</v>
      </c>
      <c r="Q1158" s="17">
        <f>VLOOKUP(B1158,SAOM!B$2:I2111,8,0)</f>
        <v>41172</v>
      </c>
      <c r="R1158" s="17" t="e">
        <f>VLOOKUP(B1158,AG_Lider!A$1:F2470,6,0)</f>
        <v>#N/A</v>
      </c>
      <c r="S1158" s="42" t="str">
        <f>VLOOKUP(B1158,SAOM!B$2:J2111,9,0)</f>
        <v xml:space="preserve">Jussara Queiroz Souza Oliveira </v>
      </c>
      <c r="T1158" s="17" t="str">
        <f>VLOOKUP(B1158,SAOM!B$2:K2557,10,0)</f>
        <v xml:space="preserve">AVENIDA ADELINO CARVALHO DE AZAMBUJA, 25 </v>
      </c>
      <c r="U1158" s="42" t="str">
        <f>VLOOKUP(B1158,SAOM!B$2:M1883,12,0)</f>
        <v>(34) 3264-1012</v>
      </c>
      <c r="V1158" s="87" t="str">
        <f>VLOOKUP(B1158,SAOM!B$2:L1883,11,0)</f>
        <v>38310-000</v>
      </c>
      <c r="W1158" s="18"/>
      <c r="X1158" s="40" t="str">
        <f>VLOOKUP(B1158,SAOM!B$2:N1883,13,0)</f>
        <v>-</v>
      </c>
      <c r="Y1158" s="17"/>
      <c r="Z1158" s="15"/>
      <c r="AA1158" s="19"/>
      <c r="AB1158" s="35"/>
      <c r="AC1158" s="48"/>
      <c r="AD1158" s="19" t="str">
        <f>VLOOKUP(B1158,SAOM!B$2:Q2184,16,0)</f>
        <v>-</v>
      </c>
      <c r="AE1158" s="19" t="s">
        <v>4675</v>
      </c>
      <c r="AF1158" s="19"/>
      <c r="AG1158" s="145"/>
      <c r="AH1158" s="15"/>
    </row>
    <row r="1159" spans="1:34" s="20" customFormat="1">
      <c r="A1159" s="46">
        <v>4447</v>
      </c>
      <c r="B1159" s="38">
        <v>4447</v>
      </c>
      <c r="C1159" s="17">
        <v>41165</v>
      </c>
      <c r="D1159" s="17">
        <f t="shared" si="33"/>
        <v>41210</v>
      </c>
      <c r="E1159" s="17">
        <f>VLOOKUP(B1159,SAOM!B$2:D4209,3,0)</f>
        <v>41210</v>
      </c>
      <c r="F1159" s="17">
        <f t="shared" si="34"/>
        <v>41225</v>
      </c>
      <c r="G1159" s="17" t="s">
        <v>501</v>
      </c>
      <c r="H1159" s="14" t="s">
        <v>752</v>
      </c>
      <c r="I1159" s="40" t="str">
        <f>VLOOKUP(B1159,SAOM!B$2:E3154,4,0)</f>
        <v>Agendado</v>
      </c>
      <c r="J1159" s="14" t="s">
        <v>499</v>
      </c>
      <c r="K1159" s="14" t="s">
        <v>499</v>
      </c>
      <c r="L1159" s="15" t="s">
        <v>2150</v>
      </c>
      <c r="M1159" s="15" t="str">
        <f>VLOOKUP(L1159,Coordenadas!A$2:B2411,2,0)</f>
        <v xml:space="preserve"> 18°29'42.10"S</v>
      </c>
      <c r="N1159" s="15" t="str">
        <f>VLOOKUP(L1159,Coordenadas!A$2:C6154,3,0)</f>
        <v xml:space="preserve"> 47°43'29.99"O</v>
      </c>
      <c r="O1159" s="40" t="str">
        <f>VLOOKUP(B1159,SAOM!B$2:H2112,7,0)</f>
        <v>-</v>
      </c>
      <c r="P1159" s="40">
        <v>4033</v>
      </c>
      <c r="Q1159" s="17">
        <f>VLOOKUP(B1159,SAOM!B$2:I2112,8,0)</f>
        <v>41173</v>
      </c>
      <c r="R1159" s="17" t="e">
        <f>VLOOKUP(B1159,AG_Lider!A$1:F2471,6,0)</f>
        <v>#N/A</v>
      </c>
      <c r="S1159" s="42" t="str">
        <f>VLOOKUP(B1159,SAOM!B$2:J2112,9,0)</f>
        <v>Joana Pereira de Oliveira</v>
      </c>
      <c r="T1159" s="17" t="str">
        <f>VLOOKUP(B1159,SAOM!B$2:K2558,10,0)</f>
        <v>Rua maria Nunes da Silva n. 01</v>
      </c>
      <c r="U1159" s="42" t="str">
        <f>VLOOKUP(B1159,SAOM!B$2:M1884,12,0)</f>
        <v>34-3844-1378</v>
      </c>
      <c r="V1159" s="87" t="str">
        <f>VLOOKUP(B1159,SAOM!B$2:L1884,11,0)</f>
        <v>38470-000</v>
      </c>
      <c r="W1159" s="18"/>
      <c r="X1159" s="40" t="str">
        <f>VLOOKUP(B1159,SAOM!B$2:N1884,13,0)</f>
        <v>-</v>
      </c>
      <c r="Y1159" s="17"/>
      <c r="Z1159" s="15"/>
      <c r="AA1159" s="19"/>
      <c r="AB1159" s="35"/>
      <c r="AC1159" s="48"/>
      <c r="AD1159" s="19" t="str">
        <f>VLOOKUP(B1159,SAOM!B$2:Q2185,16,0)</f>
        <v>-</v>
      </c>
      <c r="AE1159" s="19" t="s">
        <v>4675</v>
      </c>
      <c r="AF1159" s="19"/>
      <c r="AG1159" s="145"/>
      <c r="AH1159" s="15"/>
    </row>
    <row r="1160" spans="1:34" s="20" customFormat="1">
      <c r="A1160" s="46">
        <v>4444</v>
      </c>
      <c r="B1160" s="38">
        <v>4444</v>
      </c>
      <c r="C1160" s="17">
        <v>41165</v>
      </c>
      <c r="D1160" s="17">
        <f t="shared" si="33"/>
        <v>41210</v>
      </c>
      <c r="E1160" s="17">
        <f>VLOOKUP(B1160,SAOM!B$2:D4210,3,0)</f>
        <v>41210</v>
      </c>
      <c r="F1160" s="17">
        <f t="shared" si="34"/>
        <v>41225</v>
      </c>
      <c r="G1160" s="17" t="s">
        <v>501</v>
      </c>
      <c r="H1160" s="14" t="s">
        <v>752</v>
      </c>
      <c r="I1160" s="40" t="str">
        <f>VLOOKUP(B1160,SAOM!B$2:E3155,4,0)</f>
        <v>Agendado</v>
      </c>
      <c r="J1160" s="14" t="s">
        <v>499</v>
      </c>
      <c r="K1160" s="14" t="s">
        <v>499</v>
      </c>
      <c r="L1160" s="15" t="s">
        <v>4678</v>
      </c>
      <c r="M1160" s="15" t="str">
        <f>VLOOKUP(L1160,Coordenadas!A$2:B2412,2,0)</f>
        <v xml:space="preserve"> 16°38'10.15"S</v>
      </c>
      <c r="N1160" s="15" t="str">
        <f>VLOOKUP(L1160,Coordenadas!A$2:C6155,3,0)</f>
        <v xml:space="preserve"> 46°16'44.54"O</v>
      </c>
      <c r="O1160" s="40" t="str">
        <f>VLOOKUP(B1160,SAOM!B$2:H2113,7,0)</f>
        <v>-</v>
      </c>
      <c r="P1160" s="40">
        <v>4033</v>
      </c>
      <c r="Q1160" s="17">
        <f>VLOOKUP(B1160,SAOM!B$2:I2113,8,0)</f>
        <v>41172</v>
      </c>
      <c r="R1160" s="17" t="e">
        <f>VLOOKUP(B1160,AG_Lider!A$1:F2472,6,0)</f>
        <v>#N/A</v>
      </c>
      <c r="S1160" s="42" t="str">
        <f>VLOOKUP(B1160,SAOM!B$2:J2113,9,0)</f>
        <v>Thiago Martins Magalhaes Almeida</v>
      </c>
      <c r="T1160" s="17" t="str">
        <f>VLOOKUP(B1160,SAOM!B$2:K2559,10,0)</f>
        <v>Rua Bandeirinha</v>
      </c>
      <c r="U1160" s="42" t="str">
        <f>VLOOKUP(B1160,SAOM!B$2:M1885,12,0)</f>
        <v>31-38661131</v>
      </c>
      <c r="V1160" s="87" t="str">
        <f>VLOOKUP(B1160,SAOM!B$2:L1885,11,0)</f>
        <v>35865-000</v>
      </c>
      <c r="W1160" s="18"/>
      <c r="X1160" s="40" t="str">
        <f>VLOOKUP(B1160,SAOM!B$2:N1885,13,0)</f>
        <v>-</v>
      </c>
      <c r="Y1160" s="17"/>
      <c r="Z1160" s="15"/>
      <c r="AA1160" s="19"/>
      <c r="AB1160" s="35"/>
      <c r="AC1160" s="48"/>
      <c r="AD1160" s="19" t="str">
        <f>VLOOKUP(B1160,SAOM!B$2:Q2186,16,0)</f>
        <v>-</v>
      </c>
      <c r="AE1160" s="19" t="s">
        <v>4675</v>
      </c>
      <c r="AF1160" s="19"/>
      <c r="AG1160" s="145"/>
      <c r="AH1160" s="15"/>
    </row>
    <row r="1161" spans="1:34" s="20" customFormat="1">
      <c r="A1161" s="46">
        <v>4438</v>
      </c>
      <c r="B1161" s="38">
        <v>4438</v>
      </c>
      <c r="C1161" s="17">
        <v>41165</v>
      </c>
      <c r="D1161" s="17">
        <f t="shared" si="33"/>
        <v>41210</v>
      </c>
      <c r="E1161" s="17">
        <f>VLOOKUP(B1161,SAOM!B$2:D4211,3,0)</f>
        <v>41210</v>
      </c>
      <c r="F1161" s="17">
        <f t="shared" si="34"/>
        <v>41225</v>
      </c>
      <c r="G1161" s="17" t="s">
        <v>501</v>
      </c>
      <c r="H1161" s="14" t="s">
        <v>752</v>
      </c>
      <c r="I1161" s="40" t="str">
        <f>VLOOKUP(B1161,SAOM!B$2:E3156,4,0)</f>
        <v>Agendado</v>
      </c>
      <c r="J1161" s="14" t="s">
        <v>499</v>
      </c>
      <c r="K1161" s="14" t="s">
        <v>499</v>
      </c>
      <c r="L1161" s="15" t="s">
        <v>2061</v>
      </c>
      <c r="M1161" s="15" t="str">
        <f>VLOOKUP(L1161,Coordenadas!A$2:B2413,2,0)</f>
        <v xml:space="preserve"> 19° 4'12.93"S</v>
      </c>
      <c r="N1161" s="15" t="str">
        <f>VLOOKUP(L1161,Coordenadas!A$2:C6156,3,0)</f>
        <v xml:space="preserve"> 41°51'48.51"O</v>
      </c>
      <c r="O1161" s="40" t="str">
        <f>VLOOKUP(B1161,SAOM!B$2:H2114,7,0)</f>
        <v>-</v>
      </c>
      <c r="P1161" s="40">
        <v>4033</v>
      </c>
      <c r="Q1161" s="17">
        <f>VLOOKUP(B1161,SAOM!B$2:I2114,8,0)</f>
        <v>41173</v>
      </c>
      <c r="R1161" s="17" t="e">
        <f>VLOOKUP(B1161,AG_Lider!A$1:F2473,6,0)</f>
        <v>#N/A</v>
      </c>
      <c r="S1161" s="42" t="str">
        <f>VLOOKUP(B1161,SAOM!B$2:J2114,9,0)</f>
        <v>Lucimar dos Santos Pereira</v>
      </c>
      <c r="T1161" s="17" t="str">
        <f>VLOOKUP(B1161,SAOM!B$2:K2560,10,0)</f>
        <v>Avenida Levindo Dias, 05</v>
      </c>
      <c r="U1161" s="42" t="str">
        <f>VLOOKUP(B1161,SAOM!B$2:M1886,12,0)</f>
        <v>33 3231 9530</v>
      </c>
      <c r="V1161" s="87" t="str">
        <f>VLOOKUP(B1161,SAOM!B$2:L1886,11,0)</f>
        <v>35123-000</v>
      </c>
      <c r="W1161" s="18"/>
      <c r="X1161" s="40" t="str">
        <f>VLOOKUP(B1161,SAOM!B$2:N1886,13,0)</f>
        <v>-</v>
      </c>
      <c r="Y1161" s="17"/>
      <c r="Z1161" s="15"/>
      <c r="AA1161" s="19"/>
      <c r="AB1161" s="35"/>
      <c r="AC1161" s="48"/>
      <c r="AD1161" s="19" t="str">
        <f>VLOOKUP(B1161,SAOM!B$2:Q2187,16,0)</f>
        <v>-</v>
      </c>
      <c r="AE1161" s="19" t="s">
        <v>4675</v>
      </c>
      <c r="AF1161" s="19"/>
      <c r="AG1161" s="145"/>
      <c r="AH1161" s="15"/>
    </row>
    <row r="1162" spans="1:34" s="20" customFormat="1">
      <c r="A1162" s="46">
        <v>4446</v>
      </c>
      <c r="B1162" s="38">
        <v>4446</v>
      </c>
      <c r="C1162" s="17">
        <v>41165</v>
      </c>
      <c r="D1162" s="17">
        <f t="shared" si="33"/>
        <v>41210</v>
      </c>
      <c r="E1162" s="17">
        <f>VLOOKUP(B1162,SAOM!B$2:D4212,3,0)</f>
        <v>41210</v>
      </c>
      <c r="F1162" s="17">
        <f t="shared" si="34"/>
        <v>41225</v>
      </c>
      <c r="G1162" s="17" t="s">
        <v>501</v>
      </c>
      <c r="H1162" s="14" t="s">
        <v>752</v>
      </c>
      <c r="I1162" s="40" t="str">
        <f>VLOOKUP(B1162,SAOM!B$2:E3157,4,0)</f>
        <v>Agendado</v>
      </c>
      <c r="J1162" s="14" t="s">
        <v>499</v>
      </c>
      <c r="K1162" s="14" t="s">
        <v>499</v>
      </c>
      <c r="L1162" s="15" t="s">
        <v>4092</v>
      </c>
      <c r="M1162" s="15" t="str">
        <f>VLOOKUP(L1162,Coordenadas!A$2:B2414,2,0)</f>
        <v xml:space="preserve"> 17°57'28.32"S</v>
      </c>
      <c r="N1162" s="15" t="str">
        <f>VLOOKUP(L1162,Coordenadas!A$2:C6157,3,0)</f>
        <v xml:space="preserve"> 42° 0'28.61"O</v>
      </c>
      <c r="O1162" s="40" t="str">
        <f>VLOOKUP(B1162,SAOM!B$2:H2115,7,0)</f>
        <v>-</v>
      </c>
      <c r="P1162" s="40">
        <v>4033</v>
      </c>
      <c r="Q1162" s="17">
        <f>VLOOKUP(B1162,SAOM!B$2:I2115,8,0)</f>
        <v>41172</v>
      </c>
      <c r="R1162" s="17" t="e">
        <f>VLOOKUP(B1162,AG_Lider!A$1:F2474,6,0)</f>
        <v>#N/A</v>
      </c>
      <c r="S1162" s="42" t="str">
        <f>VLOOKUP(B1162,SAOM!B$2:J2115,9,0)</f>
        <v xml:space="preserve">RENATA ALVES DE SOUZA </v>
      </c>
      <c r="T1162" s="17" t="str">
        <f>VLOOKUP(B1162,SAOM!B$2:K2561,10,0)</f>
        <v>RUA SÃO FRANCISCO Nº59</v>
      </c>
      <c r="U1162" s="42" t="str">
        <f>VLOOKUP(B1162,SAOM!B$2:M1887,12,0)</f>
        <v>33)3514-8220</v>
      </c>
      <c r="V1162" s="87" t="str">
        <f>VLOOKUP(B1162,SAOM!B$2:L1887,11,0)</f>
        <v>39695-000</v>
      </c>
      <c r="W1162" s="18"/>
      <c r="X1162" s="40" t="str">
        <f>VLOOKUP(B1162,SAOM!B$2:N1887,13,0)</f>
        <v>-</v>
      </c>
      <c r="Y1162" s="17"/>
      <c r="Z1162" s="15"/>
      <c r="AA1162" s="19"/>
      <c r="AB1162" s="35"/>
      <c r="AC1162" s="48"/>
      <c r="AD1162" s="19" t="str">
        <f>VLOOKUP(B1162,SAOM!B$2:Q2188,16,0)</f>
        <v>-</v>
      </c>
      <c r="AE1162" s="19" t="s">
        <v>4675</v>
      </c>
      <c r="AF1162" s="19"/>
      <c r="AG1162" s="145"/>
      <c r="AH1162" s="15"/>
    </row>
    <row r="1163" spans="1:34" s="20" customFormat="1">
      <c r="A1163" s="46">
        <v>4440</v>
      </c>
      <c r="B1163" s="38">
        <v>4440</v>
      </c>
      <c r="C1163" s="17">
        <v>41165</v>
      </c>
      <c r="D1163" s="17">
        <f t="shared" si="33"/>
        <v>41210</v>
      </c>
      <c r="E1163" s="17">
        <f>VLOOKUP(B1163,SAOM!B$2:D4213,3,0)</f>
        <v>41210</v>
      </c>
      <c r="F1163" s="17">
        <f t="shared" si="34"/>
        <v>41225</v>
      </c>
      <c r="G1163" s="17" t="s">
        <v>501</v>
      </c>
      <c r="H1163" s="14" t="s">
        <v>752</v>
      </c>
      <c r="I1163" s="40" t="str">
        <f>VLOOKUP(B1163,SAOM!B$2:E3158,4,0)</f>
        <v>Agendado</v>
      </c>
      <c r="J1163" s="14" t="s">
        <v>499</v>
      </c>
      <c r="K1163" s="14" t="s">
        <v>499</v>
      </c>
      <c r="L1163" s="15" t="s">
        <v>8041</v>
      </c>
      <c r="M1163" s="15" t="str">
        <f>VLOOKUP(L1163,Coordenadas!A$2:B2415,2,0)</f>
        <v xml:space="preserve"> 18°28'20.50"S</v>
      </c>
      <c r="N1163" s="15" t="str">
        <f>VLOOKUP(L1163,Coordenadas!A$2:C6158,3,0)</f>
        <v xml:space="preserve"> 47°11'33.38"O</v>
      </c>
      <c r="O1163" s="40" t="str">
        <f>VLOOKUP(B1163,SAOM!B$2:H2116,7,0)</f>
        <v>-</v>
      </c>
      <c r="P1163" s="40">
        <v>4033</v>
      </c>
      <c r="Q1163" s="17">
        <f>VLOOKUP(B1163,SAOM!B$2:I2116,8,0)</f>
        <v>41172</v>
      </c>
      <c r="R1163" s="17" t="e">
        <f>VLOOKUP(B1163,AG_Lider!A$1:F2475,6,0)</f>
        <v>#N/A</v>
      </c>
      <c r="S1163" s="42" t="str">
        <f>VLOOKUP(B1163,SAOM!B$2:J2116,9,0)</f>
        <v>HELEN SOARES COUTINHO</v>
      </c>
      <c r="T1163" s="17" t="str">
        <f>VLOOKUP(B1163,SAOM!B$2:K2562,10,0)</f>
        <v>AV MUNICIPAL Nº 224</v>
      </c>
      <c r="U1163" s="42" t="str">
        <f>VLOOKUP(B1163,SAOM!B$2:M1888,12,0)</f>
        <v>34 3841 3783</v>
      </c>
      <c r="V1163" s="87" t="str">
        <f>VLOOKUP(B1163,SAOM!B$2:L1888,11,0)</f>
        <v>38550-000</v>
      </c>
      <c r="W1163" s="18"/>
      <c r="X1163" s="40" t="str">
        <f>VLOOKUP(B1163,SAOM!B$2:N1888,13,0)</f>
        <v>-</v>
      </c>
      <c r="Y1163" s="17"/>
      <c r="Z1163" s="15"/>
      <c r="AA1163" s="19"/>
      <c r="AB1163" s="35"/>
      <c r="AC1163" s="48"/>
      <c r="AD1163" s="19" t="str">
        <f>VLOOKUP(B1163,SAOM!B$2:Q2189,16,0)</f>
        <v>-</v>
      </c>
      <c r="AE1163" s="19" t="s">
        <v>4675</v>
      </c>
      <c r="AF1163" s="19"/>
      <c r="AG1163" s="145"/>
      <c r="AH1163" s="15"/>
    </row>
    <row r="1164" spans="1:34" s="20" customFormat="1">
      <c r="A1164" s="46">
        <v>4442</v>
      </c>
      <c r="B1164" s="38">
        <v>4442</v>
      </c>
      <c r="C1164" s="17">
        <v>41165</v>
      </c>
      <c r="D1164" s="17">
        <f t="shared" si="33"/>
        <v>41210</v>
      </c>
      <c r="E1164" s="17">
        <f>VLOOKUP(B1164,SAOM!B$2:D4214,3,0)</f>
        <v>41210</v>
      </c>
      <c r="F1164" s="17">
        <f t="shared" si="34"/>
        <v>41225</v>
      </c>
      <c r="G1164" s="17" t="s">
        <v>501</v>
      </c>
      <c r="H1164" s="14" t="s">
        <v>752</v>
      </c>
      <c r="I1164" s="40" t="str">
        <f>VLOOKUP(B1164,SAOM!B$2:E3159,4,0)</f>
        <v>Agendado</v>
      </c>
      <c r="J1164" s="14" t="s">
        <v>499</v>
      </c>
      <c r="K1164" s="14" t="s">
        <v>499</v>
      </c>
      <c r="L1164" s="15" t="s">
        <v>8041</v>
      </c>
      <c r="M1164" s="15" t="str">
        <f>VLOOKUP(L1164,Coordenadas!A$2:B2416,2,0)</f>
        <v xml:space="preserve"> 18°28'20.50"S</v>
      </c>
      <c r="N1164" s="15" t="str">
        <f>VLOOKUP(L1164,Coordenadas!A$2:C6159,3,0)</f>
        <v xml:space="preserve"> 47°11'33.38"O</v>
      </c>
      <c r="O1164" s="40" t="str">
        <f>VLOOKUP(B1164,SAOM!B$2:H2117,7,0)</f>
        <v>-</v>
      </c>
      <c r="P1164" s="40">
        <v>4033</v>
      </c>
      <c r="Q1164" s="17">
        <f>VLOOKUP(B1164,SAOM!B$2:I2117,8,0)</f>
        <v>41172</v>
      </c>
      <c r="R1164" s="17" t="e">
        <f>VLOOKUP(B1164,AG_Lider!A$1:F2476,6,0)</f>
        <v>#N/A</v>
      </c>
      <c r="S1164" s="42" t="str">
        <f>VLOOKUP(B1164,SAOM!B$2:J2117,9,0)</f>
        <v>FLÁVIA FERREIRA SANTOS</v>
      </c>
      <c r="T1164" s="17" t="str">
        <f>VLOOKUP(B1164,SAOM!B$2:K2563,10,0)</f>
        <v>RUA- JOSE ALBERTO FIGUEREDO Nº 1035</v>
      </c>
      <c r="U1164" s="42" t="str">
        <f>VLOOKUP(B1164,SAOM!B$2:M1889,12,0)</f>
        <v>34 3841 3781</v>
      </c>
      <c r="V1164" s="87" t="str">
        <f>VLOOKUP(B1164,SAOM!B$2:L1889,11,0)</f>
        <v>38550-000</v>
      </c>
      <c r="W1164" s="18"/>
      <c r="X1164" s="40" t="str">
        <f>VLOOKUP(B1164,SAOM!B$2:N1889,13,0)</f>
        <v>-</v>
      </c>
      <c r="Y1164" s="17"/>
      <c r="Z1164" s="15"/>
      <c r="AA1164" s="19"/>
      <c r="AB1164" s="35"/>
      <c r="AC1164" s="48"/>
      <c r="AD1164" s="19" t="str">
        <f>VLOOKUP(B1164,SAOM!B$2:Q2190,16,0)</f>
        <v>-</v>
      </c>
      <c r="AE1164" s="19" t="s">
        <v>4675</v>
      </c>
      <c r="AF1164" s="19"/>
      <c r="AG1164" s="145"/>
      <c r="AH1164" s="15"/>
    </row>
    <row r="1165" spans="1:34" s="20" customFormat="1">
      <c r="A1165" s="46">
        <v>4441</v>
      </c>
      <c r="B1165" s="38">
        <v>4441</v>
      </c>
      <c r="C1165" s="17">
        <v>41165</v>
      </c>
      <c r="D1165" s="17">
        <f t="shared" si="33"/>
        <v>41210</v>
      </c>
      <c r="E1165" s="17">
        <f>VLOOKUP(B1165,SAOM!B$2:D4215,3,0)</f>
        <v>41210</v>
      </c>
      <c r="F1165" s="17">
        <f t="shared" si="34"/>
        <v>41225</v>
      </c>
      <c r="G1165" s="17" t="s">
        <v>501</v>
      </c>
      <c r="H1165" s="14" t="s">
        <v>752</v>
      </c>
      <c r="I1165" s="40" t="str">
        <f>VLOOKUP(B1165,SAOM!B$2:E3160,4,0)</f>
        <v>Paralisado</v>
      </c>
      <c r="J1165" s="14" t="s">
        <v>499</v>
      </c>
      <c r="K1165" s="14" t="s">
        <v>499</v>
      </c>
      <c r="L1165" s="15" t="s">
        <v>8041</v>
      </c>
      <c r="M1165" s="15" t="str">
        <f>VLOOKUP(L1165,Coordenadas!A$2:B2417,2,0)</f>
        <v xml:space="preserve"> 18°28'20.50"S</v>
      </c>
      <c r="N1165" s="15" t="str">
        <f>VLOOKUP(L1165,Coordenadas!A$2:C6160,3,0)</f>
        <v xml:space="preserve"> 47°11'33.38"O</v>
      </c>
      <c r="O1165" s="40" t="str">
        <f>VLOOKUP(B1165,SAOM!B$2:H2118,7,0)</f>
        <v>-</v>
      </c>
      <c r="P1165" s="40">
        <v>4033</v>
      </c>
      <c r="Q1165" s="17">
        <f>VLOOKUP(B1165,SAOM!B$2:I2118,8,0)</f>
        <v>41172</v>
      </c>
      <c r="R1165" s="17" t="e">
        <f>VLOOKUP(B1165,AG_Lider!A$1:F2477,6,0)</f>
        <v>#N/A</v>
      </c>
      <c r="S1165" s="42" t="str">
        <f>VLOOKUP(B1165,SAOM!B$2:J2118,9,0)</f>
        <v>HELAINE APARECIDA F. NUNES</v>
      </c>
      <c r="T1165" s="17" t="str">
        <f>VLOOKUP(B1165,SAOM!B$2:K2564,10,0)</f>
        <v>RUA- JOSE ALBERTO FIGUEREDO Nº 454</v>
      </c>
      <c r="U1165" s="42" t="str">
        <f>VLOOKUP(B1165,SAOM!B$2:M1890,12,0)</f>
        <v>34 3841 3784</v>
      </c>
      <c r="V1165" s="87" t="str">
        <f>VLOOKUP(B1165,SAOM!B$2:L1890,11,0)</f>
        <v>38550-000</v>
      </c>
      <c r="W1165" s="18"/>
      <c r="X1165" s="40" t="str">
        <f>VLOOKUP(B1165,SAOM!B$2:N1890,13,0)</f>
        <v>-</v>
      </c>
      <c r="Y1165" s="17"/>
      <c r="Z1165" s="15"/>
      <c r="AA1165" s="19"/>
      <c r="AB1165" s="35"/>
      <c r="AC1165" s="48"/>
      <c r="AD1165" s="19" t="str">
        <f>VLOOKUP(B1165,SAOM!B$2:Q2191,16,0)</f>
        <v>A OS4441 está com o endereço da prefeitura, o endereço correto a ser instalado  é Avenida Espírito Santo 96 ? Centro.</v>
      </c>
      <c r="AE1165" s="19" t="s">
        <v>4675</v>
      </c>
      <c r="AF1165" s="19"/>
      <c r="AG1165" s="145"/>
      <c r="AH1165" s="15"/>
    </row>
    <row r="1166" spans="1:34" s="20" customFormat="1">
      <c r="A1166" s="46">
        <v>4464</v>
      </c>
      <c r="B1166" s="38">
        <v>4464</v>
      </c>
      <c r="C1166" s="17">
        <v>41165</v>
      </c>
      <c r="D1166" s="17">
        <f t="shared" si="33"/>
        <v>41210</v>
      </c>
      <c r="E1166" s="17">
        <f>VLOOKUP(B1166,SAOM!B$2:D4216,3,0)</f>
        <v>41210</v>
      </c>
      <c r="F1166" s="17">
        <f t="shared" si="34"/>
        <v>41225</v>
      </c>
      <c r="G1166" s="17" t="s">
        <v>501</v>
      </c>
      <c r="H1166" s="14" t="s">
        <v>752</v>
      </c>
      <c r="I1166" s="40" t="str">
        <f>VLOOKUP(B1166,SAOM!B$2:E3161,4,0)</f>
        <v>Agendado</v>
      </c>
      <c r="J1166" s="14" t="s">
        <v>499</v>
      </c>
      <c r="K1166" s="14" t="s">
        <v>499</v>
      </c>
      <c r="L1166" s="15" t="s">
        <v>8316</v>
      </c>
      <c r="M1166" s="15" t="str">
        <f>VLOOKUP(L1166,Coordenadas!A$2:B2418,2,0)</f>
        <v xml:space="preserve"> 19°55'40.29"S</v>
      </c>
      <c r="N1166" s="15" t="str">
        <f>VLOOKUP(L1166,Coordenadas!A$2:C6161,3,0)</f>
        <v xml:space="preserve"> 43°10'9.81"O</v>
      </c>
      <c r="O1166" s="40" t="str">
        <f>VLOOKUP(B1166,SAOM!B$2:H2119,7,0)</f>
        <v>-</v>
      </c>
      <c r="P1166" s="40">
        <v>4033</v>
      </c>
      <c r="Q1166" s="17">
        <f>VLOOKUP(B1166,SAOM!B$2:I2119,8,0)</f>
        <v>41172</v>
      </c>
      <c r="R1166" s="17" t="e">
        <f>VLOOKUP(B1166,AG_Lider!A$1:F2478,6,0)</f>
        <v>#N/A</v>
      </c>
      <c r="S1166" s="42" t="str">
        <f>VLOOKUP(B1166,SAOM!B$2:J2119,9,0)</f>
        <v>Josiane Maria Fraga</v>
      </c>
      <c r="T1166" s="17" t="str">
        <f>VLOOKUP(B1166,SAOM!B$2:K2565,10,0)</f>
        <v>Praça Moacir Bruzzi, 40</v>
      </c>
      <c r="U1166" s="42" t="str">
        <f>VLOOKUP(B1166,SAOM!B$2:M1891,12,0)</f>
        <v>31 3854 1766</v>
      </c>
      <c r="V1166" s="87" t="str">
        <f>VLOOKUP(B1166,SAOM!B$2:L1891,11,0)</f>
        <v>35940-000</v>
      </c>
      <c r="W1166" s="18"/>
      <c r="X1166" s="40" t="str">
        <f>VLOOKUP(B1166,SAOM!B$2:N1891,13,0)</f>
        <v>-</v>
      </c>
      <c r="Y1166" s="17"/>
      <c r="Z1166" s="15"/>
      <c r="AA1166" s="19"/>
      <c r="AB1166" s="35"/>
      <c r="AC1166" s="48"/>
      <c r="AD1166" s="19" t="str">
        <f>VLOOKUP(B1166,SAOM!B$2:Q2192,16,0)</f>
        <v>-</v>
      </c>
      <c r="AE1166" s="19" t="s">
        <v>4675</v>
      </c>
      <c r="AF1166" s="19"/>
      <c r="AG1166" s="145"/>
      <c r="AH1166" s="15"/>
    </row>
    <row r="1167" spans="1:34" s="20" customFormat="1">
      <c r="A1167" s="46">
        <v>4463</v>
      </c>
      <c r="B1167" s="38">
        <v>4463</v>
      </c>
      <c r="C1167" s="17">
        <v>41165</v>
      </c>
      <c r="D1167" s="17">
        <f t="shared" si="33"/>
        <v>41210</v>
      </c>
      <c r="E1167" s="17">
        <f>VLOOKUP(B1167,SAOM!B$2:D4217,3,0)</f>
        <v>41210</v>
      </c>
      <c r="F1167" s="17">
        <f t="shared" si="34"/>
        <v>41225</v>
      </c>
      <c r="G1167" s="17" t="s">
        <v>501</v>
      </c>
      <c r="H1167" s="14" t="s">
        <v>752</v>
      </c>
      <c r="I1167" s="40" t="str">
        <f>VLOOKUP(B1167,SAOM!B$2:E3162,4,0)</f>
        <v>Agendado</v>
      </c>
      <c r="J1167" s="14" t="s">
        <v>499</v>
      </c>
      <c r="K1167" s="14" t="s">
        <v>499</v>
      </c>
      <c r="L1167" s="15" t="s">
        <v>8316</v>
      </c>
      <c r="M1167" s="15" t="str">
        <f>VLOOKUP(L1167,Coordenadas!A$2:B2419,2,0)</f>
        <v xml:space="preserve"> 19°55'40.29"S</v>
      </c>
      <c r="N1167" s="15" t="str">
        <f>VLOOKUP(L1167,Coordenadas!A$2:C6162,3,0)</f>
        <v xml:space="preserve"> 43°10'9.81"O</v>
      </c>
      <c r="O1167" s="40" t="str">
        <f>VLOOKUP(B1167,SAOM!B$2:H2120,7,0)</f>
        <v>-</v>
      </c>
      <c r="P1167" s="40">
        <v>4033</v>
      </c>
      <c r="Q1167" s="17">
        <f>VLOOKUP(B1167,SAOM!B$2:I2120,8,0)</f>
        <v>41172</v>
      </c>
      <c r="R1167" s="17" t="e">
        <f>VLOOKUP(B1167,AG_Lider!A$1:F2479,6,0)</f>
        <v>#N/A</v>
      </c>
      <c r="S1167" s="42" t="str">
        <f>VLOOKUP(B1167,SAOM!B$2:J2120,9,0)</f>
        <v>Josiane Maria fraga</v>
      </c>
      <c r="T1167" s="17" t="str">
        <f>VLOOKUP(B1167,SAOM!B$2:K2566,10,0)</f>
        <v>Rua Vicentina Machado, 1</v>
      </c>
      <c r="U1167" s="42" t="str">
        <f>VLOOKUP(B1167,SAOM!B$2:M1892,12,0)</f>
        <v>31 3854 1766</v>
      </c>
      <c r="V1167" s="87" t="str">
        <f>VLOOKUP(B1167,SAOM!B$2:L1892,11,0)</f>
        <v>35940-000</v>
      </c>
      <c r="W1167" s="18"/>
      <c r="X1167" s="40" t="str">
        <f>VLOOKUP(B1167,SAOM!B$2:N1892,13,0)</f>
        <v>-</v>
      </c>
      <c r="Y1167" s="17"/>
      <c r="Z1167" s="15"/>
      <c r="AA1167" s="19"/>
      <c r="AB1167" s="35"/>
      <c r="AC1167" s="48"/>
      <c r="AD1167" s="19" t="str">
        <f>VLOOKUP(B1167,SAOM!B$2:Q2193,16,0)</f>
        <v>-</v>
      </c>
      <c r="AE1167" s="19" t="s">
        <v>4675</v>
      </c>
      <c r="AF1167" s="19"/>
      <c r="AG1167" s="145"/>
      <c r="AH1167" s="15"/>
    </row>
    <row r="1168" spans="1:34" s="20" customFormat="1">
      <c r="A1168" s="46">
        <v>4462</v>
      </c>
      <c r="B1168" s="38">
        <v>4462</v>
      </c>
      <c r="C1168" s="17">
        <v>41165</v>
      </c>
      <c r="D1168" s="17">
        <f t="shared" si="33"/>
        <v>41210</v>
      </c>
      <c r="E1168" s="17">
        <f>VLOOKUP(B1168,SAOM!B$2:D4218,3,0)</f>
        <v>41210</v>
      </c>
      <c r="F1168" s="17">
        <f t="shared" si="34"/>
        <v>41225</v>
      </c>
      <c r="G1168" s="17" t="s">
        <v>501</v>
      </c>
      <c r="H1168" s="14" t="s">
        <v>752</v>
      </c>
      <c r="I1168" s="40" t="str">
        <f>VLOOKUP(B1168,SAOM!B$2:E3163,4,0)</f>
        <v>Agendado</v>
      </c>
      <c r="J1168" s="14" t="s">
        <v>499</v>
      </c>
      <c r="K1168" s="14" t="s">
        <v>499</v>
      </c>
      <c r="L1168" s="15" t="s">
        <v>8316</v>
      </c>
      <c r="M1168" s="15" t="str">
        <f>VLOOKUP(L1168,Coordenadas!A$2:B2420,2,0)</f>
        <v xml:space="preserve"> 19°55'40.29"S</v>
      </c>
      <c r="N1168" s="15" t="str">
        <f>VLOOKUP(L1168,Coordenadas!A$2:C6163,3,0)</f>
        <v xml:space="preserve"> 43°10'9.81"O</v>
      </c>
      <c r="O1168" s="40" t="str">
        <f>VLOOKUP(B1168,SAOM!B$2:H2121,7,0)</f>
        <v>-</v>
      </c>
      <c r="P1168" s="40">
        <v>4033</v>
      </c>
      <c r="Q1168" s="17">
        <f>VLOOKUP(B1168,SAOM!B$2:I2121,8,0)</f>
        <v>41172</v>
      </c>
      <c r="R1168" s="17" t="e">
        <f>VLOOKUP(B1168,AG_Lider!A$1:F2480,6,0)</f>
        <v>#N/A</v>
      </c>
      <c r="S1168" s="42" t="str">
        <f>VLOOKUP(B1168,SAOM!B$2:J2121,9,0)</f>
        <v>Josiane Maria Fraga</v>
      </c>
      <c r="T1168" s="17" t="str">
        <f>VLOOKUP(B1168,SAOM!B$2:K2567,10,0)</f>
        <v>Avenida José Maria de Andrade, 1</v>
      </c>
      <c r="U1168" s="42" t="str">
        <f>VLOOKUP(B1168,SAOM!B$2:M1893,12,0)</f>
        <v>31 38541766</v>
      </c>
      <c r="V1168" s="87" t="str">
        <f>VLOOKUP(B1168,SAOM!B$2:L1893,11,0)</f>
        <v>35940-000</v>
      </c>
      <c r="W1168" s="18"/>
      <c r="X1168" s="40" t="str">
        <f>VLOOKUP(B1168,SAOM!B$2:N1893,13,0)</f>
        <v>-</v>
      </c>
      <c r="Y1168" s="17"/>
      <c r="Z1168" s="15"/>
      <c r="AA1168" s="19"/>
      <c r="AB1168" s="35"/>
      <c r="AC1168" s="48"/>
      <c r="AD1168" s="19" t="str">
        <f>VLOOKUP(B1168,SAOM!B$2:Q2194,16,0)</f>
        <v>-</v>
      </c>
      <c r="AE1168" s="19" t="s">
        <v>4675</v>
      </c>
      <c r="AF1168" s="19"/>
      <c r="AG1168" s="145"/>
      <c r="AH1168" s="15"/>
    </row>
    <row r="1169" spans="1:34" s="20" customFormat="1">
      <c r="A1169" s="46">
        <v>4461</v>
      </c>
      <c r="B1169" s="38">
        <v>4461</v>
      </c>
      <c r="C1169" s="17">
        <v>41165</v>
      </c>
      <c r="D1169" s="17">
        <f t="shared" si="33"/>
        <v>41210</v>
      </c>
      <c r="E1169" s="17">
        <f>VLOOKUP(B1169,SAOM!B$2:D4219,3,0)</f>
        <v>41210</v>
      </c>
      <c r="F1169" s="17">
        <f t="shared" si="34"/>
        <v>41225</v>
      </c>
      <c r="G1169" s="17" t="s">
        <v>501</v>
      </c>
      <c r="H1169" s="14" t="s">
        <v>752</v>
      </c>
      <c r="I1169" s="40" t="str">
        <f>VLOOKUP(B1169,SAOM!B$2:E3164,4,0)</f>
        <v>Agendado</v>
      </c>
      <c r="J1169" s="14" t="s">
        <v>499</v>
      </c>
      <c r="K1169" s="14" t="s">
        <v>499</v>
      </c>
      <c r="L1169" s="15" t="s">
        <v>8316</v>
      </c>
      <c r="M1169" s="15" t="str">
        <f>VLOOKUP(L1169,Coordenadas!A$2:B2421,2,0)</f>
        <v xml:space="preserve"> 19°55'40.29"S</v>
      </c>
      <c r="N1169" s="15" t="str">
        <f>VLOOKUP(L1169,Coordenadas!A$2:C6164,3,0)</f>
        <v xml:space="preserve"> 43°10'9.81"O</v>
      </c>
      <c r="O1169" s="40" t="str">
        <f>VLOOKUP(B1169,SAOM!B$2:H2122,7,0)</f>
        <v>-</v>
      </c>
      <c r="P1169" s="40">
        <v>4033</v>
      </c>
      <c r="Q1169" s="17">
        <f>VLOOKUP(B1169,SAOM!B$2:I2122,8,0)</f>
        <v>41172</v>
      </c>
      <c r="R1169" s="17" t="e">
        <f>VLOOKUP(B1169,AG_Lider!A$1:F2481,6,0)</f>
        <v>#N/A</v>
      </c>
      <c r="S1169" s="42" t="str">
        <f>VLOOKUP(B1169,SAOM!B$2:J2122,9,0)</f>
        <v>Josiane Maria Fraga</v>
      </c>
      <c r="T1169" s="17" t="str">
        <f>VLOOKUP(B1169,SAOM!B$2:K2568,10,0)</f>
        <v>Avenida Nossa Senhora Auxiliadora, 163</v>
      </c>
      <c r="U1169" s="42" t="str">
        <f>VLOOKUP(B1169,SAOM!B$2:M1894,12,0)</f>
        <v>31 38541766</v>
      </c>
      <c r="V1169" s="87" t="str">
        <f>VLOOKUP(B1169,SAOM!B$2:L1894,11,0)</f>
        <v>35940-000</v>
      </c>
      <c r="W1169" s="18"/>
      <c r="X1169" s="40" t="str">
        <f>VLOOKUP(B1169,SAOM!B$2:N1894,13,0)</f>
        <v>-</v>
      </c>
      <c r="Y1169" s="17"/>
      <c r="Z1169" s="15"/>
      <c r="AA1169" s="19"/>
      <c r="AB1169" s="35"/>
      <c r="AC1169" s="48"/>
      <c r="AD1169" s="19" t="str">
        <f>VLOOKUP(B1169,SAOM!B$2:Q2195,16,0)</f>
        <v>-</v>
      </c>
      <c r="AE1169" s="19" t="s">
        <v>4675</v>
      </c>
      <c r="AF1169" s="19"/>
      <c r="AG1169" s="145"/>
      <c r="AH1169" s="15"/>
    </row>
    <row r="1170" spans="1:34" s="20" customFormat="1">
      <c r="A1170" s="46">
        <v>4460</v>
      </c>
      <c r="B1170" s="38">
        <v>4460</v>
      </c>
      <c r="C1170" s="17">
        <v>41165</v>
      </c>
      <c r="D1170" s="17">
        <f t="shared" si="33"/>
        <v>41210</v>
      </c>
      <c r="E1170" s="17">
        <f>VLOOKUP(B1170,SAOM!B$2:D4220,3,0)</f>
        <v>41210</v>
      </c>
      <c r="F1170" s="17">
        <f t="shared" si="34"/>
        <v>41225</v>
      </c>
      <c r="G1170" s="17" t="s">
        <v>501</v>
      </c>
      <c r="H1170" s="14" t="s">
        <v>752</v>
      </c>
      <c r="I1170" s="40" t="str">
        <f>VLOOKUP(B1170,SAOM!B$2:E3165,4,0)</f>
        <v>Agendado</v>
      </c>
      <c r="J1170" s="14" t="s">
        <v>499</v>
      </c>
      <c r="K1170" s="14" t="s">
        <v>499</v>
      </c>
      <c r="L1170" s="15" t="s">
        <v>8316</v>
      </c>
      <c r="M1170" s="15" t="str">
        <f>VLOOKUP(L1170,Coordenadas!A$2:B2422,2,0)</f>
        <v xml:space="preserve"> 19°55'40.29"S</v>
      </c>
      <c r="N1170" s="15" t="str">
        <f>VLOOKUP(L1170,Coordenadas!A$2:C6165,3,0)</f>
        <v xml:space="preserve"> 43°10'9.81"O</v>
      </c>
      <c r="O1170" s="40" t="str">
        <f>VLOOKUP(B1170,SAOM!B$2:H2123,7,0)</f>
        <v>-</v>
      </c>
      <c r="P1170" s="40">
        <v>4033</v>
      </c>
      <c r="Q1170" s="17">
        <f>VLOOKUP(B1170,SAOM!B$2:I2123,8,0)</f>
        <v>41172</v>
      </c>
      <c r="R1170" s="17" t="e">
        <f>VLOOKUP(B1170,AG_Lider!A$1:F2482,6,0)</f>
        <v>#N/A</v>
      </c>
      <c r="S1170" s="42" t="str">
        <f>VLOOKUP(B1170,SAOM!B$2:J2123,9,0)</f>
        <v>Josiane Maria Fraga</v>
      </c>
      <c r="T1170" s="17" t="str">
        <f>VLOOKUP(B1170,SAOM!B$2:K2569,10,0)</f>
        <v>Praça Leão XIII, 10</v>
      </c>
      <c r="U1170" s="42" t="str">
        <f>VLOOKUP(B1170,SAOM!B$2:M1895,12,0)</f>
        <v>31 3854 1766</v>
      </c>
      <c r="V1170" s="87" t="str">
        <f>VLOOKUP(B1170,SAOM!B$2:L1895,11,0)</f>
        <v>35940-000</v>
      </c>
      <c r="W1170" s="18"/>
      <c r="X1170" s="40" t="str">
        <f>VLOOKUP(B1170,SAOM!B$2:N1895,13,0)</f>
        <v>-</v>
      </c>
      <c r="Y1170" s="17"/>
      <c r="Z1170" s="15"/>
      <c r="AA1170" s="19"/>
      <c r="AB1170" s="35"/>
      <c r="AC1170" s="48"/>
      <c r="AD1170" s="19" t="str">
        <f>VLOOKUP(B1170,SAOM!B$2:Q2196,16,0)</f>
        <v>-</v>
      </c>
      <c r="AE1170" s="19" t="s">
        <v>4675</v>
      </c>
      <c r="AF1170" s="19"/>
      <c r="AG1170" s="145"/>
      <c r="AH1170" s="15"/>
    </row>
    <row r="1171" spans="1:34" s="20" customFormat="1">
      <c r="A1171" s="46">
        <v>4459</v>
      </c>
      <c r="B1171" s="38">
        <v>4459</v>
      </c>
      <c r="C1171" s="17">
        <v>41165</v>
      </c>
      <c r="D1171" s="17">
        <f t="shared" si="33"/>
        <v>41210</v>
      </c>
      <c r="E1171" s="17">
        <f>VLOOKUP(B1171,SAOM!B$2:D4221,3,0)</f>
        <v>41210</v>
      </c>
      <c r="F1171" s="17">
        <f t="shared" si="34"/>
        <v>41225</v>
      </c>
      <c r="G1171" s="17" t="s">
        <v>501</v>
      </c>
      <c r="H1171" s="14" t="s">
        <v>752</v>
      </c>
      <c r="I1171" s="40" t="str">
        <f>VLOOKUP(B1171,SAOM!B$2:E3166,4,0)</f>
        <v>Agendado</v>
      </c>
      <c r="J1171" s="14" t="s">
        <v>499</v>
      </c>
      <c r="K1171" s="14" t="s">
        <v>499</v>
      </c>
      <c r="L1171" s="15" t="s">
        <v>8316</v>
      </c>
      <c r="M1171" s="15" t="str">
        <f>VLOOKUP(L1171,Coordenadas!A$2:B2423,2,0)</f>
        <v xml:space="preserve"> 19°55'40.29"S</v>
      </c>
      <c r="N1171" s="15" t="str">
        <f>VLOOKUP(L1171,Coordenadas!A$2:C6166,3,0)</f>
        <v xml:space="preserve"> 43°10'9.81"O</v>
      </c>
      <c r="O1171" s="40" t="str">
        <f>VLOOKUP(B1171,SAOM!B$2:H2124,7,0)</f>
        <v>-</v>
      </c>
      <c r="P1171" s="40">
        <v>4033</v>
      </c>
      <c r="Q1171" s="17">
        <f>VLOOKUP(B1171,SAOM!B$2:I2124,8,0)</f>
        <v>41172</v>
      </c>
      <c r="R1171" s="17" t="e">
        <f>VLOOKUP(B1171,AG_Lider!A$1:F2483,6,0)</f>
        <v>#N/A</v>
      </c>
      <c r="S1171" s="42" t="str">
        <f>VLOOKUP(B1171,SAOM!B$2:J2124,9,0)</f>
        <v>Josiane Maria Fraga</v>
      </c>
      <c r="T1171" s="17" t="str">
        <f>VLOOKUP(B1171,SAOM!B$2:K2570,10,0)</f>
        <v>Avenida Dom Joaquim Silvério, 210</v>
      </c>
      <c r="U1171" s="42" t="str">
        <f>VLOOKUP(B1171,SAOM!B$2:M1896,12,0)</f>
        <v>31 3854 1766</v>
      </c>
      <c r="V1171" s="87" t="str">
        <f>VLOOKUP(B1171,SAOM!B$2:L1896,11,0)</f>
        <v>35940-000</v>
      </c>
      <c r="W1171" s="18"/>
      <c r="X1171" s="40" t="str">
        <f>VLOOKUP(B1171,SAOM!B$2:N1896,13,0)</f>
        <v>-</v>
      </c>
      <c r="Y1171" s="17"/>
      <c r="Z1171" s="15"/>
      <c r="AA1171" s="19"/>
      <c r="AB1171" s="35"/>
      <c r="AC1171" s="48"/>
      <c r="AD1171" s="19" t="str">
        <f>VLOOKUP(B1171,SAOM!B$2:Q2197,16,0)</f>
        <v>-</v>
      </c>
      <c r="AE1171" s="19" t="s">
        <v>4675</v>
      </c>
      <c r="AF1171" s="19"/>
      <c r="AG1171" s="145"/>
      <c r="AH1171" s="15"/>
    </row>
    <row r="1172" spans="1:34" s="20" customFormat="1">
      <c r="A1172" s="46">
        <v>4445</v>
      </c>
      <c r="B1172" s="38">
        <v>4445</v>
      </c>
      <c r="C1172" s="17">
        <v>41165</v>
      </c>
      <c r="D1172" s="17">
        <f t="shared" si="33"/>
        <v>41210</v>
      </c>
      <c r="E1172" s="17">
        <f>VLOOKUP(B1172,SAOM!B$2:D4222,3,0)</f>
        <v>41210</v>
      </c>
      <c r="F1172" s="17">
        <f t="shared" si="34"/>
        <v>41225</v>
      </c>
      <c r="G1172" s="17" t="s">
        <v>501</v>
      </c>
      <c r="H1172" s="14" t="s">
        <v>752</v>
      </c>
      <c r="I1172" s="40" t="str">
        <f>VLOOKUP(B1172,SAOM!B$2:E3167,4,0)</f>
        <v>Agendado</v>
      </c>
      <c r="J1172" s="14" t="s">
        <v>499</v>
      </c>
      <c r="K1172" s="14" t="s">
        <v>499</v>
      </c>
      <c r="L1172" s="15" t="s">
        <v>8328</v>
      </c>
      <c r="M1172" s="15" t="str">
        <f>VLOOKUP(L1172,Coordenadas!A$2:B2424,2,0)</f>
        <v xml:space="preserve"> 18°25'59.43"S</v>
      </c>
      <c r="N1172" s="15" t="str">
        <f>VLOOKUP(L1172,Coordenadas!A$2:C6167,3,0)</f>
        <v xml:space="preserve"> 47°35'54.25"O</v>
      </c>
      <c r="O1172" s="40" t="str">
        <f>VLOOKUP(B1172,SAOM!B$2:H2125,7,0)</f>
        <v>-</v>
      </c>
      <c r="P1172" s="40">
        <v>4033</v>
      </c>
      <c r="Q1172" s="17">
        <f>VLOOKUP(B1172,SAOM!B$2:I2125,8,0)</f>
        <v>41173</v>
      </c>
      <c r="R1172" s="17" t="e">
        <f>VLOOKUP(B1172,AG_Lider!A$1:F2484,6,0)</f>
        <v>#N/A</v>
      </c>
      <c r="S1172" s="42" t="str">
        <f>VLOOKUP(B1172,SAOM!B$2:J2125,9,0)</f>
        <v>Alex Junior Duarte</v>
      </c>
      <c r="T1172" s="17" t="str">
        <f>VLOOKUP(B1172,SAOM!B$2:K2571,10,0)</f>
        <v>Rua Getulio Vargas, nº 99</v>
      </c>
      <c r="U1172" s="42" t="str">
        <f>VLOOKUP(B1172,SAOM!B$2:M1897,12,0)</f>
        <v>34 3846-1228</v>
      </c>
      <c r="V1172" s="87" t="str">
        <f>VLOOKUP(B1172,SAOM!B$2:L1897,11,0)</f>
        <v>38530-000</v>
      </c>
      <c r="W1172" s="18"/>
      <c r="X1172" s="40" t="str">
        <f>VLOOKUP(B1172,SAOM!B$2:N1897,13,0)</f>
        <v>-</v>
      </c>
      <c r="Y1172" s="17"/>
      <c r="Z1172" s="15"/>
      <c r="AA1172" s="19"/>
      <c r="AB1172" s="35"/>
      <c r="AC1172" s="48"/>
      <c r="AD1172" s="19" t="str">
        <f>VLOOKUP(B1172,SAOM!B$2:Q2198,16,0)</f>
        <v>-</v>
      </c>
      <c r="AE1172" s="19" t="s">
        <v>4675</v>
      </c>
      <c r="AF1172" s="19"/>
      <c r="AG1172" s="145"/>
      <c r="AH1172" s="15"/>
    </row>
    <row r="1173" spans="1:34" s="20" customFormat="1">
      <c r="A1173" s="46">
        <v>4466</v>
      </c>
      <c r="B1173" s="38">
        <v>4466</v>
      </c>
      <c r="C1173" s="17">
        <v>41165</v>
      </c>
      <c r="D1173" s="17">
        <f>C1173+45</f>
        <v>41210</v>
      </c>
      <c r="E1173" s="17">
        <f>VLOOKUP(B1173,SAOM!B$2:D4223,3,0)</f>
        <v>41210</v>
      </c>
      <c r="F1173" s="17">
        <f>D1173+15</f>
        <v>41225</v>
      </c>
      <c r="G1173" s="17" t="s">
        <v>501</v>
      </c>
      <c r="H1173" s="14" t="s">
        <v>752</v>
      </c>
      <c r="I1173" s="40" t="str">
        <f>VLOOKUP(B1173,SAOM!B$2:E3168,4,0)</f>
        <v>Agendado</v>
      </c>
      <c r="J1173" s="14" t="s">
        <v>499</v>
      </c>
      <c r="K1173" s="14" t="s">
        <v>499</v>
      </c>
      <c r="L1173" s="15" t="s">
        <v>3118</v>
      </c>
      <c r="M1173" s="15" t="str">
        <f>VLOOKUP(L1173,Coordenadas!A$2:B2425,2,0)</f>
        <v xml:space="preserve"> 16°59'16.05"S</v>
      </c>
      <c r="N1173" s="15" t="str">
        <f>VLOOKUP(L1173,Coordenadas!A$2:C6168,3,0)</f>
        <v xml:space="preserve"> 40°40'43.18"O</v>
      </c>
      <c r="O1173" s="40" t="str">
        <f>VLOOKUP(B1173,SAOM!B$2:H2126,7,0)</f>
        <v>-</v>
      </c>
      <c r="P1173" s="40">
        <v>4033</v>
      </c>
      <c r="Q1173" s="17">
        <f>VLOOKUP(B1173,SAOM!B$2:I2126,8,0)</f>
        <v>41172</v>
      </c>
      <c r="R1173" s="17" t="e">
        <f>VLOOKUP(B1173,AG_Lider!A$1:F2485,6,0)</f>
        <v>#N/A</v>
      </c>
      <c r="S1173" s="42" t="str">
        <f>VLOOKUP(B1173,SAOM!B$2:J2126,9,0)</f>
        <v xml:space="preserve"> 	CLÉRIO XAVIER DE OLIVEIRA</v>
      </c>
      <c r="T1173" s="17" t="str">
        <f>VLOOKUP(B1173,SAOM!B$2:K2572,10,0)</f>
        <v>R. JOSE CARDOSO, S/N - CENTRO</v>
      </c>
      <c r="U1173" s="42" t="str">
        <f>VLOOKUP(B1173,SAOM!B$2:M1898,12,0)</f>
        <v>033-36268070</v>
      </c>
      <c r="V1173" s="87" t="str">
        <f>VLOOKUP(B1173,SAOM!B$2:L1898,11,0)</f>
        <v>39874-000</v>
      </c>
      <c r="W1173" s="18"/>
      <c r="X1173" s="40" t="str">
        <f>VLOOKUP(B1173,SAOM!B$2:N1898,13,0)</f>
        <v>-</v>
      </c>
      <c r="Y1173" s="17"/>
      <c r="Z1173" s="15"/>
      <c r="AA1173" s="19"/>
      <c r="AB1173" s="35"/>
      <c r="AC1173" s="48"/>
      <c r="AD1173" s="19" t="str">
        <f>VLOOKUP(B1173,SAOM!B$2:Q2199,16,0)</f>
        <v>-</v>
      </c>
      <c r="AE1173" s="19" t="s">
        <v>4675</v>
      </c>
      <c r="AF1173" s="19"/>
      <c r="AG1173" s="145"/>
      <c r="AH1173" s="15"/>
    </row>
    <row r="1174" spans="1:34" s="20" customFormat="1">
      <c r="A1174" s="46">
        <v>4468</v>
      </c>
      <c r="B1174" s="38">
        <v>4468</v>
      </c>
      <c r="C1174" s="17">
        <v>41170</v>
      </c>
      <c r="D1174" s="17">
        <f t="shared" ref="D1174:D1228" si="35">C1174+45</f>
        <v>41215</v>
      </c>
      <c r="E1174" s="17">
        <f>VLOOKUP(B1174,SAOM!B$2:D4224,3,0)</f>
        <v>41215</v>
      </c>
      <c r="F1174" s="17">
        <f t="shared" ref="F1174:F1195" si="36">D1174+15</f>
        <v>41230</v>
      </c>
      <c r="G1174" s="17" t="s">
        <v>501</v>
      </c>
      <c r="H1174" s="14" t="s">
        <v>752</v>
      </c>
      <c r="I1174" s="40" t="str">
        <f>VLOOKUP(B1174,SAOM!B$2:E3169,4,0)</f>
        <v>A agendar</v>
      </c>
      <c r="J1174" s="14" t="s">
        <v>499</v>
      </c>
      <c r="K1174" s="14" t="s">
        <v>499</v>
      </c>
      <c r="L1174" s="97" t="s">
        <v>1845</v>
      </c>
      <c r="M1174" s="15" t="str">
        <f>VLOOKUP(L1174,Coordenadas!A$2:B2426,2,0)</f>
        <v>19°49'41.05"S</v>
      </c>
      <c r="N1174" s="15" t="str">
        <f>VLOOKUP(L1174,Coordenadas!A$2:C6169,3,0)</f>
        <v xml:space="preserve"> 43°22'55.14"O</v>
      </c>
      <c r="O1174" s="40" t="str">
        <f>VLOOKUP(B1174,SAOM!B$2:H2127,7,0)</f>
        <v>-</v>
      </c>
      <c r="P1174" s="40">
        <v>4033</v>
      </c>
      <c r="Q1174" s="17" t="str">
        <f>VLOOKUP(B1174,SAOM!B$2:I2127,8,0)</f>
        <v>-</v>
      </c>
      <c r="R1174" s="17" t="e">
        <f>VLOOKUP(B1174,AG_Lider!A$1:F2486,6,0)</f>
        <v>#N/A</v>
      </c>
      <c r="S1174" s="42" t="str">
        <f>VLOOKUP(B1174,SAOM!B$2:J2127,9,0)</f>
        <v>Débora Lúcia</v>
      </c>
      <c r="T1174" s="17" t="str">
        <f>VLOOKUP(B1174,SAOM!B$2:K2573,10,0)</f>
        <v>COMUNIDADE RURAL DE BOM SUCESSO</v>
      </c>
      <c r="U1174" s="42" t="str">
        <f>VLOOKUP(B1174,SAOM!B$2:M1899,12,0)</f>
        <v>3833-5562</v>
      </c>
      <c r="V1174" s="87" t="str">
        <f>VLOOKUP(B1174,SAOM!B$2:L1899,11,0)</f>
        <v>35935-000</v>
      </c>
      <c r="W1174" s="18"/>
      <c r="X1174" s="40" t="str">
        <f>VLOOKUP(B1174,SAOM!B$2:N1899,13,0)</f>
        <v>-</v>
      </c>
      <c r="Y1174" s="17"/>
      <c r="Z1174" s="15"/>
      <c r="AA1174" s="19"/>
      <c r="AB1174" s="35"/>
      <c r="AC1174" s="48"/>
      <c r="AD1174" s="19" t="str">
        <f>VLOOKUP(B1174,SAOM!B$2:Q2200,16,0)</f>
        <v>-</v>
      </c>
      <c r="AE1174" s="19" t="s">
        <v>4675</v>
      </c>
      <c r="AF1174" s="19"/>
      <c r="AG1174" s="145"/>
      <c r="AH1174" s="15"/>
    </row>
    <row r="1175" spans="1:34" s="20" customFormat="1">
      <c r="A1175" s="46">
        <v>4469</v>
      </c>
      <c r="B1175" s="38">
        <v>4469</v>
      </c>
      <c r="C1175" s="17">
        <v>41170</v>
      </c>
      <c r="D1175" s="17">
        <f t="shared" si="35"/>
        <v>41215</v>
      </c>
      <c r="E1175" s="17">
        <f>VLOOKUP(B1175,SAOM!B$2:D4225,3,0)</f>
        <v>41215</v>
      </c>
      <c r="F1175" s="17">
        <f t="shared" si="36"/>
        <v>41230</v>
      </c>
      <c r="G1175" s="17" t="s">
        <v>501</v>
      </c>
      <c r="H1175" s="14" t="s">
        <v>752</v>
      </c>
      <c r="I1175" s="40" t="str">
        <f>VLOOKUP(B1175,SAOM!B$2:E3170,4,0)</f>
        <v>A agendar</v>
      </c>
      <c r="J1175" s="14" t="s">
        <v>499</v>
      </c>
      <c r="K1175" s="14" t="s">
        <v>499</v>
      </c>
      <c r="L1175" s="97" t="s">
        <v>1845</v>
      </c>
      <c r="M1175" s="15" t="str">
        <f>VLOOKUP(L1175,Coordenadas!A$2:B2427,2,0)</f>
        <v>19°49'41.05"S</v>
      </c>
      <c r="N1175" s="15" t="str">
        <f>VLOOKUP(L1175,Coordenadas!A$2:C6170,3,0)</f>
        <v xml:space="preserve"> 43°22'55.14"O</v>
      </c>
      <c r="O1175" s="40" t="str">
        <f>VLOOKUP(B1175,SAOM!B$2:H2128,7,0)</f>
        <v>-</v>
      </c>
      <c r="P1175" s="40">
        <v>4033</v>
      </c>
      <c r="Q1175" s="17" t="str">
        <f>VLOOKUP(B1175,SAOM!B$2:I2128,8,0)</f>
        <v>-</v>
      </c>
      <c r="R1175" s="17" t="e">
        <f>VLOOKUP(B1175,AG_Lider!A$1:F2487,6,0)</f>
        <v>#N/A</v>
      </c>
      <c r="S1175" s="42" t="str">
        <f>VLOOKUP(B1175,SAOM!B$2:J2128,9,0)</f>
        <v>Débora Lúcia</v>
      </c>
      <c r="T1175" s="17" t="str">
        <f>VLOOKUP(B1175,SAOM!B$2:K2574,10,0)</f>
        <v>COMUNIDADE RURAL DE VARGEM ALEGRE</v>
      </c>
      <c r="U1175" s="42" t="str">
        <f>VLOOKUP(B1175,SAOM!B$2:M1900,12,0)</f>
        <v>3833-5562</v>
      </c>
      <c r="V1175" s="87" t="str">
        <f>VLOOKUP(B1175,SAOM!B$2:L1900,11,0)</f>
        <v>35935-000</v>
      </c>
      <c r="W1175" s="18"/>
      <c r="X1175" s="40" t="str">
        <f>VLOOKUP(B1175,SAOM!B$2:N1900,13,0)</f>
        <v>-</v>
      </c>
      <c r="Y1175" s="17"/>
      <c r="Z1175" s="15"/>
      <c r="AA1175" s="19"/>
      <c r="AB1175" s="35"/>
      <c r="AC1175" s="48"/>
      <c r="AD1175" s="19" t="str">
        <f>VLOOKUP(B1175,SAOM!B$2:Q2201,16,0)</f>
        <v>-</v>
      </c>
      <c r="AE1175" s="19" t="s">
        <v>4675</v>
      </c>
      <c r="AF1175" s="19"/>
      <c r="AG1175" s="145"/>
      <c r="AH1175" s="15"/>
    </row>
    <row r="1176" spans="1:34" s="20" customFormat="1">
      <c r="A1176" s="46">
        <v>4470</v>
      </c>
      <c r="B1176" s="38">
        <v>4470</v>
      </c>
      <c r="C1176" s="17">
        <v>41170</v>
      </c>
      <c r="D1176" s="17">
        <f t="shared" si="35"/>
        <v>41215</v>
      </c>
      <c r="E1176" s="17">
        <f>VLOOKUP(B1176,SAOM!B$2:D4226,3,0)</f>
        <v>41215</v>
      </c>
      <c r="F1176" s="17">
        <f t="shared" si="36"/>
        <v>41230</v>
      </c>
      <c r="G1176" s="17" t="s">
        <v>501</v>
      </c>
      <c r="H1176" s="14" t="s">
        <v>752</v>
      </c>
      <c r="I1176" s="40" t="str">
        <f>VLOOKUP(B1176,SAOM!B$2:E3171,4,0)</f>
        <v>A agendar</v>
      </c>
      <c r="J1176" s="14" t="s">
        <v>499</v>
      </c>
      <c r="K1176" s="14" t="s">
        <v>499</v>
      </c>
      <c r="L1176" s="97" t="s">
        <v>1845</v>
      </c>
      <c r="M1176" s="15" t="str">
        <f>VLOOKUP(L1176,Coordenadas!A$2:B2428,2,0)</f>
        <v>19°49'41.05"S</v>
      </c>
      <c r="N1176" s="15" t="str">
        <f>VLOOKUP(L1176,Coordenadas!A$2:C6171,3,0)</f>
        <v xml:space="preserve"> 43°22'55.14"O</v>
      </c>
      <c r="O1176" s="40" t="str">
        <f>VLOOKUP(B1176,SAOM!B$2:H2129,7,0)</f>
        <v>-</v>
      </c>
      <c r="P1176" s="40">
        <v>4033</v>
      </c>
      <c r="Q1176" s="17" t="str">
        <f>VLOOKUP(B1176,SAOM!B$2:I2129,8,0)</f>
        <v>-</v>
      </c>
      <c r="R1176" s="17" t="e">
        <f>VLOOKUP(B1176,AG_Lider!A$1:F2488,6,0)</f>
        <v>#N/A</v>
      </c>
      <c r="S1176" s="42" t="str">
        <f>VLOOKUP(B1176,SAOM!B$2:J2129,9,0)</f>
        <v>Débora Lúcia</v>
      </c>
      <c r="T1176" s="17" t="str">
        <f>VLOOKUP(B1176,SAOM!B$2:K2575,10,0)</f>
        <v>COMUNIDADE RURAL DE PEDRAS</v>
      </c>
      <c r="U1176" s="42" t="str">
        <f>VLOOKUP(B1176,SAOM!B$2:M1901,12,0)</f>
        <v>3833-5562</v>
      </c>
      <c r="V1176" s="87" t="str">
        <f>VLOOKUP(B1176,SAOM!B$2:L1901,11,0)</f>
        <v>35935-000</v>
      </c>
      <c r="W1176" s="18"/>
      <c r="X1176" s="40" t="str">
        <f>VLOOKUP(B1176,SAOM!B$2:N1901,13,0)</f>
        <v>-</v>
      </c>
      <c r="Y1176" s="17"/>
      <c r="Z1176" s="15"/>
      <c r="AA1176" s="19"/>
      <c r="AB1176" s="35"/>
      <c r="AC1176" s="48"/>
      <c r="AD1176" s="19" t="str">
        <f>VLOOKUP(B1176,SAOM!B$2:Q2202,16,0)</f>
        <v>-</v>
      </c>
      <c r="AE1176" s="19" t="s">
        <v>4675</v>
      </c>
      <c r="AF1176" s="19"/>
      <c r="AG1176" s="145"/>
      <c r="AH1176" s="15"/>
    </row>
    <row r="1177" spans="1:34" s="20" customFormat="1">
      <c r="A1177" s="46">
        <v>4471</v>
      </c>
      <c r="B1177" s="38">
        <v>4471</v>
      </c>
      <c r="C1177" s="17">
        <v>41170</v>
      </c>
      <c r="D1177" s="17">
        <f t="shared" si="35"/>
        <v>41215</v>
      </c>
      <c r="E1177" s="17">
        <f>VLOOKUP(B1177,SAOM!B$2:D4227,3,0)</f>
        <v>41215</v>
      </c>
      <c r="F1177" s="17">
        <f t="shared" si="36"/>
        <v>41230</v>
      </c>
      <c r="G1177" s="17" t="s">
        <v>501</v>
      </c>
      <c r="H1177" s="14" t="s">
        <v>752</v>
      </c>
      <c r="I1177" s="40" t="str">
        <f>VLOOKUP(B1177,SAOM!B$2:E3172,4,0)</f>
        <v>A agendar</v>
      </c>
      <c r="J1177" s="14" t="s">
        <v>499</v>
      </c>
      <c r="K1177" s="14" t="s">
        <v>499</v>
      </c>
      <c r="L1177" s="97" t="s">
        <v>1845</v>
      </c>
      <c r="M1177" s="15" t="str">
        <f>VLOOKUP(L1177,Coordenadas!A$2:B2429,2,0)</f>
        <v>19°49'41.05"S</v>
      </c>
      <c r="N1177" s="15" t="str">
        <f>VLOOKUP(L1177,Coordenadas!A$2:C6172,3,0)</f>
        <v xml:space="preserve"> 43°22'55.14"O</v>
      </c>
      <c r="O1177" s="40" t="str">
        <f>VLOOKUP(B1177,SAOM!B$2:H2130,7,0)</f>
        <v>-</v>
      </c>
      <c r="P1177" s="40">
        <v>4033</v>
      </c>
      <c r="Q1177" s="17" t="str">
        <f>VLOOKUP(B1177,SAOM!B$2:I2130,8,0)</f>
        <v>-</v>
      </c>
      <c r="R1177" s="17" t="e">
        <f>VLOOKUP(B1177,AG_Lider!A$1:F2489,6,0)</f>
        <v>#N/A</v>
      </c>
      <c r="S1177" s="42" t="str">
        <f>VLOOKUP(B1177,SAOM!B$2:J2130,9,0)</f>
        <v>Débora Lúcia</v>
      </c>
      <c r="T1177" s="17" t="str">
        <f>VLOOKUP(B1177,SAOM!B$2:K2576,10,0)</f>
        <v>COMUNIDADE RURAL DE JURUBEBA</v>
      </c>
      <c r="U1177" s="42">
        <f>VLOOKUP(B1177,SAOM!B$2:M1902,12,0)</f>
        <v>38335694</v>
      </c>
      <c r="V1177" s="87" t="str">
        <f>VLOOKUP(B1177,SAOM!B$2:L1902,11,0)</f>
        <v>35935-000</v>
      </c>
      <c r="W1177" s="18"/>
      <c r="X1177" s="40" t="str">
        <f>VLOOKUP(B1177,SAOM!B$2:N1902,13,0)</f>
        <v>-</v>
      </c>
      <c r="Y1177" s="17"/>
      <c r="Z1177" s="15"/>
      <c r="AA1177" s="19"/>
      <c r="AB1177" s="35"/>
      <c r="AC1177" s="48"/>
      <c r="AD1177" s="19" t="str">
        <f>VLOOKUP(B1177,SAOM!B$2:Q2203,16,0)</f>
        <v>-</v>
      </c>
      <c r="AE1177" s="19" t="s">
        <v>4675</v>
      </c>
      <c r="AF1177" s="19"/>
      <c r="AG1177" s="145"/>
      <c r="AH1177" s="15"/>
    </row>
    <row r="1178" spans="1:34" s="20" customFormat="1">
      <c r="A1178" s="46">
        <v>4472</v>
      </c>
      <c r="B1178" s="38">
        <v>4472</v>
      </c>
      <c r="C1178" s="17">
        <v>41170</v>
      </c>
      <c r="D1178" s="17">
        <f t="shared" si="35"/>
        <v>41215</v>
      </c>
      <c r="E1178" s="17">
        <f>VLOOKUP(B1178,SAOM!B$2:D4228,3,0)</f>
        <v>41215</v>
      </c>
      <c r="F1178" s="17">
        <f t="shared" si="36"/>
        <v>41230</v>
      </c>
      <c r="G1178" s="17" t="s">
        <v>501</v>
      </c>
      <c r="H1178" s="14" t="s">
        <v>752</v>
      </c>
      <c r="I1178" s="40" t="str">
        <f>VLOOKUP(B1178,SAOM!B$2:E3173,4,0)</f>
        <v>A agendar</v>
      </c>
      <c r="J1178" s="14" t="s">
        <v>499</v>
      </c>
      <c r="K1178" s="14" t="s">
        <v>499</v>
      </c>
      <c r="L1178" s="97" t="s">
        <v>1845</v>
      </c>
      <c r="M1178" s="15" t="str">
        <f>VLOOKUP(L1178,Coordenadas!A$2:B2430,2,0)</f>
        <v>19°49'41.05"S</v>
      </c>
      <c r="N1178" s="15" t="str">
        <f>VLOOKUP(L1178,Coordenadas!A$2:C6173,3,0)</f>
        <v xml:space="preserve"> 43°22'55.14"O</v>
      </c>
      <c r="O1178" s="40" t="str">
        <f>VLOOKUP(B1178,SAOM!B$2:H2131,7,0)</f>
        <v>-</v>
      </c>
      <c r="P1178" s="40">
        <v>4033</v>
      </c>
      <c r="Q1178" s="17" t="str">
        <f>VLOOKUP(B1178,SAOM!B$2:I2131,8,0)</f>
        <v>-</v>
      </c>
      <c r="R1178" s="17" t="e">
        <f>VLOOKUP(B1178,AG_Lider!A$1:F2490,6,0)</f>
        <v>#N/A</v>
      </c>
      <c r="S1178" s="42" t="str">
        <f>VLOOKUP(B1178,SAOM!B$2:J2131,9,0)</f>
        <v>Débora Lúcia</v>
      </c>
      <c r="T1178" s="17" t="str">
        <f>VLOOKUP(B1178,SAOM!B$2:K2577,10,0)</f>
        <v>COMUNIDADE RURAL DE TIMIRIM</v>
      </c>
      <c r="U1178" s="42" t="str">
        <f>VLOOKUP(B1178,SAOM!B$2:M1903,12,0)</f>
        <v>3833-5562</v>
      </c>
      <c r="V1178" s="87" t="str">
        <f>VLOOKUP(B1178,SAOM!B$2:L1903,11,0)</f>
        <v>35935-000</v>
      </c>
      <c r="W1178" s="18"/>
      <c r="X1178" s="40" t="str">
        <f>VLOOKUP(B1178,SAOM!B$2:N1903,13,0)</f>
        <v>-</v>
      </c>
      <c r="Y1178" s="17"/>
      <c r="Z1178" s="15"/>
      <c r="AA1178" s="19"/>
      <c r="AB1178" s="35"/>
      <c r="AC1178" s="48"/>
      <c r="AD1178" s="19" t="str">
        <f>VLOOKUP(B1178,SAOM!B$2:Q2204,16,0)</f>
        <v>-</v>
      </c>
      <c r="AE1178" s="19" t="s">
        <v>4675</v>
      </c>
      <c r="AF1178" s="19"/>
      <c r="AG1178" s="145"/>
      <c r="AH1178" s="15"/>
    </row>
    <row r="1179" spans="1:34" s="20" customFormat="1">
      <c r="A1179" s="46">
        <v>4477</v>
      </c>
      <c r="B1179" s="38">
        <v>4477</v>
      </c>
      <c r="C1179" s="17">
        <v>41170</v>
      </c>
      <c r="D1179" s="17">
        <f t="shared" si="35"/>
        <v>41215</v>
      </c>
      <c r="E1179" s="17">
        <f>VLOOKUP(B1179,SAOM!B$2:D4229,3,0)</f>
        <v>41215</v>
      </c>
      <c r="F1179" s="17">
        <f t="shared" si="36"/>
        <v>41230</v>
      </c>
      <c r="G1179" s="17" t="s">
        <v>501</v>
      </c>
      <c r="H1179" s="14" t="s">
        <v>752</v>
      </c>
      <c r="I1179" s="40" t="str">
        <f>VLOOKUP(B1179,SAOM!B$2:E3174,4,0)</f>
        <v>A agendar</v>
      </c>
      <c r="J1179" s="14" t="s">
        <v>499</v>
      </c>
      <c r="K1179" s="14" t="s">
        <v>499</v>
      </c>
      <c r="L1179" s="97" t="s">
        <v>1845</v>
      </c>
      <c r="M1179" s="15" t="str">
        <f>VLOOKUP(L1179,Coordenadas!A$2:B2431,2,0)</f>
        <v>19°49'41.05"S</v>
      </c>
      <c r="N1179" s="15" t="str">
        <f>VLOOKUP(L1179,Coordenadas!A$2:C6174,3,0)</f>
        <v xml:space="preserve"> 43°22'55.14"O</v>
      </c>
      <c r="O1179" s="40" t="str">
        <f>VLOOKUP(B1179,SAOM!B$2:H2132,7,0)</f>
        <v>-</v>
      </c>
      <c r="P1179" s="40">
        <v>4033</v>
      </c>
      <c r="Q1179" s="17" t="str">
        <f>VLOOKUP(B1179,SAOM!B$2:I2132,8,0)</f>
        <v>-</v>
      </c>
      <c r="R1179" s="17" t="e">
        <f>VLOOKUP(B1179,AG_Lider!A$1:F2491,6,0)</f>
        <v>#N/A</v>
      </c>
      <c r="S1179" s="42" t="str">
        <f>VLOOKUP(B1179,SAOM!B$2:J2132,9,0)</f>
        <v>Sheila Cristina</v>
      </c>
      <c r="T1179" s="17" t="str">
        <f>VLOOKUP(B1179,SAOM!B$2:K2578,10,0)</f>
        <v>RUA JANUÁRIA, 567</v>
      </c>
      <c r="U1179" s="42" t="str">
        <f>VLOOKUP(B1179,SAOM!B$2:M1904,12,0)</f>
        <v>3833-5562</v>
      </c>
      <c r="V1179" s="87" t="str">
        <f>VLOOKUP(B1179,SAOM!B$2:L1904,11,0)</f>
        <v>35935-000</v>
      </c>
      <c r="W1179" s="18"/>
      <c r="X1179" s="40" t="str">
        <f>VLOOKUP(B1179,SAOM!B$2:N1904,13,0)</f>
        <v>-</v>
      </c>
      <c r="Y1179" s="17"/>
      <c r="Z1179" s="15"/>
      <c r="AA1179" s="19"/>
      <c r="AB1179" s="35"/>
      <c r="AC1179" s="48"/>
      <c r="AD1179" s="19" t="str">
        <f>VLOOKUP(B1179,SAOM!B$2:Q2205,16,0)</f>
        <v>-</v>
      </c>
      <c r="AE1179" s="19" t="s">
        <v>4675</v>
      </c>
      <c r="AF1179" s="19"/>
      <c r="AG1179" s="145"/>
      <c r="AH1179" s="15"/>
    </row>
    <row r="1180" spans="1:34" s="20" customFormat="1">
      <c r="A1180" s="46">
        <v>4478</v>
      </c>
      <c r="B1180" s="38">
        <v>4478</v>
      </c>
      <c r="C1180" s="17">
        <v>41170</v>
      </c>
      <c r="D1180" s="17">
        <f t="shared" si="35"/>
        <v>41215</v>
      </c>
      <c r="E1180" s="17">
        <f>VLOOKUP(B1180,SAOM!B$2:D4230,3,0)</f>
        <v>41215</v>
      </c>
      <c r="F1180" s="17">
        <f t="shared" si="36"/>
        <v>41230</v>
      </c>
      <c r="G1180" s="17" t="s">
        <v>501</v>
      </c>
      <c r="H1180" s="14" t="s">
        <v>752</v>
      </c>
      <c r="I1180" s="40" t="str">
        <f>VLOOKUP(B1180,SAOM!B$2:E3175,4,0)</f>
        <v>A agendar</v>
      </c>
      <c r="J1180" s="14" t="s">
        <v>499</v>
      </c>
      <c r="K1180" s="14" t="s">
        <v>499</v>
      </c>
      <c r="L1180" s="97" t="s">
        <v>1845</v>
      </c>
      <c r="M1180" s="15" t="str">
        <f>VLOOKUP(L1180,Coordenadas!A$2:B2432,2,0)</f>
        <v>19°49'41.05"S</v>
      </c>
      <c r="N1180" s="15" t="str">
        <f>VLOOKUP(L1180,Coordenadas!A$2:C6175,3,0)</f>
        <v xml:space="preserve"> 43°22'55.14"O</v>
      </c>
      <c r="O1180" s="40" t="str">
        <f>VLOOKUP(B1180,SAOM!B$2:H2133,7,0)</f>
        <v>-</v>
      </c>
      <c r="P1180" s="40">
        <v>4033</v>
      </c>
      <c r="Q1180" s="17" t="str">
        <f>VLOOKUP(B1180,SAOM!B$2:I2133,8,0)</f>
        <v>-</v>
      </c>
      <c r="R1180" s="17" t="e">
        <f>VLOOKUP(B1180,AG_Lider!A$1:F2492,6,0)</f>
        <v>#N/A</v>
      </c>
      <c r="S1180" s="42" t="str">
        <f>VLOOKUP(B1180,SAOM!B$2:J2133,9,0)</f>
        <v>Sheila Cristina</v>
      </c>
      <c r="T1180" s="17" t="str">
        <f>VLOOKUP(B1180,SAOM!B$2:K2579,10,0)</f>
        <v>COMUNIDADE DO UMA</v>
      </c>
      <c r="U1180" s="42" t="str">
        <f>VLOOKUP(B1180,SAOM!B$2:M1905,12,0)</f>
        <v>3833-5562</v>
      </c>
      <c r="V1180" s="87" t="str">
        <f>VLOOKUP(B1180,SAOM!B$2:L1905,11,0)</f>
        <v>35935-000</v>
      </c>
      <c r="W1180" s="18"/>
      <c r="X1180" s="40" t="str">
        <f>VLOOKUP(B1180,SAOM!B$2:N1905,13,0)</f>
        <v>-</v>
      </c>
      <c r="Y1180" s="17"/>
      <c r="Z1180" s="15"/>
      <c r="AA1180" s="19"/>
      <c r="AB1180" s="35"/>
      <c r="AC1180" s="48"/>
      <c r="AD1180" s="19" t="str">
        <f>VLOOKUP(B1180,SAOM!B$2:Q2206,16,0)</f>
        <v>-</v>
      </c>
      <c r="AE1180" s="19" t="s">
        <v>4675</v>
      </c>
      <c r="AF1180" s="19"/>
      <c r="AG1180" s="145"/>
      <c r="AH1180" s="15"/>
    </row>
    <row r="1181" spans="1:34" s="20" customFormat="1">
      <c r="A1181" s="46">
        <v>4479</v>
      </c>
      <c r="B1181" s="38">
        <v>4479</v>
      </c>
      <c r="C1181" s="17">
        <v>41170</v>
      </c>
      <c r="D1181" s="17">
        <f t="shared" si="35"/>
        <v>41215</v>
      </c>
      <c r="E1181" s="17">
        <f>VLOOKUP(B1181,SAOM!B$2:D4231,3,0)</f>
        <v>41215</v>
      </c>
      <c r="F1181" s="17">
        <f t="shared" si="36"/>
        <v>41230</v>
      </c>
      <c r="G1181" s="17" t="s">
        <v>501</v>
      </c>
      <c r="H1181" s="14" t="s">
        <v>752</v>
      </c>
      <c r="I1181" s="40" t="str">
        <f>VLOOKUP(B1181,SAOM!B$2:E3176,4,0)</f>
        <v>A agendar</v>
      </c>
      <c r="J1181" s="14" t="s">
        <v>499</v>
      </c>
      <c r="K1181" s="14" t="s">
        <v>499</v>
      </c>
      <c r="L1181" s="97" t="s">
        <v>1845</v>
      </c>
      <c r="M1181" s="15" t="str">
        <f>VLOOKUP(L1181,Coordenadas!A$2:B2433,2,0)</f>
        <v>19°49'41.05"S</v>
      </c>
      <c r="N1181" s="15" t="str">
        <f>VLOOKUP(L1181,Coordenadas!A$2:C6176,3,0)</f>
        <v xml:space="preserve"> 43°22'55.14"O</v>
      </c>
      <c r="O1181" s="40" t="str">
        <f>VLOOKUP(B1181,SAOM!B$2:H2134,7,0)</f>
        <v>-</v>
      </c>
      <c r="P1181" s="40">
        <v>4033</v>
      </c>
      <c r="Q1181" s="17" t="str">
        <f>VLOOKUP(B1181,SAOM!B$2:I2134,8,0)</f>
        <v>-</v>
      </c>
      <c r="R1181" s="17" t="e">
        <f>VLOOKUP(B1181,AG_Lider!A$1:F2493,6,0)</f>
        <v>#N/A</v>
      </c>
      <c r="S1181" s="42" t="str">
        <f>VLOOKUP(B1181,SAOM!B$2:J2134,9,0)</f>
        <v>Ana Carolina</v>
      </c>
      <c r="T1181" s="17" t="str">
        <f>VLOOKUP(B1181,SAOM!B$2:K2580,10,0)</f>
        <v>COMUNIDADE RURAL DE PACAS</v>
      </c>
      <c r="U1181" s="42" t="str">
        <f>VLOOKUP(B1181,SAOM!B$2:M1906,12,0)</f>
        <v>3833-5562</v>
      </c>
      <c r="V1181" s="87" t="str">
        <f>VLOOKUP(B1181,SAOM!B$2:L1906,11,0)</f>
        <v>35935-000</v>
      </c>
      <c r="W1181" s="18"/>
      <c r="X1181" s="40" t="str">
        <f>VLOOKUP(B1181,SAOM!B$2:N1906,13,0)</f>
        <v>-</v>
      </c>
      <c r="Y1181" s="17"/>
      <c r="Z1181" s="15"/>
      <c r="AA1181" s="19"/>
      <c r="AB1181" s="35"/>
      <c r="AC1181" s="48"/>
      <c r="AD1181" s="19" t="str">
        <f>VLOOKUP(B1181,SAOM!B$2:Q2207,16,0)</f>
        <v>-</v>
      </c>
      <c r="AE1181" s="19" t="s">
        <v>4675</v>
      </c>
      <c r="AF1181" s="19"/>
      <c r="AG1181" s="145"/>
      <c r="AH1181" s="15"/>
    </row>
    <row r="1182" spans="1:34" s="20" customFormat="1">
      <c r="A1182" s="46">
        <v>4480</v>
      </c>
      <c r="B1182" s="38">
        <v>4480</v>
      </c>
      <c r="C1182" s="17">
        <v>41170</v>
      </c>
      <c r="D1182" s="17">
        <f t="shared" si="35"/>
        <v>41215</v>
      </c>
      <c r="E1182" s="17">
        <f>VLOOKUP(B1182,SAOM!B$2:D4232,3,0)</f>
        <v>41215</v>
      </c>
      <c r="F1182" s="17">
        <f t="shared" si="36"/>
        <v>41230</v>
      </c>
      <c r="G1182" s="17" t="s">
        <v>501</v>
      </c>
      <c r="H1182" s="14" t="s">
        <v>752</v>
      </c>
      <c r="I1182" s="40" t="str">
        <f>VLOOKUP(B1182,SAOM!B$2:E3177,4,0)</f>
        <v>A agendar</v>
      </c>
      <c r="J1182" s="14" t="s">
        <v>499</v>
      </c>
      <c r="K1182" s="14" t="s">
        <v>499</v>
      </c>
      <c r="L1182" s="97" t="s">
        <v>1845</v>
      </c>
      <c r="M1182" s="15" t="str">
        <f>VLOOKUP(L1182,Coordenadas!A$2:B2434,2,0)</f>
        <v>19°49'41.05"S</v>
      </c>
      <c r="N1182" s="15" t="str">
        <f>VLOOKUP(L1182,Coordenadas!A$2:C6177,3,0)</f>
        <v xml:space="preserve"> 43°22'55.14"O</v>
      </c>
      <c r="O1182" s="40" t="str">
        <f>VLOOKUP(B1182,SAOM!B$2:H2135,7,0)</f>
        <v>-</v>
      </c>
      <c r="P1182" s="40">
        <v>4033</v>
      </c>
      <c r="Q1182" s="17" t="str">
        <f>VLOOKUP(B1182,SAOM!B$2:I2135,8,0)</f>
        <v>-</v>
      </c>
      <c r="R1182" s="17" t="e">
        <f>VLOOKUP(B1182,AG_Lider!A$1:F2494,6,0)</f>
        <v>#N/A</v>
      </c>
      <c r="S1182" s="42" t="str">
        <f>VLOOKUP(B1182,SAOM!B$2:J2135,9,0)</f>
        <v>Ana Carolina</v>
      </c>
      <c r="T1182" s="17" t="str">
        <f>VLOOKUP(B1182,SAOM!B$2:K2581,10,0)</f>
        <v>COMUNIDADE RURAL DE PONTE CORONEL I</v>
      </c>
      <c r="U1182" s="42" t="str">
        <f>VLOOKUP(B1182,SAOM!B$2:M1907,12,0)</f>
        <v>3833-5562</v>
      </c>
      <c r="V1182" s="87" t="str">
        <f>VLOOKUP(B1182,SAOM!B$2:L1907,11,0)</f>
        <v>35935-000</v>
      </c>
      <c r="W1182" s="18"/>
      <c r="X1182" s="40" t="str">
        <f>VLOOKUP(B1182,SAOM!B$2:N1907,13,0)</f>
        <v>-</v>
      </c>
      <c r="Y1182" s="17"/>
      <c r="Z1182" s="15"/>
      <c r="AA1182" s="19"/>
      <c r="AB1182" s="35"/>
      <c r="AC1182" s="48"/>
      <c r="AD1182" s="19" t="str">
        <f>VLOOKUP(B1182,SAOM!B$2:Q2208,16,0)</f>
        <v>-</v>
      </c>
      <c r="AE1182" s="19" t="s">
        <v>4675</v>
      </c>
      <c r="AF1182" s="19"/>
      <c r="AG1182" s="145"/>
      <c r="AH1182" s="15"/>
    </row>
    <row r="1183" spans="1:34" s="20" customFormat="1">
      <c r="A1183" s="46">
        <v>4481</v>
      </c>
      <c r="B1183" s="38">
        <v>4481</v>
      </c>
      <c r="C1183" s="17">
        <v>41170</v>
      </c>
      <c r="D1183" s="17">
        <f t="shared" si="35"/>
        <v>41215</v>
      </c>
      <c r="E1183" s="17">
        <f>VLOOKUP(B1183,SAOM!B$2:D4233,3,0)</f>
        <v>41215</v>
      </c>
      <c r="F1183" s="17">
        <f t="shared" si="36"/>
        <v>41230</v>
      </c>
      <c r="G1183" s="17" t="s">
        <v>501</v>
      </c>
      <c r="H1183" s="14" t="s">
        <v>752</v>
      </c>
      <c r="I1183" s="40" t="str">
        <f>VLOOKUP(B1183,SAOM!B$2:E3178,4,0)</f>
        <v>A agendar</v>
      </c>
      <c r="J1183" s="14" t="s">
        <v>499</v>
      </c>
      <c r="K1183" s="14" t="s">
        <v>499</v>
      </c>
      <c r="L1183" s="97" t="s">
        <v>1845</v>
      </c>
      <c r="M1183" s="15" t="str">
        <f>VLOOKUP(L1183,Coordenadas!A$2:B2435,2,0)</f>
        <v>19°49'41.05"S</v>
      </c>
      <c r="N1183" s="15" t="str">
        <f>VLOOKUP(L1183,Coordenadas!A$2:C6178,3,0)</f>
        <v xml:space="preserve"> 43°22'55.14"O</v>
      </c>
      <c r="O1183" s="40" t="str">
        <f>VLOOKUP(B1183,SAOM!B$2:H2136,7,0)</f>
        <v>-</v>
      </c>
      <c r="P1183" s="40">
        <v>4033</v>
      </c>
      <c r="Q1183" s="17" t="str">
        <f>VLOOKUP(B1183,SAOM!B$2:I2136,8,0)</f>
        <v>-</v>
      </c>
      <c r="R1183" s="17" t="e">
        <f>VLOOKUP(B1183,AG_Lider!A$1:F2495,6,0)</f>
        <v>#N/A</v>
      </c>
      <c r="S1183" s="42" t="str">
        <f>VLOOKUP(B1183,SAOM!B$2:J2136,9,0)</f>
        <v>Ana Carolina</v>
      </c>
      <c r="T1183" s="17" t="str">
        <f>VLOOKUP(B1183,SAOM!B$2:K2582,10,0)</f>
        <v>COMUNIDADE RURAL DE PONTE CORONEL II</v>
      </c>
      <c r="U1183" s="42" t="str">
        <f>VLOOKUP(B1183,SAOM!B$2:M1908,12,0)</f>
        <v>3833-5562</v>
      </c>
      <c r="V1183" s="87" t="str">
        <f>VLOOKUP(B1183,SAOM!B$2:L1908,11,0)</f>
        <v>35935-000</v>
      </c>
      <c r="W1183" s="18"/>
      <c r="X1183" s="40" t="str">
        <f>VLOOKUP(B1183,SAOM!B$2:N1908,13,0)</f>
        <v>-</v>
      </c>
      <c r="Y1183" s="17"/>
      <c r="Z1183" s="15"/>
      <c r="AA1183" s="19"/>
      <c r="AB1183" s="35"/>
      <c r="AC1183" s="48"/>
      <c r="AD1183" s="19" t="str">
        <f>VLOOKUP(B1183,SAOM!B$2:Q2209,16,0)</f>
        <v>-</v>
      </c>
      <c r="AE1183" s="19" t="s">
        <v>4675</v>
      </c>
      <c r="AF1183" s="19"/>
      <c r="AG1183" s="145"/>
      <c r="AH1183" s="15"/>
    </row>
    <row r="1184" spans="1:34" s="20" customFormat="1">
      <c r="A1184" s="46">
        <v>4482</v>
      </c>
      <c r="B1184" s="38">
        <v>4482</v>
      </c>
      <c r="C1184" s="17">
        <v>41170</v>
      </c>
      <c r="D1184" s="17">
        <f t="shared" si="35"/>
        <v>41215</v>
      </c>
      <c r="E1184" s="17">
        <f>VLOOKUP(B1184,SAOM!B$2:D4234,3,0)</f>
        <v>41215</v>
      </c>
      <c r="F1184" s="17">
        <f t="shared" si="36"/>
        <v>41230</v>
      </c>
      <c r="G1184" s="17" t="s">
        <v>501</v>
      </c>
      <c r="H1184" s="14" t="s">
        <v>752</v>
      </c>
      <c r="I1184" s="40" t="str">
        <f>VLOOKUP(B1184,SAOM!B$2:E3179,4,0)</f>
        <v>A agendar</v>
      </c>
      <c r="J1184" s="14" t="s">
        <v>499</v>
      </c>
      <c r="K1184" s="14" t="s">
        <v>499</v>
      </c>
      <c r="L1184" s="97" t="s">
        <v>1845</v>
      </c>
      <c r="M1184" s="15" t="str">
        <f>VLOOKUP(L1184,Coordenadas!A$2:B2436,2,0)</f>
        <v>19°49'41.05"S</v>
      </c>
      <c r="N1184" s="15" t="str">
        <f>VLOOKUP(L1184,Coordenadas!A$2:C6179,3,0)</f>
        <v xml:space="preserve"> 43°22'55.14"O</v>
      </c>
      <c r="O1184" s="40" t="str">
        <f>VLOOKUP(B1184,SAOM!B$2:H2137,7,0)</f>
        <v>-</v>
      </c>
      <c r="P1184" s="40">
        <v>4033</v>
      </c>
      <c r="Q1184" s="17" t="str">
        <f>VLOOKUP(B1184,SAOM!B$2:I2137,8,0)</f>
        <v>-</v>
      </c>
      <c r="R1184" s="17" t="e">
        <f>VLOOKUP(B1184,AG_Lider!A$1:F2496,6,0)</f>
        <v>#N/A</v>
      </c>
      <c r="S1184" s="42" t="str">
        <f>VLOOKUP(B1184,SAOM!B$2:J2137,9,0)</f>
        <v>Ana Carolina</v>
      </c>
      <c r="T1184" s="17" t="str">
        <f>VLOOKUP(B1184,SAOM!B$2:K2583,10,0)</f>
        <v>COMUNIDADE RURAL DE FERNANDES</v>
      </c>
      <c r="U1184" s="42" t="str">
        <f>VLOOKUP(B1184,SAOM!B$2:M1909,12,0)</f>
        <v>3833-5562</v>
      </c>
      <c r="V1184" s="87" t="str">
        <f>VLOOKUP(B1184,SAOM!B$2:L1909,11,0)</f>
        <v>35935-000</v>
      </c>
      <c r="W1184" s="18"/>
      <c r="X1184" s="40" t="str">
        <f>VLOOKUP(B1184,SAOM!B$2:N1909,13,0)</f>
        <v>-</v>
      </c>
      <c r="Y1184" s="17"/>
      <c r="Z1184" s="15"/>
      <c r="AA1184" s="19"/>
      <c r="AB1184" s="35"/>
      <c r="AC1184" s="48"/>
      <c r="AD1184" s="19" t="str">
        <f>VLOOKUP(B1184,SAOM!B$2:Q2210,16,0)</f>
        <v>-</v>
      </c>
      <c r="AE1184" s="19" t="s">
        <v>4675</v>
      </c>
      <c r="AF1184" s="19"/>
      <c r="AG1184" s="145"/>
      <c r="AH1184" s="15"/>
    </row>
    <row r="1185" spans="1:34" s="20" customFormat="1">
      <c r="A1185" s="46">
        <v>4483</v>
      </c>
      <c r="B1185" s="38">
        <v>4483</v>
      </c>
      <c r="C1185" s="17">
        <v>41170</v>
      </c>
      <c r="D1185" s="17">
        <f t="shared" si="35"/>
        <v>41215</v>
      </c>
      <c r="E1185" s="17">
        <f>VLOOKUP(B1185,SAOM!B$2:D4235,3,0)</f>
        <v>41215</v>
      </c>
      <c r="F1185" s="17">
        <f t="shared" si="36"/>
        <v>41230</v>
      </c>
      <c r="G1185" s="17" t="s">
        <v>501</v>
      </c>
      <c r="H1185" s="14" t="s">
        <v>752</v>
      </c>
      <c r="I1185" s="40" t="str">
        <f>VLOOKUP(B1185,SAOM!B$2:E3180,4,0)</f>
        <v>A agendar</v>
      </c>
      <c r="J1185" s="14" t="s">
        <v>499</v>
      </c>
      <c r="K1185" s="14" t="s">
        <v>499</v>
      </c>
      <c r="L1185" s="97" t="s">
        <v>8456</v>
      </c>
      <c r="M1185" s="15" t="str">
        <f>VLOOKUP(L1185,Coordenadas!A$2:B2437,2,0)</f>
        <v xml:space="preserve"> 15°18'53.76"S</v>
      </c>
      <c r="N1185" s="15" t="str">
        <f>VLOOKUP(L1185,Coordenadas!A$2:C6180,3,0)</f>
        <v xml:space="preserve"> 42° 0'51.74"O</v>
      </c>
      <c r="O1185" s="40" t="str">
        <f>VLOOKUP(B1185,SAOM!B$2:H2138,7,0)</f>
        <v>-</v>
      </c>
      <c r="P1185" s="40">
        <v>4033</v>
      </c>
      <c r="Q1185" s="17" t="str">
        <f>VLOOKUP(B1185,SAOM!B$2:I2138,8,0)</f>
        <v>-</v>
      </c>
      <c r="R1185" s="17" t="e">
        <f>VLOOKUP(B1185,AG_Lider!A$1:F2497,6,0)</f>
        <v>#N/A</v>
      </c>
      <c r="S1185" s="42" t="str">
        <f>VLOOKUP(B1185,SAOM!B$2:J2138,9,0)</f>
        <v>PATRICIA BANDEIRA LIMA ROCHA</v>
      </c>
      <c r="T1185" s="17" t="str">
        <f>VLOOKUP(B1185,SAOM!B$2:K2584,10,0)</f>
        <v xml:space="preserve">RUA PRINCIPAL, 21 </v>
      </c>
      <c r="U1185" s="42" t="str">
        <f>VLOOKUP(B1185,SAOM!B$2:M1910,12,0)</f>
        <v>(38) 99913737</v>
      </c>
      <c r="V1185" s="87" t="str">
        <f>VLOOKUP(B1185,SAOM!B$2:L1910,11,0)</f>
        <v>39540-000</v>
      </c>
      <c r="W1185" s="18"/>
      <c r="X1185" s="40" t="str">
        <f>VLOOKUP(B1185,SAOM!B$2:N1910,13,0)</f>
        <v>-</v>
      </c>
      <c r="Y1185" s="17"/>
      <c r="Z1185" s="15"/>
      <c r="AA1185" s="19"/>
      <c r="AB1185" s="35"/>
      <c r="AC1185" s="48"/>
      <c r="AD1185" s="19" t="str">
        <f>VLOOKUP(B1185,SAOM!B$2:Q2211,16,0)</f>
        <v>-</v>
      </c>
      <c r="AE1185" s="19" t="s">
        <v>4675</v>
      </c>
      <c r="AF1185" s="19"/>
      <c r="AG1185" s="145"/>
      <c r="AH1185" s="15"/>
    </row>
    <row r="1186" spans="1:34" s="20" customFormat="1">
      <c r="A1186" s="46">
        <v>4484</v>
      </c>
      <c r="B1186" s="38">
        <v>4484</v>
      </c>
      <c r="C1186" s="17">
        <v>41170</v>
      </c>
      <c r="D1186" s="17">
        <f t="shared" si="35"/>
        <v>41215</v>
      </c>
      <c r="E1186" s="17">
        <f>VLOOKUP(B1186,SAOM!B$2:D4236,3,0)</f>
        <v>41215</v>
      </c>
      <c r="F1186" s="17">
        <f t="shared" si="36"/>
        <v>41230</v>
      </c>
      <c r="G1186" s="17" t="s">
        <v>501</v>
      </c>
      <c r="H1186" s="14" t="s">
        <v>752</v>
      </c>
      <c r="I1186" s="40" t="str">
        <f>VLOOKUP(B1186,SAOM!B$2:E3181,4,0)</f>
        <v>A agendar</v>
      </c>
      <c r="J1186" s="14" t="s">
        <v>499</v>
      </c>
      <c r="K1186" s="14" t="s">
        <v>499</v>
      </c>
      <c r="L1186" s="97" t="s">
        <v>8456</v>
      </c>
      <c r="M1186" s="15" t="str">
        <f>VLOOKUP(L1186,Coordenadas!A$2:B2438,2,0)</f>
        <v xml:space="preserve"> 15°18'53.76"S</v>
      </c>
      <c r="N1186" s="15" t="str">
        <f>VLOOKUP(L1186,Coordenadas!A$2:C6181,3,0)</f>
        <v xml:space="preserve"> 42° 0'51.74"O</v>
      </c>
      <c r="O1186" s="40" t="str">
        <f>VLOOKUP(B1186,SAOM!B$2:H2139,7,0)</f>
        <v>-</v>
      </c>
      <c r="P1186" s="40">
        <v>4033</v>
      </c>
      <c r="Q1186" s="17" t="str">
        <f>VLOOKUP(B1186,SAOM!B$2:I2139,8,0)</f>
        <v>-</v>
      </c>
      <c r="R1186" s="17" t="e">
        <f>VLOOKUP(B1186,AG_Lider!A$1:F2498,6,0)</f>
        <v>#N/A</v>
      </c>
      <c r="S1186" s="42" t="str">
        <f>VLOOKUP(B1186,SAOM!B$2:J2139,9,0)</f>
        <v>MIRTES AUGUSTA OLIVEIRA ROCHA</v>
      </c>
      <c r="T1186" s="17" t="str">
        <f>VLOOKUP(B1186,SAOM!B$2:K2585,10,0)</f>
        <v>RUA IRINEU MENDES MOUTINHO, Nº 126</v>
      </c>
      <c r="U1186" s="42" t="str">
        <f>VLOOKUP(B1186,SAOM!B$2:M1911,12,0)</f>
        <v>(38) 9977-0679</v>
      </c>
      <c r="V1186" s="87" t="str">
        <f>VLOOKUP(B1186,SAOM!B$2:L1911,11,0)</f>
        <v>39540-000</v>
      </c>
      <c r="W1186" s="18"/>
      <c r="X1186" s="40" t="str">
        <f>VLOOKUP(B1186,SAOM!B$2:N1911,13,0)</f>
        <v>-</v>
      </c>
      <c r="Y1186" s="17"/>
      <c r="Z1186" s="15"/>
      <c r="AA1186" s="19"/>
      <c r="AB1186" s="35"/>
      <c r="AC1186" s="48"/>
      <c r="AD1186" s="19" t="str">
        <f>VLOOKUP(B1186,SAOM!B$2:Q2212,16,0)</f>
        <v>-</v>
      </c>
      <c r="AE1186" s="19" t="s">
        <v>4675</v>
      </c>
      <c r="AF1186" s="19"/>
      <c r="AG1186" s="145"/>
      <c r="AH1186" s="15"/>
    </row>
    <row r="1187" spans="1:34" s="20" customFormat="1">
      <c r="A1187" s="46">
        <v>4485</v>
      </c>
      <c r="B1187" s="38">
        <v>4485</v>
      </c>
      <c r="C1187" s="17">
        <v>41170</v>
      </c>
      <c r="D1187" s="17">
        <f t="shared" si="35"/>
        <v>41215</v>
      </c>
      <c r="E1187" s="17">
        <f>VLOOKUP(B1187,SAOM!B$2:D4237,3,0)</f>
        <v>41215</v>
      </c>
      <c r="F1187" s="17">
        <f t="shared" si="36"/>
        <v>41230</v>
      </c>
      <c r="G1187" s="17" t="s">
        <v>501</v>
      </c>
      <c r="H1187" s="14" t="s">
        <v>752</v>
      </c>
      <c r="I1187" s="40" t="str">
        <f>VLOOKUP(B1187,SAOM!B$2:E3182,4,0)</f>
        <v>A agendar</v>
      </c>
      <c r="J1187" s="14" t="s">
        <v>499</v>
      </c>
      <c r="K1187" s="14" t="s">
        <v>499</v>
      </c>
      <c r="L1187" s="97" t="s">
        <v>8456</v>
      </c>
      <c r="M1187" s="15" t="str">
        <f>VLOOKUP(L1187,Coordenadas!A$2:B2439,2,0)</f>
        <v xml:space="preserve"> 15°18'53.76"S</v>
      </c>
      <c r="N1187" s="15" t="str">
        <f>VLOOKUP(L1187,Coordenadas!A$2:C6182,3,0)</f>
        <v xml:space="preserve"> 42° 0'51.74"O</v>
      </c>
      <c r="O1187" s="40" t="str">
        <f>VLOOKUP(B1187,SAOM!B$2:H2140,7,0)</f>
        <v>-</v>
      </c>
      <c r="P1187" s="40">
        <v>4033</v>
      </c>
      <c r="Q1187" s="17" t="str">
        <f>VLOOKUP(B1187,SAOM!B$2:I2140,8,0)</f>
        <v>-</v>
      </c>
      <c r="R1187" s="17" t="e">
        <f>VLOOKUP(B1187,AG_Lider!A$1:F2499,6,0)</f>
        <v>#N/A</v>
      </c>
      <c r="S1187" s="42" t="str">
        <f>VLOOKUP(B1187,SAOM!B$2:J2140,9,0)</f>
        <v>CRISTIANA LIMA CARVALHO</v>
      </c>
      <c r="T1187" s="17" t="str">
        <f>VLOOKUP(B1187,SAOM!B$2:K2586,10,0)</f>
        <v>RUA MATO GROSSO, SN</v>
      </c>
      <c r="U1187" s="42" t="str">
        <f>VLOOKUP(B1187,SAOM!B$2:M1912,12,0)</f>
        <v>(38)9974-2551</v>
      </c>
      <c r="V1187" s="87" t="str">
        <f>VLOOKUP(B1187,SAOM!B$2:L1912,11,0)</f>
        <v>39540-000</v>
      </c>
      <c r="W1187" s="18"/>
      <c r="X1187" s="40" t="str">
        <f>VLOOKUP(B1187,SAOM!B$2:N1912,13,0)</f>
        <v>-</v>
      </c>
      <c r="Y1187" s="17"/>
      <c r="Z1187" s="15"/>
      <c r="AA1187" s="19"/>
      <c r="AB1187" s="35"/>
      <c r="AC1187" s="48"/>
      <c r="AD1187" s="19" t="str">
        <f>VLOOKUP(B1187,SAOM!B$2:Q2213,16,0)</f>
        <v>-</v>
      </c>
      <c r="AE1187" s="19" t="s">
        <v>4675</v>
      </c>
      <c r="AF1187" s="19"/>
      <c r="AG1187" s="145"/>
      <c r="AH1187" s="15"/>
    </row>
    <row r="1188" spans="1:34" s="20" customFormat="1">
      <c r="A1188" s="46">
        <v>4486</v>
      </c>
      <c r="B1188" s="38">
        <v>4486</v>
      </c>
      <c r="C1188" s="17">
        <v>41170</v>
      </c>
      <c r="D1188" s="17">
        <f t="shared" si="35"/>
        <v>41215</v>
      </c>
      <c r="E1188" s="17">
        <f>VLOOKUP(B1188,SAOM!B$2:D4238,3,0)</f>
        <v>41215</v>
      </c>
      <c r="F1188" s="17">
        <f t="shared" si="36"/>
        <v>41230</v>
      </c>
      <c r="G1188" s="17" t="s">
        <v>501</v>
      </c>
      <c r="H1188" s="14" t="s">
        <v>752</v>
      </c>
      <c r="I1188" s="40" t="str">
        <f>VLOOKUP(B1188,SAOM!B$2:E3183,4,0)</f>
        <v>A agendar</v>
      </c>
      <c r="J1188" s="14" t="s">
        <v>499</v>
      </c>
      <c r="K1188" s="14" t="s">
        <v>499</v>
      </c>
      <c r="L1188" s="97" t="s">
        <v>8456</v>
      </c>
      <c r="M1188" s="15" t="str">
        <f>VLOOKUP(L1188,Coordenadas!A$2:B2440,2,0)</f>
        <v xml:space="preserve"> 15°18'53.76"S</v>
      </c>
      <c r="N1188" s="15" t="str">
        <f>VLOOKUP(L1188,Coordenadas!A$2:C6183,3,0)</f>
        <v xml:space="preserve"> 42° 0'51.74"O</v>
      </c>
      <c r="O1188" s="40" t="str">
        <f>VLOOKUP(B1188,SAOM!B$2:H2141,7,0)</f>
        <v>-</v>
      </c>
      <c r="P1188" s="40">
        <v>4033</v>
      </c>
      <c r="Q1188" s="17" t="str">
        <f>VLOOKUP(B1188,SAOM!B$2:I2141,8,0)</f>
        <v>-</v>
      </c>
      <c r="R1188" s="17" t="e">
        <f>VLOOKUP(B1188,AG_Lider!A$1:F2500,6,0)</f>
        <v>#N/A</v>
      </c>
      <c r="S1188" s="42" t="str">
        <f>VLOOKUP(B1188,SAOM!B$2:J2141,9,0)</f>
        <v>NEIDE FIRMO</v>
      </c>
      <c r="T1188" s="17" t="str">
        <f>VLOOKUP(B1188,SAOM!B$2:K2587,10,0)</f>
        <v>LOCALIDADE DE BARRINHA</v>
      </c>
      <c r="U1188" s="42" t="str">
        <f>VLOOKUP(B1188,SAOM!B$2:M1913,12,0)</f>
        <v>(38) 9819-1696</v>
      </c>
      <c r="V1188" s="87" t="str">
        <f>VLOOKUP(B1188,SAOM!B$2:L1913,11,0)</f>
        <v>39540-000</v>
      </c>
      <c r="W1188" s="18"/>
      <c r="X1188" s="40" t="str">
        <f>VLOOKUP(B1188,SAOM!B$2:N1913,13,0)</f>
        <v>-</v>
      </c>
      <c r="Y1188" s="17"/>
      <c r="Z1188" s="15"/>
      <c r="AA1188" s="19"/>
      <c r="AB1188" s="35"/>
      <c r="AC1188" s="48"/>
      <c r="AD1188" s="19" t="str">
        <f>VLOOKUP(B1188,SAOM!B$2:Q2214,16,0)</f>
        <v>-</v>
      </c>
      <c r="AE1188" s="19" t="s">
        <v>4675</v>
      </c>
      <c r="AF1188" s="19"/>
      <c r="AG1188" s="145"/>
      <c r="AH1188" s="15"/>
    </row>
    <row r="1189" spans="1:34" s="20" customFormat="1">
      <c r="A1189" s="46">
        <v>4487</v>
      </c>
      <c r="B1189" s="38">
        <v>4487</v>
      </c>
      <c r="C1189" s="17">
        <v>41170</v>
      </c>
      <c r="D1189" s="17">
        <f t="shared" si="35"/>
        <v>41215</v>
      </c>
      <c r="E1189" s="17">
        <f>VLOOKUP(B1189,SAOM!B$2:D4239,3,0)</f>
        <v>41215</v>
      </c>
      <c r="F1189" s="17">
        <f t="shared" si="36"/>
        <v>41230</v>
      </c>
      <c r="G1189" s="17" t="s">
        <v>501</v>
      </c>
      <c r="H1189" s="14" t="s">
        <v>752</v>
      </c>
      <c r="I1189" s="40" t="str">
        <f>VLOOKUP(B1189,SAOM!B$2:E3184,4,0)</f>
        <v>A agendar</v>
      </c>
      <c r="J1189" s="14" t="s">
        <v>499</v>
      </c>
      <c r="K1189" s="14" t="s">
        <v>499</v>
      </c>
      <c r="L1189" s="97" t="s">
        <v>8456</v>
      </c>
      <c r="M1189" s="15" t="str">
        <f>VLOOKUP(L1189,Coordenadas!A$2:B2441,2,0)</f>
        <v xml:space="preserve"> 15°18'53.76"S</v>
      </c>
      <c r="N1189" s="15" t="str">
        <f>VLOOKUP(L1189,Coordenadas!A$2:C6184,3,0)</f>
        <v xml:space="preserve"> 42° 0'51.74"O</v>
      </c>
      <c r="O1189" s="40" t="str">
        <f>VLOOKUP(B1189,SAOM!B$2:H2142,7,0)</f>
        <v>-</v>
      </c>
      <c r="P1189" s="40">
        <v>4033</v>
      </c>
      <c r="Q1189" s="17" t="str">
        <f>VLOOKUP(B1189,SAOM!B$2:I2142,8,0)</f>
        <v>-</v>
      </c>
      <c r="R1189" s="17" t="e">
        <f>VLOOKUP(B1189,AG_Lider!A$1:F2501,6,0)</f>
        <v>#N/A</v>
      </c>
      <c r="S1189" s="42" t="str">
        <f>VLOOKUP(B1189,SAOM!B$2:J2142,9,0)</f>
        <v>NAYANE CRISTINA CRUZ FARIA</v>
      </c>
      <c r="T1189" s="17" t="str">
        <f>VLOOKUP(B1189,SAOM!B$2:K2588,10,0)</f>
        <v>LOCALIDADE DE BOA SORTE</v>
      </c>
      <c r="U1189" s="42" t="str">
        <f>VLOOKUP(B1189,SAOM!B$2:M1914,12,0)</f>
        <v>(38) 9904-6285</v>
      </c>
      <c r="V1189" s="87" t="str">
        <f>VLOOKUP(B1189,SAOM!B$2:L1914,11,0)</f>
        <v>39540-000</v>
      </c>
      <c r="W1189" s="18"/>
      <c r="X1189" s="40" t="str">
        <f>VLOOKUP(B1189,SAOM!B$2:N1914,13,0)</f>
        <v>-</v>
      </c>
      <c r="Y1189" s="17"/>
      <c r="Z1189" s="15"/>
      <c r="AA1189" s="19"/>
      <c r="AB1189" s="35"/>
      <c r="AC1189" s="48"/>
      <c r="AD1189" s="19" t="str">
        <f>VLOOKUP(B1189,SAOM!B$2:Q2215,16,0)</f>
        <v>-</v>
      </c>
      <c r="AE1189" s="19" t="s">
        <v>4675</v>
      </c>
      <c r="AF1189" s="19"/>
      <c r="AG1189" s="145"/>
      <c r="AH1189" s="15"/>
    </row>
    <row r="1190" spans="1:34" s="20" customFormat="1">
      <c r="A1190" s="46">
        <v>4488</v>
      </c>
      <c r="B1190" s="38">
        <v>4488</v>
      </c>
      <c r="C1190" s="17">
        <v>41170</v>
      </c>
      <c r="D1190" s="17">
        <f t="shared" si="35"/>
        <v>41215</v>
      </c>
      <c r="E1190" s="17">
        <f>VLOOKUP(B1190,SAOM!B$2:D4240,3,0)</f>
        <v>41215</v>
      </c>
      <c r="F1190" s="17">
        <f t="shared" si="36"/>
        <v>41230</v>
      </c>
      <c r="G1190" s="17" t="s">
        <v>501</v>
      </c>
      <c r="H1190" s="14" t="s">
        <v>752</v>
      </c>
      <c r="I1190" s="40" t="str">
        <f>VLOOKUP(B1190,SAOM!B$2:E3185,4,0)</f>
        <v>A agendar</v>
      </c>
      <c r="J1190" s="14" t="s">
        <v>499</v>
      </c>
      <c r="K1190" s="14" t="s">
        <v>499</v>
      </c>
      <c r="L1190" s="97" t="s">
        <v>8456</v>
      </c>
      <c r="M1190" s="15" t="str">
        <f>VLOOKUP(L1190,Coordenadas!A$2:B2442,2,0)</f>
        <v xml:space="preserve"> 15°18'53.76"S</v>
      </c>
      <c r="N1190" s="15" t="str">
        <f>VLOOKUP(L1190,Coordenadas!A$2:C6185,3,0)</f>
        <v xml:space="preserve"> 42° 0'51.74"O</v>
      </c>
      <c r="O1190" s="40" t="str">
        <f>VLOOKUP(B1190,SAOM!B$2:H2143,7,0)</f>
        <v>-</v>
      </c>
      <c r="P1190" s="40">
        <v>4033</v>
      </c>
      <c r="Q1190" s="17" t="str">
        <f>VLOOKUP(B1190,SAOM!B$2:I2143,8,0)</f>
        <v>-</v>
      </c>
      <c r="R1190" s="17" t="e">
        <f>VLOOKUP(B1190,AG_Lider!A$1:F2502,6,0)</f>
        <v>#N/A</v>
      </c>
      <c r="S1190" s="42" t="str">
        <f>VLOOKUP(B1190,SAOM!B$2:J2143,9,0)</f>
        <v>CRISLEANNE MENDES DE OLIVEIRA</v>
      </c>
      <c r="T1190" s="17" t="str">
        <f>VLOOKUP(B1190,SAOM!B$2:K2589,10,0)</f>
        <v>LOCALIDADE DE SÃO TIAGO</v>
      </c>
      <c r="U1190" s="42" t="str">
        <f>VLOOKUP(B1190,SAOM!B$2:M1915,12,0)</f>
        <v>(38) 9990-0616</v>
      </c>
      <c r="V1190" s="87" t="str">
        <f>VLOOKUP(B1190,SAOM!B$2:L1915,11,0)</f>
        <v>39540-000</v>
      </c>
      <c r="W1190" s="18"/>
      <c r="X1190" s="40" t="str">
        <f>VLOOKUP(B1190,SAOM!B$2:N1915,13,0)</f>
        <v>-</v>
      </c>
      <c r="Y1190" s="17"/>
      <c r="Z1190" s="15"/>
      <c r="AA1190" s="19"/>
      <c r="AB1190" s="35"/>
      <c r="AC1190" s="48"/>
      <c r="AD1190" s="19" t="str">
        <f>VLOOKUP(B1190,SAOM!B$2:Q2216,16,0)</f>
        <v>-</v>
      </c>
      <c r="AE1190" s="19" t="s">
        <v>4675</v>
      </c>
      <c r="AF1190" s="19"/>
      <c r="AG1190" s="145"/>
      <c r="AH1190" s="15"/>
    </row>
    <row r="1191" spans="1:34" s="20" customFormat="1">
      <c r="A1191" s="46">
        <v>4489</v>
      </c>
      <c r="B1191" s="38">
        <v>4489</v>
      </c>
      <c r="C1191" s="17">
        <v>41170</v>
      </c>
      <c r="D1191" s="17">
        <f t="shared" si="35"/>
        <v>41215</v>
      </c>
      <c r="E1191" s="17">
        <f>VLOOKUP(B1191,SAOM!B$2:D4241,3,0)</f>
        <v>41215</v>
      </c>
      <c r="F1191" s="17">
        <f t="shared" si="36"/>
        <v>41230</v>
      </c>
      <c r="G1191" s="17" t="s">
        <v>501</v>
      </c>
      <c r="H1191" s="14" t="s">
        <v>752</v>
      </c>
      <c r="I1191" s="40" t="str">
        <f>VLOOKUP(B1191,SAOM!B$2:E3186,4,0)</f>
        <v>A agendar</v>
      </c>
      <c r="J1191" s="14" t="s">
        <v>499</v>
      </c>
      <c r="K1191" s="14" t="s">
        <v>499</v>
      </c>
      <c r="L1191" s="97" t="s">
        <v>8456</v>
      </c>
      <c r="M1191" s="15" t="str">
        <f>VLOOKUP(L1191,Coordenadas!A$2:B2443,2,0)</f>
        <v xml:space="preserve"> 15°18'53.76"S</v>
      </c>
      <c r="N1191" s="15" t="str">
        <f>VLOOKUP(L1191,Coordenadas!A$2:C6186,3,0)</f>
        <v xml:space="preserve"> 42° 0'51.74"O</v>
      </c>
      <c r="O1191" s="40" t="str">
        <f>VLOOKUP(B1191,SAOM!B$2:H2144,7,0)</f>
        <v>-</v>
      </c>
      <c r="P1191" s="40">
        <v>4033</v>
      </c>
      <c r="Q1191" s="17" t="str">
        <f>VLOOKUP(B1191,SAOM!B$2:I2144,8,0)</f>
        <v>-</v>
      </c>
      <c r="R1191" s="17" t="e">
        <f>VLOOKUP(B1191,AG_Lider!A$1:F2503,6,0)</f>
        <v>#N/A</v>
      </c>
      <c r="S1191" s="42" t="str">
        <f>VLOOKUP(B1191,SAOM!B$2:J2144,9,0)</f>
        <v>JUSSILENE DE CASSIA FERREIRA DA MOTA</v>
      </c>
      <c r="T1191" s="17" t="str">
        <f>VLOOKUP(B1191,SAOM!B$2:K2590,10,0)</f>
        <v>LOCALIDADE DE SÃO JOÃO VELHO</v>
      </c>
      <c r="U1191" s="42" t="str">
        <f>VLOOKUP(B1191,SAOM!B$2:M1916,12,0)</f>
        <v>(38) 9942-8274</v>
      </c>
      <c r="V1191" s="87" t="str">
        <f>VLOOKUP(B1191,SAOM!B$2:L1916,11,0)</f>
        <v>39540-000</v>
      </c>
      <c r="W1191" s="18"/>
      <c r="X1191" s="40" t="str">
        <f>VLOOKUP(B1191,SAOM!B$2:N1916,13,0)</f>
        <v>-</v>
      </c>
      <c r="Y1191" s="17"/>
      <c r="Z1191" s="15"/>
      <c r="AA1191" s="19"/>
      <c r="AB1191" s="35"/>
      <c r="AC1191" s="48"/>
      <c r="AD1191" s="19" t="str">
        <f>VLOOKUP(B1191,SAOM!B$2:Q2217,16,0)</f>
        <v>-</v>
      </c>
      <c r="AE1191" s="19" t="s">
        <v>4675</v>
      </c>
      <c r="AF1191" s="19"/>
      <c r="AG1191" s="145"/>
      <c r="AH1191" s="15"/>
    </row>
    <row r="1192" spans="1:34" s="20" customFormat="1">
      <c r="A1192" s="46">
        <v>4490</v>
      </c>
      <c r="B1192" s="38">
        <v>4490</v>
      </c>
      <c r="C1192" s="17">
        <v>41170</v>
      </c>
      <c r="D1192" s="17">
        <f t="shared" si="35"/>
        <v>41215</v>
      </c>
      <c r="E1192" s="17">
        <f>VLOOKUP(B1192,SAOM!B$2:D4242,3,0)</f>
        <v>41215</v>
      </c>
      <c r="F1192" s="17">
        <f t="shared" si="36"/>
        <v>41230</v>
      </c>
      <c r="G1192" s="17" t="s">
        <v>501</v>
      </c>
      <c r="H1192" s="14" t="s">
        <v>752</v>
      </c>
      <c r="I1192" s="40" t="str">
        <f>VLOOKUP(B1192,SAOM!B$2:E3187,4,0)</f>
        <v>A agendar</v>
      </c>
      <c r="J1192" s="14" t="s">
        <v>499</v>
      </c>
      <c r="K1192" s="14" t="s">
        <v>499</v>
      </c>
      <c r="L1192" s="97" t="s">
        <v>8456</v>
      </c>
      <c r="M1192" s="15" t="str">
        <f>VLOOKUP(L1192,Coordenadas!A$2:B2444,2,0)</f>
        <v xml:space="preserve"> 15°18'53.76"S</v>
      </c>
      <c r="N1192" s="15" t="str">
        <f>VLOOKUP(L1192,Coordenadas!A$2:C6187,3,0)</f>
        <v xml:space="preserve"> 42° 0'51.74"O</v>
      </c>
      <c r="O1192" s="40" t="str">
        <f>VLOOKUP(B1192,SAOM!B$2:H2145,7,0)</f>
        <v>-</v>
      </c>
      <c r="P1192" s="40">
        <v>4033</v>
      </c>
      <c r="Q1192" s="17" t="str">
        <f>VLOOKUP(B1192,SAOM!B$2:I2145,8,0)</f>
        <v>-</v>
      </c>
      <c r="R1192" s="17" t="e">
        <f>VLOOKUP(B1192,AG_Lider!A$1:F2504,6,0)</f>
        <v>#N/A</v>
      </c>
      <c r="S1192" s="42" t="str">
        <f>VLOOKUP(B1192,SAOM!B$2:J2145,9,0)</f>
        <v>JARLENE ROCHA FERRAZ</v>
      </c>
      <c r="T1192" s="17" t="str">
        <f>VLOOKUP(B1192,SAOM!B$2:K2591,10,0)</f>
        <v>LOCALIDADE DE MANDACARU</v>
      </c>
      <c r="U1192" s="42" t="str">
        <f>VLOOKUP(B1192,SAOM!B$2:M1917,12,0)</f>
        <v>(38) 9870-0670</v>
      </c>
      <c r="V1192" s="87" t="str">
        <f>VLOOKUP(B1192,SAOM!B$2:L1917,11,0)</f>
        <v>39540-000</v>
      </c>
      <c r="W1192" s="18"/>
      <c r="X1192" s="40" t="str">
        <f>VLOOKUP(B1192,SAOM!B$2:N1917,13,0)</f>
        <v>-</v>
      </c>
      <c r="Y1192" s="17"/>
      <c r="Z1192" s="15"/>
      <c r="AA1192" s="19"/>
      <c r="AB1192" s="35"/>
      <c r="AC1192" s="48"/>
      <c r="AD1192" s="19" t="str">
        <f>VLOOKUP(B1192,SAOM!B$2:Q2218,16,0)</f>
        <v>-</v>
      </c>
      <c r="AE1192" s="19" t="s">
        <v>4675</v>
      </c>
      <c r="AF1192" s="19"/>
      <c r="AG1192" s="145"/>
      <c r="AH1192" s="15"/>
    </row>
    <row r="1193" spans="1:34" s="20" customFormat="1">
      <c r="A1193" s="46">
        <v>4492</v>
      </c>
      <c r="B1193" s="38">
        <v>4492</v>
      </c>
      <c r="C1193" s="17">
        <v>41170</v>
      </c>
      <c r="D1193" s="17">
        <f t="shared" si="35"/>
        <v>41215</v>
      </c>
      <c r="E1193" s="17">
        <f>VLOOKUP(B1193,SAOM!B$2:D4243,3,0)</f>
        <v>41215</v>
      </c>
      <c r="F1193" s="17">
        <f t="shared" si="36"/>
        <v>41230</v>
      </c>
      <c r="G1193" s="17" t="s">
        <v>501</v>
      </c>
      <c r="H1193" s="14" t="s">
        <v>752</v>
      </c>
      <c r="I1193" s="40" t="str">
        <f>VLOOKUP(B1193,SAOM!B$2:E3188,4,0)</f>
        <v>A agendar</v>
      </c>
      <c r="J1193" s="14" t="s">
        <v>499</v>
      </c>
      <c r="K1193" s="14" t="s">
        <v>499</v>
      </c>
      <c r="L1193" s="97" t="s">
        <v>8482</v>
      </c>
      <c r="M1193" s="15" t="str">
        <f>VLOOKUP(L1193,Coordenadas!A$2:B2445,2,0)</f>
        <v xml:space="preserve"> 19°29'33.84"S</v>
      </c>
      <c r="N1193" s="15" t="str">
        <f>VLOOKUP(L1193,Coordenadas!A$2:C6188,3,0)</f>
        <v xml:space="preserve"> 41° 3'59.26"O</v>
      </c>
      <c r="O1193" s="40" t="str">
        <f>VLOOKUP(B1193,SAOM!B$2:H2146,7,0)</f>
        <v>-</v>
      </c>
      <c r="P1193" s="40">
        <v>4033</v>
      </c>
      <c r="Q1193" s="17" t="str">
        <f>VLOOKUP(B1193,SAOM!B$2:I2146,8,0)</f>
        <v>-</v>
      </c>
      <c r="R1193" s="17" t="e">
        <f>VLOOKUP(B1193,AG_Lider!A$1:F2505,6,0)</f>
        <v>#N/A</v>
      </c>
      <c r="S1193" s="42" t="str">
        <f>VLOOKUP(B1193,SAOM!B$2:J2146,9,0)</f>
        <v>DANILO SALOMÃO NICOLI</v>
      </c>
      <c r="T1193" s="17" t="str">
        <f>VLOOKUP(B1193,SAOM!B$2:K2592,10,0)</f>
        <v>AV. RAUL SOARES</v>
      </c>
      <c r="U1193" s="42" t="str">
        <f>VLOOKUP(B1193,SAOM!B$2:M1918,12,0)</f>
        <v>(33)9902-1606</v>
      </c>
      <c r="V1193" s="87" t="str">
        <f>VLOOKUP(B1193,SAOM!B$2:L1918,11,0)</f>
        <v>35200-000</v>
      </c>
      <c r="W1193" s="18"/>
      <c r="X1193" s="40" t="str">
        <f>VLOOKUP(B1193,SAOM!B$2:N1918,13,0)</f>
        <v>-</v>
      </c>
      <c r="Y1193" s="17"/>
      <c r="Z1193" s="15"/>
      <c r="AA1193" s="19"/>
      <c r="AB1193" s="35"/>
      <c r="AC1193" s="48"/>
      <c r="AD1193" s="19" t="str">
        <f>VLOOKUP(B1193,SAOM!B$2:Q2219,16,0)</f>
        <v>-</v>
      </c>
      <c r="AE1193" s="19" t="s">
        <v>4675</v>
      </c>
      <c r="AF1193" s="19"/>
      <c r="AG1193" s="145"/>
      <c r="AH1193" s="15"/>
    </row>
    <row r="1194" spans="1:34" s="20" customFormat="1">
      <c r="A1194" s="46">
        <v>4493</v>
      </c>
      <c r="B1194" s="38">
        <v>4493</v>
      </c>
      <c r="C1194" s="17">
        <v>41170</v>
      </c>
      <c r="D1194" s="17">
        <f t="shared" si="35"/>
        <v>41215</v>
      </c>
      <c r="E1194" s="17">
        <f>VLOOKUP(B1194,SAOM!B$2:D4244,3,0)</f>
        <v>41215</v>
      </c>
      <c r="F1194" s="17">
        <f t="shared" si="36"/>
        <v>41230</v>
      </c>
      <c r="G1194" s="17" t="s">
        <v>501</v>
      </c>
      <c r="H1194" s="14" t="s">
        <v>752</v>
      </c>
      <c r="I1194" s="40" t="str">
        <f>VLOOKUP(B1194,SAOM!B$2:E3189,4,0)</f>
        <v>A agendar</v>
      </c>
      <c r="J1194" s="14" t="s">
        <v>499</v>
      </c>
      <c r="K1194" s="14" t="s">
        <v>499</v>
      </c>
      <c r="L1194" s="97" t="s">
        <v>8487</v>
      </c>
      <c r="M1194" s="15" t="str">
        <f>VLOOKUP(L1194,Coordenadas!A$2:B2446,2,0)</f>
        <v xml:space="preserve"> 22°10'3.42"S</v>
      </c>
      <c r="N1194" s="15" t="str">
        <f>VLOOKUP(L1194,Coordenadas!A$2:C6189,3,0)</f>
        <v xml:space="preserve"> 44°38'6.22"O</v>
      </c>
      <c r="O1194" s="40" t="str">
        <f>VLOOKUP(B1194,SAOM!B$2:H2147,7,0)</f>
        <v>-</v>
      </c>
      <c r="P1194" s="40">
        <v>4033</v>
      </c>
      <c r="Q1194" s="17" t="str">
        <f>VLOOKUP(B1194,SAOM!B$2:I2147,8,0)</f>
        <v>-</v>
      </c>
      <c r="R1194" s="17" t="e">
        <f>VLOOKUP(B1194,AG_Lider!A$1:F2506,6,0)</f>
        <v>#N/A</v>
      </c>
      <c r="S1194" s="42" t="str">
        <f>VLOOKUP(B1194,SAOM!B$2:J2147,9,0)</f>
        <v>FÁBIO OLIVEIRA DINIZ</v>
      </c>
      <c r="T1194" s="17" t="str">
        <f>VLOOKUP(B1194,SAOM!B$2:K2593,10,0)</f>
        <v xml:space="preserve">PRAÇA ANISIO MENDES FONSECA S/nº </v>
      </c>
      <c r="U1194" s="42" t="str">
        <f>VLOOKUP(B1194,SAOM!B$2:M1919,12,0)</f>
        <v>(35)3366-1449</v>
      </c>
      <c r="V1194" s="87" t="str">
        <f>VLOOKUP(B1194,SAOM!B$2:L1919,11,0)</f>
        <v>37458-000</v>
      </c>
      <c r="W1194" s="18"/>
      <c r="X1194" s="40" t="str">
        <f>VLOOKUP(B1194,SAOM!B$2:N1919,13,0)</f>
        <v>-</v>
      </c>
      <c r="Y1194" s="17"/>
      <c r="Z1194" s="15"/>
      <c r="AA1194" s="19"/>
      <c r="AB1194" s="35"/>
      <c r="AC1194" s="48"/>
      <c r="AD1194" s="19" t="str">
        <f>VLOOKUP(B1194,SAOM!B$2:Q2220,16,0)</f>
        <v>-</v>
      </c>
      <c r="AE1194" s="19" t="s">
        <v>4675</v>
      </c>
      <c r="AF1194" s="19"/>
      <c r="AG1194" s="145"/>
      <c r="AH1194" s="15"/>
    </row>
    <row r="1195" spans="1:34" s="20" customFormat="1">
      <c r="A1195" s="46">
        <v>4494</v>
      </c>
      <c r="B1195" s="38">
        <v>4494</v>
      </c>
      <c r="C1195" s="17">
        <v>41170</v>
      </c>
      <c r="D1195" s="17">
        <f t="shared" si="35"/>
        <v>41215</v>
      </c>
      <c r="E1195" s="17">
        <f>VLOOKUP(B1195,SAOM!B$2:D4245,3,0)</f>
        <v>41215</v>
      </c>
      <c r="F1195" s="17">
        <f t="shared" si="36"/>
        <v>41230</v>
      </c>
      <c r="G1195" s="17" t="s">
        <v>501</v>
      </c>
      <c r="H1195" s="14" t="s">
        <v>752</v>
      </c>
      <c r="I1195" s="40" t="str">
        <f>VLOOKUP(B1195,SAOM!B$2:E3190,4,0)</f>
        <v>A agendar</v>
      </c>
      <c r="J1195" s="14" t="s">
        <v>499</v>
      </c>
      <c r="K1195" s="14" t="s">
        <v>499</v>
      </c>
      <c r="L1195" s="97" t="s">
        <v>8492</v>
      </c>
      <c r="M1195" s="15" t="str">
        <f>VLOOKUP(L1195,Coordenadas!A$2:B2447,2,0)</f>
        <v xml:space="preserve"> 21° 8'16.29"S</v>
      </c>
      <c r="N1195" s="15" t="str">
        <f>VLOOKUP(L1195,Coordenadas!A$2:C6190,3,0)</f>
        <v xml:space="preserve"> 43°45'52.05"O</v>
      </c>
      <c r="O1195" s="40" t="str">
        <f>VLOOKUP(B1195,SAOM!B$2:H2148,7,0)</f>
        <v>-</v>
      </c>
      <c r="P1195" s="40">
        <v>4033</v>
      </c>
      <c r="Q1195" s="17" t="str">
        <f>VLOOKUP(B1195,SAOM!B$2:I2148,8,0)</f>
        <v>-</v>
      </c>
      <c r="R1195" s="17" t="e">
        <f>VLOOKUP(B1195,AG_Lider!A$1:F2507,6,0)</f>
        <v>#N/A</v>
      </c>
      <c r="S1195" s="42" t="str">
        <f>VLOOKUP(B1195,SAOM!B$2:J2148,9,0)</f>
        <v>FRANCIELE ZANETI CAMPOS</v>
      </c>
      <c r="T1195" s="17" t="str">
        <f>VLOOKUP(B1195,SAOM!B$2:K2594,10,0)</f>
        <v>RUA RIBEIRO MENDES, 11</v>
      </c>
      <c r="U1195" s="42" t="str">
        <f>VLOOKUP(B1195,SAOM!B$2:M1920,12,0)</f>
        <v>(32)3367-1237</v>
      </c>
      <c r="V1195" s="87" t="str">
        <f>VLOOKUP(B1195,SAOM!B$2:L1920,11,0)</f>
        <v>36272-000</v>
      </c>
      <c r="W1195" s="18"/>
      <c r="X1195" s="40" t="str">
        <f>VLOOKUP(B1195,SAOM!B$2:N1920,13,0)</f>
        <v>-</v>
      </c>
      <c r="Y1195" s="17"/>
      <c r="Z1195" s="15"/>
      <c r="AA1195" s="19"/>
      <c r="AB1195" s="35"/>
      <c r="AC1195" s="48"/>
      <c r="AD1195" s="19" t="str">
        <f>VLOOKUP(B1195,SAOM!B$2:Q2221,16,0)</f>
        <v>-</v>
      </c>
      <c r="AE1195" s="19" t="s">
        <v>4675</v>
      </c>
      <c r="AF1195" s="19"/>
      <c r="AG1195" s="145"/>
      <c r="AH1195" s="15"/>
    </row>
    <row r="1196" spans="1:34" s="20" customFormat="1">
      <c r="A1196" s="46">
        <v>4495</v>
      </c>
      <c r="B1196" s="38">
        <v>4495</v>
      </c>
      <c r="C1196" s="17">
        <v>41170</v>
      </c>
      <c r="D1196" s="17">
        <f t="shared" si="35"/>
        <v>41215</v>
      </c>
      <c r="E1196" s="17">
        <f>VLOOKUP(B1196,SAOM!B$2:D4246,3,0)</f>
        <v>41215</v>
      </c>
      <c r="F1196" s="17">
        <f t="shared" ref="F1196:F1227" si="37">D1196+15</f>
        <v>41230</v>
      </c>
      <c r="G1196" s="17" t="s">
        <v>501</v>
      </c>
      <c r="H1196" s="14" t="s">
        <v>752</v>
      </c>
      <c r="I1196" s="40" t="str">
        <f>VLOOKUP(B1196,SAOM!B$2:E3191,4,0)</f>
        <v>Agendado</v>
      </c>
      <c r="J1196" s="14" t="s">
        <v>499</v>
      </c>
      <c r="K1196" s="14" t="s">
        <v>499</v>
      </c>
      <c r="L1196" s="97" t="s">
        <v>8510</v>
      </c>
      <c r="M1196" s="15" t="str">
        <f>VLOOKUP(L1196,Coordenadas!A$2:B2448,2,0)</f>
        <v xml:space="preserve"> 21°19'38.20"S</v>
      </c>
      <c r="N1196" s="15" t="str">
        <f>VLOOKUP(L1196,Coordenadas!A$2:C6191,3,0)</f>
        <v xml:space="preserve"> 43°22'37.22"O</v>
      </c>
      <c r="O1196" s="40" t="str">
        <f>VLOOKUP(B1196,SAOM!B$2:H2149,7,0)</f>
        <v>-</v>
      </c>
      <c r="P1196" s="40">
        <v>4033</v>
      </c>
      <c r="Q1196" s="17">
        <f>VLOOKUP(B1196,SAOM!B$2:I2149,8,0)</f>
        <v>41178</v>
      </c>
      <c r="R1196" s="17" t="e">
        <f>VLOOKUP(B1196,AG_Lider!A$1:F2508,6,0)</f>
        <v>#N/A</v>
      </c>
      <c r="S1196" s="42" t="str">
        <f>VLOOKUP(B1196,SAOM!B$2:J2149,9,0)</f>
        <v>GUILHERME CABRAL GONÇALVES</v>
      </c>
      <c r="T1196" s="17" t="str">
        <f>VLOOKUP(B1196,SAOM!B$2:K2595,10,0)</f>
        <v xml:space="preserve"> 	RUA SÉRGIO CARVALHO AMARAL, 01  - CENTRO</v>
      </c>
      <c r="U1196" s="42" t="str">
        <f>VLOOKUP(B1196,SAOM!B$2:M1921,12,0)</f>
        <v>(32)3256-1291</v>
      </c>
      <c r="V1196" s="87" t="str">
        <f>VLOOKUP(B1196,SAOM!B$2:L1921,11,0)</f>
        <v>36255-000</v>
      </c>
      <c r="W1196" s="18"/>
      <c r="X1196" s="40" t="str">
        <f>VLOOKUP(B1196,SAOM!B$2:N1921,13,0)</f>
        <v>-</v>
      </c>
      <c r="Y1196" s="17"/>
      <c r="Z1196" s="15"/>
      <c r="AA1196" s="19"/>
      <c r="AB1196" s="35"/>
      <c r="AC1196" s="48"/>
      <c r="AD1196" s="19" t="str">
        <f>VLOOKUP(B1196,SAOM!B$2:Q2222,16,0)</f>
        <v>-</v>
      </c>
      <c r="AE1196" s="19" t="s">
        <v>4675</v>
      </c>
      <c r="AF1196" s="19"/>
      <c r="AG1196" s="145"/>
      <c r="AH1196" s="15"/>
    </row>
    <row r="1197" spans="1:34" s="20" customFormat="1">
      <c r="A1197" s="46">
        <v>4496</v>
      </c>
      <c r="B1197" s="38">
        <v>4496</v>
      </c>
      <c r="C1197" s="17">
        <v>41170</v>
      </c>
      <c r="D1197" s="17">
        <f t="shared" si="35"/>
        <v>41215</v>
      </c>
      <c r="E1197" s="17">
        <f>VLOOKUP(B1197,SAOM!B$2:D4247,3,0)</f>
        <v>41215</v>
      </c>
      <c r="F1197" s="17">
        <f t="shared" si="37"/>
        <v>41230</v>
      </c>
      <c r="G1197" s="17" t="s">
        <v>501</v>
      </c>
      <c r="H1197" s="14" t="s">
        <v>752</v>
      </c>
      <c r="I1197" s="40" t="str">
        <f>VLOOKUP(B1197,SAOM!B$2:E3192,4,0)</f>
        <v>Agendado</v>
      </c>
      <c r="J1197" s="14" t="s">
        <v>499</v>
      </c>
      <c r="K1197" s="14" t="s">
        <v>499</v>
      </c>
      <c r="L1197" s="97" t="s">
        <v>8526</v>
      </c>
      <c r="M1197" s="15" t="str">
        <f>VLOOKUP(L1197,Coordenadas!A$2:B2449,2,0)</f>
        <v xml:space="preserve"> 18°26'23.11"S</v>
      </c>
      <c r="N1197" s="15" t="str">
        <f>VLOOKUP(L1197,Coordenadas!A$2:C6192,3,0)</f>
        <v xml:space="preserve"> 49°11'15.89"O</v>
      </c>
      <c r="O1197" s="40" t="str">
        <f>VLOOKUP(B1197,SAOM!B$2:H2150,7,0)</f>
        <v>-</v>
      </c>
      <c r="P1197" s="40">
        <v>4033</v>
      </c>
      <c r="Q1197" s="17">
        <f>VLOOKUP(B1197,SAOM!B$2:I2150,8,0)</f>
        <v>41180</v>
      </c>
      <c r="R1197" s="17" t="e">
        <f>VLOOKUP(B1197,AG_Lider!A$1:F2509,6,0)</f>
        <v>#N/A</v>
      </c>
      <c r="S1197" s="42" t="str">
        <f>VLOOKUP(B1197,SAOM!B$2:J2150,9,0)</f>
        <v>ANA LUISA FONTOURA</v>
      </c>
      <c r="T1197" s="17" t="str">
        <f>VLOOKUP(B1197,SAOM!B$2:K2596,10,0)</f>
        <v>AVENIDA PRINCIPAL, nº 39</v>
      </c>
      <c r="U1197" s="42" t="str">
        <f>VLOOKUP(B1197,SAOM!B$2:M1922,12,0)</f>
        <v>(34)3284-9549</v>
      </c>
      <c r="V1197" s="87" t="str">
        <f>VLOOKUP(B1197,SAOM!B$2:L1922,11,0)</f>
        <v>38435-000</v>
      </c>
      <c r="W1197" s="18"/>
      <c r="X1197" s="40" t="str">
        <f>VLOOKUP(B1197,SAOM!B$2:N1922,13,0)</f>
        <v>-</v>
      </c>
      <c r="Y1197" s="17"/>
      <c r="Z1197" s="15"/>
      <c r="AA1197" s="19"/>
      <c r="AB1197" s="35"/>
      <c r="AC1197" s="48"/>
      <c r="AD1197" s="19" t="str">
        <f>VLOOKUP(B1197,SAOM!B$2:Q2223,16,0)</f>
        <v>-</v>
      </c>
      <c r="AE1197" s="19" t="s">
        <v>4675</v>
      </c>
      <c r="AF1197" s="19"/>
      <c r="AG1197" s="145"/>
      <c r="AH1197" s="15"/>
    </row>
    <row r="1198" spans="1:34" s="20" customFormat="1">
      <c r="A1198" s="46">
        <v>4497</v>
      </c>
      <c r="B1198" s="38">
        <v>4497</v>
      </c>
      <c r="C1198" s="17">
        <v>41170</v>
      </c>
      <c r="D1198" s="17">
        <f t="shared" si="35"/>
        <v>41215</v>
      </c>
      <c r="E1198" s="17">
        <f>VLOOKUP(B1198,SAOM!B$2:D4248,3,0)</f>
        <v>41215</v>
      </c>
      <c r="F1198" s="17">
        <f t="shared" si="37"/>
        <v>41230</v>
      </c>
      <c r="G1198" s="17" t="s">
        <v>501</v>
      </c>
      <c r="H1198" s="14" t="s">
        <v>752</v>
      </c>
      <c r="I1198" s="40" t="str">
        <f>VLOOKUP(B1198,SAOM!B$2:E3193,4,0)</f>
        <v>Agendado</v>
      </c>
      <c r="J1198" s="14" t="s">
        <v>499</v>
      </c>
      <c r="K1198" s="14" t="s">
        <v>499</v>
      </c>
      <c r="L1198" s="97" t="s">
        <v>8531</v>
      </c>
      <c r="M1198" s="15" t="str">
        <f>VLOOKUP(L1198,Coordenadas!A$2:B2450,2,0)</f>
        <v xml:space="preserve"> 21°37'43.05"S</v>
      </c>
      <c r="N1198" s="15" t="str">
        <f>VLOOKUP(L1198,Coordenadas!A$2:C6193,3,0)</f>
        <v xml:space="preserve"> 42°49'51.42"O</v>
      </c>
      <c r="O1198" s="40" t="str">
        <f>VLOOKUP(B1198,SAOM!B$2:H2151,7,0)</f>
        <v>-</v>
      </c>
      <c r="P1198" s="40">
        <v>4033</v>
      </c>
      <c r="Q1198" s="17">
        <f>VLOOKUP(B1198,SAOM!B$2:I2151,8,0)</f>
        <v>41179</v>
      </c>
      <c r="R1198" s="17" t="e">
        <f>VLOOKUP(B1198,AG_Lider!A$1:F2510,6,0)</f>
        <v>#N/A</v>
      </c>
      <c r="S1198" s="42" t="str">
        <f>VLOOKUP(B1198,SAOM!B$2:J2151,9,0)</f>
        <v>JOSE FRANCISCO KIKO MONTES PEREIRA</v>
      </c>
      <c r="T1198" s="17" t="str">
        <f>VLOOKUP(B1198,SAOM!B$2:K2597,10,0)</f>
        <v>RUA DO ROSÁRIO, S/N, CENTRO</v>
      </c>
      <c r="U1198" s="42" t="str">
        <f>VLOOKUP(B1198,SAOM!B$2:M1923,12,0)</f>
        <v>(32)3445-1188/1277</v>
      </c>
      <c r="V1198" s="87" t="str">
        <f>VLOOKUP(B1198,SAOM!B$2:L1923,11,0)</f>
        <v>25710-000</v>
      </c>
      <c r="W1198" s="18"/>
      <c r="X1198" s="40" t="str">
        <f>VLOOKUP(B1198,SAOM!B$2:N1923,13,0)</f>
        <v>-</v>
      </c>
      <c r="Y1198" s="17"/>
      <c r="Z1198" s="15"/>
      <c r="AA1198" s="19"/>
      <c r="AB1198" s="35"/>
      <c r="AC1198" s="48"/>
      <c r="AD1198" s="19" t="str">
        <f>VLOOKUP(B1198,SAOM!B$2:Q2224,16,0)</f>
        <v>-</v>
      </c>
      <c r="AE1198" s="19" t="s">
        <v>4675</v>
      </c>
      <c r="AF1198" s="19"/>
      <c r="AG1198" s="145"/>
      <c r="AH1198" s="15"/>
    </row>
    <row r="1199" spans="1:34" s="20" customFormat="1">
      <c r="A1199" s="46">
        <v>4498</v>
      </c>
      <c r="B1199" s="38">
        <v>4498</v>
      </c>
      <c r="C1199" s="17">
        <v>41170</v>
      </c>
      <c r="D1199" s="17">
        <f t="shared" si="35"/>
        <v>41215</v>
      </c>
      <c r="E1199" s="17">
        <f>VLOOKUP(B1199,SAOM!B$2:D4249,3,0)</f>
        <v>41215</v>
      </c>
      <c r="F1199" s="17">
        <f t="shared" si="37"/>
        <v>41230</v>
      </c>
      <c r="G1199" s="17" t="s">
        <v>501</v>
      </c>
      <c r="H1199" s="14" t="s">
        <v>752</v>
      </c>
      <c r="I1199" s="40" t="str">
        <f>VLOOKUP(B1199,SAOM!B$2:E3194,4,0)</f>
        <v>Agendado</v>
      </c>
      <c r="J1199" s="14" t="s">
        <v>499</v>
      </c>
      <c r="K1199" s="14" t="s">
        <v>499</v>
      </c>
      <c r="L1199" s="97" t="s">
        <v>8536</v>
      </c>
      <c r="M1199" s="15" t="str">
        <f>VLOOKUP(L1199,Coordenadas!A$2:B2451,2,0)</f>
        <v xml:space="preserve"> 17°52'4.68"S</v>
      </c>
      <c r="N1199" s="15" t="str">
        <f>VLOOKUP(L1199,Coordenadas!A$2:C6194,3,0)</f>
        <v xml:space="preserve"> 42°33'21.01"O</v>
      </c>
      <c r="O1199" s="40" t="str">
        <f>VLOOKUP(B1199,SAOM!B$2:H2152,7,0)</f>
        <v>-</v>
      </c>
      <c r="P1199" s="40">
        <v>4033</v>
      </c>
      <c r="Q1199" s="17">
        <f>VLOOKUP(B1199,SAOM!B$2:I2152,8,0)</f>
        <v>41178</v>
      </c>
      <c r="R1199" s="17" t="e">
        <f>VLOOKUP(B1199,AG_Lider!A$1:F2511,6,0)</f>
        <v>#N/A</v>
      </c>
      <c r="S1199" s="42" t="str">
        <f>VLOOKUP(B1199,SAOM!B$2:J2152,9,0)</f>
        <v xml:space="preserve">KELLY DO ROSÁRIO SILVA </v>
      </c>
      <c r="T1199" s="17" t="str">
        <f>VLOOKUP(B1199,SAOM!B$2:K2598,10,0)</f>
        <v>AVENIDA BRASIL S/N</v>
      </c>
      <c r="U1199" s="42" t="str">
        <f>VLOOKUP(B1199,SAOM!B$2:M1924,12,0)</f>
        <v>(33)3515-9089</v>
      </c>
      <c r="V1199" s="87" t="str">
        <f>VLOOKUP(B1199,SAOM!B$2:L1924,11,0)</f>
        <v>39678-000</v>
      </c>
      <c r="W1199" s="18"/>
      <c r="X1199" s="40" t="str">
        <f>VLOOKUP(B1199,SAOM!B$2:N1924,13,0)</f>
        <v>-</v>
      </c>
      <c r="Y1199" s="17"/>
      <c r="Z1199" s="15"/>
      <c r="AA1199" s="19"/>
      <c r="AB1199" s="35"/>
      <c r="AC1199" s="48"/>
      <c r="AD1199" s="19" t="str">
        <f>VLOOKUP(B1199,SAOM!B$2:Q2225,16,0)</f>
        <v>-</v>
      </c>
      <c r="AE1199" s="19" t="s">
        <v>4675</v>
      </c>
      <c r="AF1199" s="19"/>
      <c r="AG1199" s="145"/>
      <c r="AH1199" s="15"/>
    </row>
    <row r="1200" spans="1:34" s="20" customFormat="1">
      <c r="A1200" s="46">
        <v>4499</v>
      </c>
      <c r="B1200" s="38">
        <v>4499</v>
      </c>
      <c r="C1200" s="17">
        <v>41170</v>
      </c>
      <c r="D1200" s="17">
        <f t="shared" si="35"/>
        <v>41215</v>
      </c>
      <c r="E1200" s="17">
        <f>VLOOKUP(B1200,SAOM!B$2:D4250,3,0)</f>
        <v>41215</v>
      </c>
      <c r="F1200" s="17">
        <f t="shared" si="37"/>
        <v>41230</v>
      </c>
      <c r="G1200" s="17" t="s">
        <v>501</v>
      </c>
      <c r="H1200" s="14" t="s">
        <v>752</v>
      </c>
      <c r="I1200" s="40" t="str">
        <f>VLOOKUP(B1200,SAOM!B$2:E3195,4,0)</f>
        <v>Agendado</v>
      </c>
      <c r="J1200" s="14" t="s">
        <v>499</v>
      </c>
      <c r="K1200" s="14" t="s">
        <v>499</v>
      </c>
      <c r="L1200" s="97" t="s">
        <v>8541</v>
      </c>
      <c r="M1200" s="15" t="str">
        <f>VLOOKUP(L1200,Coordenadas!A$2:B2452,2,0)</f>
        <v xml:space="preserve"> 18° 6'41.82"S</v>
      </c>
      <c r="N1200" s="15" t="str">
        <f>VLOOKUP(L1200,Coordenadas!A$2:C6195,3,0)</f>
        <v xml:space="preserve"> 44°16'1.15"O</v>
      </c>
      <c r="O1200" s="40" t="str">
        <f>VLOOKUP(B1200,SAOM!B$2:H2153,7,0)</f>
        <v>-</v>
      </c>
      <c r="P1200" s="40">
        <v>4033</v>
      </c>
      <c r="Q1200" s="17">
        <f>VLOOKUP(B1200,SAOM!B$2:I2153,8,0)</f>
        <v>41178</v>
      </c>
      <c r="R1200" s="17" t="e">
        <f>VLOOKUP(B1200,AG_Lider!A$1:F2512,6,0)</f>
        <v>#N/A</v>
      </c>
      <c r="S1200" s="42" t="str">
        <f>VLOOKUP(B1200,SAOM!B$2:J2153,9,0)</f>
        <v>ADSON RODRIGUES BOTELHO</v>
      </c>
      <c r="T1200" s="17" t="str">
        <f>VLOOKUP(B1200,SAOM!B$2:K2599,10,0)</f>
        <v>PRAÇA PREFEITO JOÃO CAETANO, 418</v>
      </c>
      <c r="U1200" s="42" t="str">
        <f>VLOOKUP(B1200,SAOM!B$2:M1925,12,0)</f>
        <v>(38)3758-1210</v>
      </c>
      <c r="V1200" s="87" t="str">
        <f>VLOOKUP(B1200,SAOM!B$2:L1925,11,0)</f>
        <v>39220-000</v>
      </c>
      <c r="W1200" s="18"/>
      <c r="X1200" s="40" t="str">
        <f>VLOOKUP(B1200,SAOM!B$2:N1925,13,0)</f>
        <v>-</v>
      </c>
      <c r="Y1200" s="17"/>
      <c r="Z1200" s="15"/>
      <c r="AA1200" s="19"/>
      <c r="AB1200" s="35"/>
      <c r="AC1200" s="48"/>
      <c r="AD1200" s="19" t="str">
        <f>VLOOKUP(B1200,SAOM!B$2:Q2226,16,0)</f>
        <v>-</v>
      </c>
      <c r="AE1200" s="19" t="s">
        <v>4675</v>
      </c>
      <c r="AF1200" s="19"/>
      <c r="AG1200" s="145"/>
      <c r="AH1200" s="15"/>
    </row>
    <row r="1201" spans="1:34" s="20" customFormat="1">
      <c r="A1201" s="46">
        <v>4500</v>
      </c>
      <c r="B1201" s="38">
        <v>4500</v>
      </c>
      <c r="C1201" s="17">
        <v>41170</v>
      </c>
      <c r="D1201" s="17">
        <f t="shared" si="35"/>
        <v>41215</v>
      </c>
      <c r="E1201" s="17">
        <f>VLOOKUP(B1201,SAOM!B$2:D4251,3,0)</f>
        <v>41215</v>
      </c>
      <c r="F1201" s="17">
        <f t="shared" si="37"/>
        <v>41230</v>
      </c>
      <c r="G1201" s="17" t="s">
        <v>501</v>
      </c>
      <c r="H1201" s="14" t="s">
        <v>752</v>
      </c>
      <c r="I1201" s="40" t="str">
        <f>VLOOKUP(B1201,SAOM!B$2:E3196,4,0)</f>
        <v>A agendar</v>
      </c>
      <c r="J1201" s="14" t="s">
        <v>499</v>
      </c>
      <c r="K1201" s="14" t="s">
        <v>499</v>
      </c>
      <c r="L1201" s="97" t="s">
        <v>8546</v>
      </c>
      <c r="M1201" s="15" t="str">
        <f>VLOOKUP(L1201,Coordenadas!A$2:B2453,2,0)</f>
        <v xml:space="preserve"> 20°24'28.78"S</v>
      </c>
      <c r="N1201" s="15" t="str">
        <f>VLOOKUP(L1201,Coordenadas!A$2:C6196,3,0)</f>
        <v xml:space="preserve"> 44° 1'5.46"O</v>
      </c>
      <c r="O1201" s="40" t="str">
        <f>VLOOKUP(B1201,SAOM!B$2:H2154,7,0)</f>
        <v>-</v>
      </c>
      <c r="P1201" s="40">
        <v>4033</v>
      </c>
      <c r="Q1201" s="17" t="str">
        <f>VLOOKUP(B1201,SAOM!B$2:I2154,8,0)</f>
        <v>-</v>
      </c>
      <c r="R1201" s="17" t="e">
        <f>VLOOKUP(B1201,AG_Lider!A$1:F2513,6,0)</f>
        <v>#N/A</v>
      </c>
      <c r="S1201" s="42" t="str">
        <f>VLOOKUP(B1201,SAOM!B$2:J2154,9,0)</f>
        <v>ANA CAROLINE VIEIRA REZENDE</v>
      </c>
      <c r="T1201" s="17" t="str">
        <f>VLOOKUP(B1201,SAOM!B$2:K2600,10,0)</f>
        <v>RUA PADRE JACINTO nº 21</v>
      </c>
      <c r="U1201" s="42" t="str">
        <f>VLOOKUP(B1201,SAOM!B$2:M1926,12,0)</f>
        <v>(31)3734-1414</v>
      </c>
      <c r="V1201" s="87" t="str">
        <f>VLOOKUP(B1201,SAOM!B$2:L1926,11,0)</f>
        <v>35473-000</v>
      </c>
      <c r="W1201" s="18"/>
      <c r="X1201" s="40" t="str">
        <f>VLOOKUP(B1201,SAOM!B$2:N1926,13,0)</f>
        <v>-</v>
      </c>
      <c r="Y1201" s="17"/>
      <c r="Z1201" s="15"/>
      <c r="AA1201" s="19"/>
      <c r="AB1201" s="35"/>
      <c r="AC1201" s="48"/>
      <c r="AD1201" s="19" t="str">
        <f>VLOOKUP(B1201,SAOM!B$2:Q2227,16,0)</f>
        <v>-</v>
      </c>
      <c r="AE1201" s="19" t="s">
        <v>4675</v>
      </c>
      <c r="AF1201" s="19"/>
      <c r="AG1201" s="145"/>
      <c r="AH1201" s="15"/>
    </row>
    <row r="1202" spans="1:34" s="20" customFormat="1">
      <c r="A1202" s="46">
        <v>4501</v>
      </c>
      <c r="B1202" s="38">
        <v>4501</v>
      </c>
      <c r="C1202" s="17">
        <v>41170</v>
      </c>
      <c r="D1202" s="17">
        <f t="shared" si="35"/>
        <v>41215</v>
      </c>
      <c r="E1202" s="17">
        <f>VLOOKUP(B1202,SAOM!B$2:D4252,3,0)</f>
        <v>41215</v>
      </c>
      <c r="F1202" s="17">
        <f t="shared" si="37"/>
        <v>41230</v>
      </c>
      <c r="G1202" s="17" t="s">
        <v>501</v>
      </c>
      <c r="H1202" s="14" t="s">
        <v>752</v>
      </c>
      <c r="I1202" s="40" t="str">
        <f>VLOOKUP(B1202,SAOM!B$2:E3197,4,0)</f>
        <v>A agendar</v>
      </c>
      <c r="J1202" s="14" t="s">
        <v>499</v>
      </c>
      <c r="K1202" s="14" t="s">
        <v>499</v>
      </c>
      <c r="L1202" s="97" t="s">
        <v>8551</v>
      </c>
      <c r="M1202" s="15" t="str">
        <f>VLOOKUP(L1202,Coordenadas!A$2:B2454,2,0)</f>
        <v xml:space="preserve"> 20°37'18.63"S</v>
      </c>
      <c r="N1202" s="15" t="str">
        <f>VLOOKUP(L1202,Coordenadas!A$2:C6197,3,0)</f>
        <v xml:space="preserve"> 45°10'7.15"O</v>
      </c>
      <c r="O1202" s="40" t="str">
        <f>VLOOKUP(B1202,SAOM!B$2:H2155,7,0)</f>
        <v>-</v>
      </c>
      <c r="P1202" s="40">
        <v>4033</v>
      </c>
      <c r="Q1202" s="17" t="str">
        <f>VLOOKUP(B1202,SAOM!B$2:I2155,8,0)</f>
        <v>-</v>
      </c>
      <c r="R1202" s="17" t="e">
        <f>VLOOKUP(B1202,AG_Lider!A$1:F2514,6,0)</f>
        <v>#N/A</v>
      </c>
      <c r="S1202" s="42" t="str">
        <f>VLOOKUP(B1202,SAOM!B$2:J2155,9,0)</f>
        <v>VALQUIRIA KARINE LIMA</v>
      </c>
      <c r="T1202" s="17" t="str">
        <f>VLOOKUP(B1202,SAOM!B$2:K2601,10,0)</f>
        <v>AV. ITAPECERICA, nº 146</v>
      </c>
      <c r="U1202" s="42" t="str">
        <f>VLOOKUP(B1202,SAOM!B$2:M1927,12,0)</f>
        <v>(37)3343-1294</v>
      </c>
      <c r="V1202" s="87" t="str">
        <f>VLOOKUP(B1202,SAOM!B$2:L1927,11,0)</f>
        <v>35555-000</v>
      </c>
      <c r="W1202" s="18"/>
      <c r="X1202" s="40" t="str">
        <f>VLOOKUP(B1202,SAOM!B$2:N1927,13,0)</f>
        <v>-</v>
      </c>
      <c r="Y1202" s="17"/>
      <c r="Z1202" s="15"/>
      <c r="AA1202" s="19"/>
      <c r="AB1202" s="35"/>
      <c r="AC1202" s="48"/>
      <c r="AD1202" s="19" t="str">
        <f>VLOOKUP(B1202,SAOM!B$2:Q2228,16,0)</f>
        <v>-</v>
      </c>
      <c r="AE1202" s="19" t="s">
        <v>4675</v>
      </c>
      <c r="AF1202" s="19"/>
      <c r="AG1202" s="145"/>
      <c r="AH1202" s="15"/>
    </row>
    <row r="1203" spans="1:34" s="20" customFormat="1">
      <c r="A1203" s="46">
        <v>4502</v>
      </c>
      <c r="B1203" s="38">
        <v>4502</v>
      </c>
      <c r="C1203" s="17">
        <v>41170</v>
      </c>
      <c r="D1203" s="17">
        <f t="shared" si="35"/>
        <v>41215</v>
      </c>
      <c r="E1203" s="17">
        <f>VLOOKUP(B1203,SAOM!B$2:D4253,3,0)</f>
        <v>41215</v>
      </c>
      <c r="F1203" s="17">
        <f t="shared" si="37"/>
        <v>41230</v>
      </c>
      <c r="G1203" s="17" t="s">
        <v>501</v>
      </c>
      <c r="H1203" s="14" t="s">
        <v>752</v>
      </c>
      <c r="I1203" s="40" t="str">
        <f>VLOOKUP(B1203,SAOM!B$2:E3198,4,0)</f>
        <v>A agendar</v>
      </c>
      <c r="J1203" s="14" t="s">
        <v>499</v>
      </c>
      <c r="K1203" s="14" t="s">
        <v>499</v>
      </c>
      <c r="L1203" s="97" t="s">
        <v>8556</v>
      </c>
      <c r="M1203" s="15" t="str">
        <f>VLOOKUP(L1203,Coordenadas!A$2:B2455,2,0)</f>
        <v xml:space="preserve"> 22°36'36.11"S</v>
      </c>
      <c r="N1203" s="15" t="str">
        <f>VLOOKUP(L1203,Coordenadas!A$2:C6198,3,0)</f>
        <v xml:space="preserve"> 46° 3'28.17"O</v>
      </c>
      <c r="O1203" s="40" t="str">
        <f>VLOOKUP(B1203,SAOM!B$2:H2156,7,0)</f>
        <v>-</v>
      </c>
      <c r="P1203" s="40">
        <v>4033</v>
      </c>
      <c r="Q1203" s="17" t="str">
        <f>VLOOKUP(B1203,SAOM!B$2:I2156,8,0)</f>
        <v>-</v>
      </c>
      <c r="R1203" s="17" t="e">
        <f>VLOOKUP(B1203,AG_Lider!A$1:F2515,6,0)</f>
        <v>#N/A</v>
      </c>
      <c r="S1203" s="42" t="str">
        <f>VLOOKUP(B1203,SAOM!B$2:J2156,9,0)</f>
        <v>ANGELA MARIA DE ALMEIDA</v>
      </c>
      <c r="T1203" s="17" t="str">
        <f>VLOOKUP(B1203,SAOM!B$2:K2602,10,0)</f>
        <v>RUA VER. ANGELO BERNARDO FACCIO, 10</v>
      </c>
      <c r="U1203" s="42" t="str">
        <f>VLOOKUP(B1203,SAOM!B$2:M1928,12,0)</f>
        <v>(35)3431-2798</v>
      </c>
      <c r="V1203" s="87" t="str">
        <f>VLOOKUP(B1203,SAOM!B$2:L1928,11,0)</f>
        <v>37600-000</v>
      </c>
      <c r="W1203" s="18"/>
      <c r="X1203" s="40" t="str">
        <f>VLOOKUP(B1203,SAOM!B$2:N1928,13,0)</f>
        <v>-</v>
      </c>
      <c r="Y1203" s="17"/>
      <c r="Z1203" s="15"/>
      <c r="AA1203" s="19"/>
      <c r="AB1203" s="35"/>
      <c r="AC1203" s="48"/>
      <c r="AD1203" s="19" t="str">
        <f>VLOOKUP(B1203,SAOM!B$2:Q2229,16,0)</f>
        <v>-</v>
      </c>
      <c r="AE1203" s="19" t="s">
        <v>4675</v>
      </c>
      <c r="AF1203" s="19"/>
      <c r="AG1203" s="145"/>
      <c r="AH1203" s="15"/>
    </row>
    <row r="1204" spans="1:34" s="20" customFormat="1">
      <c r="A1204" s="46">
        <v>4503</v>
      </c>
      <c r="B1204" s="38">
        <v>4503</v>
      </c>
      <c r="C1204" s="17">
        <v>41170</v>
      </c>
      <c r="D1204" s="17">
        <f t="shared" si="35"/>
        <v>41215</v>
      </c>
      <c r="E1204" s="17">
        <f>VLOOKUP(B1204,SAOM!B$2:D4254,3,0)</f>
        <v>41215</v>
      </c>
      <c r="F1204" s="17">
        <f t="shared" si="37"/>
        <v>41230</v>
      </c>
      <c r="G1204" s="17" t="s">
        <v>501</v>
      </c>
      <c r="H1204" s="14" t="s">
        <v>752</v>
      </c>
      <c r="I1204" s="40" t="str">
        <f>VLOOKUP(B1204,SAOM!B$2:E3199,4,0)</f>
        <v>Agendado</v>
      </c>
      <c r="J1204" s="14" t="s">
        <v>499</v>
      </c>
      <c r="K1204" s="14" t="s">
        <v>499</v>
      </c>
      <c r="L1204" s="97" t="s">
        <v>8561</v>
      </c>
      <c r="M1204" s="15" t="str">
        <f>VLOOKUP(L1204,Coordenadas!A$2:B2456,2,0)</f>
        <v xml:space="preserve"> 21°49'54.12"S</v>
      </c>
      <c r="N1204" s="15" t="str">
        <f>VLOOKUP(L1204,Coordenadas!A$2:C6199,3,0)</f>
        <v xml:space="preserve"> 45°24'27.78"O</v>
      </c>
      <c r="O1204" s="40" t="str">
        <f>VLOOKUP(B1204,SAOM!B$2:H2157,7,0)</f>
        <v>-</v>
      </c>
      <c r="P1204" s="40">
        <v>4033</v>
      </c>
      <c r="Q1204" s="17">
        <f>VLOOKUP(B1204,SAOM!B$2:I2157,8,0)</f>
        <v>41180</v>
      </c>
      <c r="R1204" s="17" t="e">
        <f>VLOOKUP(B1204,AG_Lider!A$1:F2516,6,0)</f>
        <v>#N/A</v>
      </c>
      <c r="S1204" s="42" t="str">
        <f>VLOOKUP(B1204,SAOM!B$2:J2157,9,0)</f>
        <v>HENRIQUE DE SAGRES MALA</v>
      </c>
      <c r="T1204" s="17" t="str">
        <f>VLOOKUP(B1204,SAOM!B$2:K2603,10,0)</f>
        <v>RUA DOUTOR BRANDAO nº 313</v>
      </c>
      <c r="U1204" s="42" t="str">
        <f>VLOOKUP(B1204,SAOM!B$2:M1929,12,0)</f>
        <v>(35)3261-1190</v>
      </c>
      <c r="V1204" s="87" t="str">
        <f>VLOOKUP(B1204,SAOM!B$2:L1929,11,0)</f>
        <v>37400-000</v>
      </c>
      <c r="W1204" s="18"/>
      <c r="X1204" s="40" t="str">
        <f>VLOOKUP(B1204,SAOM!B$2:N1929,13,0)</f>
        <v>-</v>
      </c>
      <c r="Y1204" s="17"/>
      <c r="Z1204" s="15"/>
      <c r="AA1204" s="19"/>
      <c r="AB1204" s="35"/>
      <c r="AC1204" s="48"/>
      <c r="AD1204" s="19" t="str">
        <f>VLOOKUP(B1204,SAOM!B$2:Q2230,16,0)</f>
        <v>-</v>
      </c>
      <c r="AE1204" s="19" t="s">
        <v>4675</v>
      </c>
      <c r="AF1204" s="19"/>
      <c r="AG1204" s="145"/>
      <c r="AH1204" s="15"/>
    </row>
    <row r="1205" spans="1:34" s="20" customFormat="1">
      <c r="A1205" s="46">
        <v>4504</v>
      </c>
      <c r="B1205" s="38">
        <v>4504</v>
      </c>
      <c r="C1205" s="17">
        <v>41170</v>
      </c>
      <c r="D1205" s="17">
        <f t="shared" si="35"/>
        <v>41215</v>
      </c>
      <c r="E1205" s="17">
        <f>VLOOKUP(B1205,SAOM!B$2:D4255,3,0)</f>
        <v>41215</v>
      </c>
      <c r="F1205" s="17">
        <f t="shared" si="37"/>
        <v>41230</v>
      </c>
      <c r="G1205" s="17" t="s">
        <v>501</v>
      </c>
      <c r="H1205" s="14" t="s">
        <v>752</v>
      </c>
      <c r="I1205" s="40" t="str">
        <f>VLOOKUP(B1205,SAOM!B$2:E3200,4,0)</f>
        <v>Agendado</v>
      </c>
      <c r="J1205" s="14" t="s">
        <v>499</v>
      </c>
      <c r="K1205" s="14" t="s">
        <v>499</v>
      </c>
      <c r="L1205" s="97" t="s">
        <v>6618</v>
      </c>
      <c r="M1205" s="15" t="str">
        <f>VLOOKUP(L1205,Coordenadas!A$2:B2457,2,0)</f>
        <v xml:space="preserve"> 19°41'50.98"S</v>
      </c>
      <c r="N1205" s="15" t="str">
        <f>VLOOKUP(L1205,Coordenadas!A$2:C6200,3,0)</f>
        <v xml:space="preserve"> 46°10'8.55"O</v>
      </c>
      <c r="O1205" s="40" t="str">
        <f>VLOOKUP(B1205,SAOM!B$2:H2158,7,0)</f>
        <v>-</v>
      </c>
      <c r="P1205" s="40">
        <v>4033</v>
      </c>
      <c r="Q1205" s="17">
        <f>VLOOKUP(B1205,SAOM!B$2:I2158,8,0)</f>
        <v>41180</v>
      </c>
      <c r="R1205" s="17" t="e">
        <f>VLOOKUP(B1205,AG_Lider!A$1:F2517,6,0)</f>
        <v>#N/A</v>
      </c>
      <c r="S1205" s="42" t="str">
        <f>VLOOKUP(B1205,SAOM!B$2:J2158,9,0)</f>
        <v>PAULA CRISTINA FARIA MATEUS</v>
      </c>
      <c r="T1205" s="17" t="str">
        <f>VLOOKUP(B1205,SAOM!B$2:K2604,10,0)</f>
        <v>RUA MARIA RITA FRANCO nº 465</v>
      </c>
      <c r="U1205" s="42" t="str">
        <f>VLOOKUP(B1205,SAOM!B$2:M1930,12,0)</f>
        <v xml:space="preserve"> (37)3426-9192 </v>
      </c>
      <c r="V1205" s="87" t="str">
        <f>VLOOKUP(B1205,SAOM!B$2:L1930,11,0)</f>
        <v>38970-000</v>
      </c>
      <c r="W1205" s="18"/>
      <c r="X1205" s="40" t="str">
        <f>VLOOKUP(B1205,SAOM!B$2:N1930,13,0)</f>
        <v>-</v>
      </c>
      <c r="Y1205" s="17"/>
      <c r="Z1205" s="15"/>
      <c r="AA1205" s="19"/>
      <c r="AB1205" s="35"/>
      <c r="AC1205" s="48"/>
      <c r="AD1205" s="19" t="str">
        <f>VLOOKUP(B1205,SAOM!B$2:Q2231,16,0)</f>
        <v>-</v>
      </c>
      <c r="AE1205" s="19" t="s">
        <v>4675</v>
      </c>
      <c r="AF1205" s="19"/>
      <c r="AG1205" s="145"/>
      <c r="AH1205" s="15"/>
    </row>
    <row r="1206" spans="1:34" s="20" customFormat="1">
      <c r="A1206" s="46">
        <v>4505</v>
      </c>
      <c r="B1206" s="38">
        <v>4505</v>
      </c>
      <c r="C1206" s="17">
        <v>41170</v>
      </c>
      <c r="D1206" s="17">
        <f t="shared" si="35"/>
        <v>41215</v>
      </c>
      <c r="E1206" s="17">
        <f>VLOOKUP(B1206,SAOM!B$2:D4256,3,0)</f>
        <v>41215</v>
      </c>
      <c r="F1206" s="17">
        <f t="shared" si="37"/>
        <v>41230</v>
      </c>
      <c r="G1206" s="17" t="s">
        <v>501</v>
      </c>
      <c r="H1206" s="14" t="s">
        <v>752</v>
      </c>
      <c r="I1206" s="40" t="str">
        <f>VLOOKUP(B1206,SAOM!B$2:E3201,4,0)</f>
        <v>Agendado</v>
      </c>
      <c r="J1206" s="14" t="s">
        <v>499</v>
      </c>
      <c r="K1206" s="14" t="s">
        <v>499</v>
      </c>
      <c r="L1206" s="97" t="s">
        <v>8569</v>
      </c>
      <c r="M1206" s="15" t="str">
        <f>VLOOKUP(L1206,Coordenadas!A$2:B2458,2,0)</f>
        <v xml:space="preserve"> 20°40'38.73"S</v>
      </c>
      <c r="N1206" s="15" t="str">
        <f>VLOOKUP(L1206,Coordenadas!A$2:C6201,3,0)</f>
        <v xml:space="preserve"> 42°37'6.54"O</v>
      </c>
      <c r="O1206" s="40" t="str">
        <f>VLOOKUP(B1206,SAOM!B$2:H2159,7,0)</f>
        <v>-</v>
      </c>
      <c r="P1206" s="40">
        <v>4033</v>
      </c>
      <c r="Q1206" s="17">
        <f>VLOOKUP(B1206,SAOM!B$2:I2159,8,0)</f>
        <v>41178</v>
      </c>
      <c r="R1206" s="17" t="e">
        <f>VLOOKUP(B1206,AG_Lider!A$1:F2518,6,0)</f>
        <v>#N/A</v>
      </c>
      <c r="S1206" s="42" t="str">
        <f>VLOOKUP(B1206,SAOM!B$2:J2159,9,0)</f>
        <v>AMANDA LELIS RODRIGUES</v>
      </c>
      <c r="T1206" s="17" t="str">
        <f>VLOOKUP(B1206,SAOM!B$2:K2605,10,0)</f>
        <v>AV, PEDRO DIAS LOPES , S/N, BAIRRO NOVO HORIZONTE, CEP: 36592-000</v>
      </c>
      <c r="U1206" s="42" t="str">
        <f>VLOOKUP(B1206,SAOM!B$2:M1931,12,0)</f>
        <v>(31)3892-1172</v>
      </c>
      <c r="V1206" s="87" t="str">
        <f>VLOOKUP(B1206,SAOM!B$2:L1931,11,0)</f>
        <v>36592-000</v>
      </c>
      <c r="W1206" s="18"/>
      <c r="X1206" s="40" t="str">
        <f>VLOOKUP(B1206,SAOM!B$2:N1931,13,0)</f>
        <v>-</v>
      </c>
      <c r="Y1206" s="17"/>
      <c r="Z1206" s="15"/>
      <c r="AA1206" s="19"/>
      <c r="AB1206" s="35"/>
      <c r="AC1206" s="48"/>
      <c r="AD1206" s="19" t="str">
        <f>VLOOKUP(B1206,SAOM!B$2:Q2232,16,0)</f>
        <v>-</v>
      </c>
      <c r="AE1206" s="19" t="s">
        <v>4675</v>
      </c>
      <c r="AF1206" s="19"/>
      <c r="AG1206" s="145"/>
      <c r="AH1206" s="15"/>
    </row>
    <row r="1207" spans="1:34" s="20" customFormat="1">
      <c r="A1207" s="46">
        <v>4506</v>
      </c>
      <c r="B1207" s="38">
        <v>4506</v>
      </c>
      <c r="C1207" s="17">
        <v>41170</v>
      </c>
      <c r="D1207" s="17">
        <f t="shared" si="35"/>
        <v>41215</v>
      </c>
      <c r="E1207" s="17">
        <f>VLOOKUP(B1207,SAOM!B$2:D4257,3,0)</f>
        <v>41215</v>
      </c>
      <c r="F1207" s="17">
        <f t="shared" si="37"/>
        <v>41230</v>
      </c>
      <c r="G1207" s="17" t="s">
        <v>501</v>
      </c>
      <c r="H1207" s="14" t="s">
        <v>752</v>
      </c>
      <c r="I1207" s="40" t="str">
        <f>VLOOKUP(B1207,SAOM!B$2:E3202,4,0)</f>
        <v>Agendado</v>
      </c>
      <c r="J1207" s="14" t="s">
        <v>499</v>
      </c>
      <c r="K1207" s="14" t="s">
        <v>499</v>
      </c>
      <c r="L1207" s="97" t="s">
        <v>3054</v>
      </c>
      <c r="M1207" s="15" t="str">
        <f>VLOOKUP(L1207,Coordenadas!A$2:B2459,2,0)</f>
        <v xml:space="preserve"> 18°43'25.24"S</v>
      </c>
      <c r="N1207" s="15" t="str">
        <f>VLOOKUP(L1207,Coordenadas!A$2:C6202,3,0)</f>
        <v xml:space="preserve"> 49°10'14.10"O</v>
      </c>
      <c r="O1207" s="40" t="str">
        <f>VLOOKUP(B1207,SAOM!B$2:H2160,7,0)</f>
        <v>-</v>
      </c>
      <c r="P1207" s="40">
        <v>4033</v>
      </c>
      <c r="Q1207" s="17">
        <f>VLOOKUP(B1207,SAOM!B$2:I2160,8,0)</f>
        <v>41178</v>
      </c>
      <c r="R1207" s="17" t="e">
        <f>VLOOKUP(B1207,AG_Lider!A$1:F2519,6,0)</f>
        <v>#N/A</v>
      </c>
      <c r="S1207" s="42" t="str">
        <f>VLOOKUP(B1207,SAOM!B$2:J2160,9,0)</f>
        <v>JANE MÁRCIA SANTOS SILVA</v>
      </c>
      <c r="T1207" s="17" t="str">
        <f>VLOOKUP(B1207,SAOM!B$2:K2606,10,0)</f>
        <v>RUA 12 nº 513</v>
      </c>
      <c r="U1207" s="42" t="str">
        <f>VLOOKUP(B1207,SAOM!B$2:M1932,12,0)</f>
        <v>(34)3266-3528</v>
      </c>
      <c r="V1207" s="87" t="str">
        <f>VLOOKUP(B1207,SAOM!B$2:L1932,11,0)</f>
        <v>38380-000</v>
      </c>
      <c r="W1207" s="18"/>
      <c r="X1207" s="40" t="str">
        <f>VLOOKUP(B1207,SAOM!B$2:N1932,13,0)</f>
        <v>-</v>
      </c>
      <c r="Y1207" s="17"/>
      <c r="Z1207" s="15"/>
      <c r="AA1207" s="19"/>
      <c r="AB1207" s="35"/>
      <c r="AC1207" s="48"/>
      <c r="AD1207" s="19" t="str">
        <f>VLOOKUP(B1207,SAOM!B$2:Q2233,16,0)</f>
        <v>-</v>
      </c>
      <c r="AE1207" s="19" t="s">
        <v>4675</v>
      </c>
      <c r="AF1207" s="19"/>
      <c r="AG1207" s="145"/>
      <c r="AH1207" s="15"/>
    </row>
    <row r="1208" spans="1:34" s="20" customFormat="1">
      <c r="A1208" s="46">
        <v>4507</v>
      </c>
      <c r="B1208" s="38">
        <v>4507</v>
      </c>
      <c r="C1208" s="17">
        <v>41170</v>
      </c>
      <c r="D1208" s="17">
        <f t="shared" si="35"/>
        <v>41215</v>
      </c>
      <c r="E1208" s="17">
        <f>VLOOKUP(B1208,SAOM!B$2:D4258,3,0)</f>
        <v>41215</v>
      </c>
      <c r="F1208" s="17">
        <f t="shared" si="37"/>
        <v>41230</v>
      </c>
      <c r="G1208" s="17" t="s">
        <v>501</v>
      </c>
      <c r="H1208" s="14" t="s">
        <v>752</v>
      </c>
      <c r="I1208" s="40" t="str">
        <f>VLOOKUP(B1208,SAOM!B$2:E3203,4,0)</f>
        <v>Agendado</v>
      </c>
      <c r="J1208" s="14" t="s">
        <v>499</v>
      </c>
      <c r="K1208" s="14" t="s">
        <v>499</v>
      </c>
      <c r="L1208" s="97" t="s">
        <v>8577</v>
      </c>
      <c r="M1208" s="15" t="str">
        <f>VLOOKUP(L1208,Coordenadas!A$2:B2460,2,0)</f>
        <v xml:space="preserve"> 20°55'14.38"S</v>
      </c>
      <c r="N1208" s="15" t="str">
        <f>VLOOKUP(L1208,Coordenadas!A$2:C6203,3,0)</f>
        <v xml:space="preserve"> 43°36'40.97"O</v>
      </c>
      <c r="O1208" s="40" t="str">
        <f>VLOOKUP(B1208,SAOM!B$2:H2161,7,0)</f>
        <v>-</v>
      </c>
      <c r="P1208" s="40">
        <v>4033</v>
      </c>
      <c r="Q1208" s="17">
        <f>VLOOKUP(B1208,SAOM!B$2:I2161,8,0)</f>
        <v>41178</v>
      </c>
      <c r="R1208" s="17" t="e">
        <f>VLOOKUP(B1208,AG_Lider!A$1:F2520,6,0)</f>
        <v>#N/A</v>
      </c>
      <c r="S1208" s="42" t="str">
        <f>VLOOKUP(B1208,SAOM!B$2:J2161,9,0)</f>
        <v>CHARLES LOPES MOREIRA</v>
      </c>
      <c r="T1208" s="17" t="str">
        <f>VLOOKUP(B1208,SAOM!B$2:K2607,10,0)</f>
        <v>RUA VIGARIO FERREIRA S/N</v>
      </c>
      <c r="U1208" s="42" t="str">
        <f>VLOOKUP(B1208,SAOM!B$2:M1933,12,0)</f>
        <v>(31)3727-1106</v>
      </c>
      <c r="V1208" s="87" t="str">
        <f>VLOOKUP(B1208,SAOM!B$2:L1933,11,0)</f>
        <v>36290-000</v>
      </c>
      <c r="W1208" s="18"/>
      <c r="X1208" s="40" t="str">
        <f>VLOOKUP(B1208,SAOM!B$2:N1933,13,0)</f>
        <v>-</v>
      </c>
      <c r="Y1208" s="17"/>
      <c r="Z1208" s="15"/>
      <c r="AA1208" s="19"/>
      <c r="AB1208" s="35"/>
      <c r="AC1208" s="48"/>
      <c r="AD1208" s="19" t="str">
        <f>VLOOKUP(B1208,SAOM!B$2:Q2234,16,0)</f>
        <v>-</v>
      </c>
      <c r="AE1208" s="19" t="s">
        <v>4675</v>
      </c>
      <c r="AF1208" s="19"/>
      <c r="AG1208" s="145"/>
      <c r="AH1208" s="15"/>
    </row>
    <row r="1209" spans="1:34" s="20" customFormat="1">
      <c r="A1209" s="46">
        <v>4508</v>
      </c>
      <c r="B1209" s="38">
        <v>4508</v>
      </c>
      <c r="C1209" s="17">
        <v>41170</v>
      </c>
      <c r="D1209" s="17">
        <f t="shared" si="35"/>
        <v>41215</v>
      </c>
      <c r="E1209" s="17">
        <f>VLOOKUP(B1209,SAOM!B$2:D4259,3,0)</f>
        <v>41215</v>
      </c>
      <c r="F1209" s="17">
        <f t="shared" si="37"/>
        <v>41230</v>
      </c>
      <c r="G1209" s="17" t="s">
        <v>501</v>
      </c>
      <c r="H1209" s="14" t="s">
        <v>752</v>
      </c>
      <c r="I1209" s="40" t="str">
        <f>VLOOKUP(B1209,SAOM!B$2:E3204,4,0)</f>
        <v>Agendado</v>
      </c>
      <c r="J1209" s="14" t="s">
        <v>499</v>
      </c>
      <c r="K1209" s="14" t="s">
        <v>499</v>
      </c>
      <c r="L1209" s="97" t="s">
        <v>8582</v>
      </c>
      <c r="M1209" s="15" t="str">
        <f>VLOOKUP(L1209,Coordenadas!A$2:B2461,2,0)</f>
        <v xml:space="preserve"> 20°51'5.80"S</v>
      </c>
      <c r="N1209" s="15" t="str">
        <f>VLOOKUP(L1209,Coordenadas!A$2:C6204,3,0)</f>
        <v xml:space="preserve"> 43°44'12.47"O</v>
      </c>
      <c r="O1209" s="40" t="str">
        <f>VLOOKUP(B1209,SAOM!B$2:H2162,7,0)</f>
        <v>-</v>
      </c>
      <c r="P1209" s="40">
        <v>4033</v>
      </c>
      <c r="Q1209" s="17">
        <f>VLOOKUP(B1209,SAOM!B$2:I2162,8,0)</f>
        <v>41178</v>
      </c>
      <c r="R1209" s="17" t="e">
        <f>VLOOKUP(B1209,AG_Lider!A$1:F2521,6,0)</f>
        <v>#N/A</v>
      </c>
      <c r="S1209" s="42" t="str">
        <f>VLOOKUP(B1209,SAOM!B$2:J2162,9,0)</f>
        <v>Isabela Marteleto Teixeira</v>
      </c>
      <c r="T1209" s="17" t="str">
        <f>VLOOKUP(B1209,SAOM!B$2:K2608,10,0)</f>
        <v>RUA: SANTA TEREZINHA, nº 200</v>
      </c>
      <c r="U1209" s="42" t="str">
        <f>VLOOKUP(B1209,SAOM!B$2:M1934,12,0)</f>
        <v>(31)3725-1150</v>
      </c>
      <c r="V1209" s="87" t="str">
        <f>VLOOKUP(B1209,SAOM!B$2:L1934,11,0)</f>
        <v>36428-000</v>
      </c>
      <c r="W1209" s="18"/>
      <c r="X1209" s="40" t="str">
        <f>VLOOKUP(B1209,SAOM!B$2:N1934,13,0)</f>
        <v>-</v>
      </c>
      <c r="Y1209" s="17"/>
      <c r="Z1209" s="15"/>
      <c r="AA1209" s="19"/>
      <c r="AB1209" s="35"/>
      <c r="AC1209" s="48"/>
      <c r="AD1209" s="19" t="str">
        <f>VLOOKUP(B1209,SAOM!B$2:Q2235,16,0)</f>
        <v>-</v>
      </c>
      <c r="AE1209" s="19" t="s">
        <v>4675</v>
      </c>
      <c r="AF1209" s="19"/>
      <c r="AG1209" s="145"/>
      <c r="AH1209" s="15"/>
    </row>
    <row r="1210" spans="1:34" s="20" customFormat="1">
      <c r="A1210" s="46">
        <v>4509</v>
      </c>
      <c r="B1210" s="38">
        <v>4509</v>
      </c>
      <c r="C1210" s="17">
        <v>41170</v>
      </c>
      <c r="D1210" s="17">
        <f t="shared" si="35"/>
        <v>41215</v>
      </c>
      <c r="E1210" s="17">
        <f>VLOOKUP(B1210,SAOM!B$2:D4260,3,0)</f>
        <v>41215</v>
      </c>
      <c r="F1210" s="17">
        <f t="shared" si="37"/>
        <v>41230</v>
      </c>
      <c r="G1210" s="17" t="s">
        <v>501</v>
      </c>
      <c r="H1210" s="14" t="s">
        <v>752</v>
      </c>
      <c r="I1210" s="40" t="str">
        <f>VLOOKUP(B1210,SAOM!B$2:E3205,4,0)</f>
        <v>Agendado</v>
      </c>
      <c r="J1210" s="14" t="s">
        <v>499</v>
      </c>
      <c r="K1210" s="14" t="s">
        <v>499</v>
      </c>
      <c r="L1210" s="97" t="s">
        <v>6610</v>
      </c>
      <c r="M1210" s="15" t="str">
        <f>VLOOKUP(L1210,Coordenadas!A$2:B2462,2,0)</f>
        <v xml:space="preserve"> 22° 2'46.77"S</v>
      </c>
      <c r="N1210" s="15" t="str">
        <f>VLOOKUP(L1210,Coordenadas!A$2:C6205,3,0)</f>
        <v xml:space="preserve"> 45°41'23.51"O</v>
      </c>
      <c r="O1210" s="40" t="str">
        <f>VLOOKUP(B1210,SAOM!B$2:H2163,7,0)</f>
        <v>-</v>
      </c>
      <c r="P1210" s="40">
        <v>4033</v>
      </c>
      <c r="Q1210" s="17">
        <f>VLOOKUP(B1210,SAOM!B$2:I2163,8,0)</f>
        <v>41178</v>
      </c>
      <c r="R1210" s="17" t="e">
        <f>VLOOKUP(B1210,AG_Lider!A$1:F2522,6,0)</f>
        <v>#N/A</v>
      </c>
      <c r="S1210" s="42" t="str">
        <f>VLOOKUP(B1210,SAOM!B$2:J2163,9,0)</f>
        <v>FERNANDA MARIA LACERDA</v>
      </c>
      <c r="T1210" s="17" t="str">
        <f>VLOOKUP(B1210,SAOM!B$2:K2609,10,0)</f>
        <v>AV SATURNINO DE FARIA</v>
      </c>
      <c r="U1210" s="42" t="str">
        <f>VLOOKUP(B1210,SAOM!B$2:M1935,12,0)</f>
        <v>(35)3452-1187</v>
      </c>
      <c r="V1210" s="87" t="str">
        <f>VLOOKUP(B1210,SAOM!B$2:L1935,11,0)</f>
        <v>37556-000</v>
      </c>
      <c r="W1210" s="18"/>
      <c r="X1210" s="40" t="str">
        <f>VLOOKUP(B1210,SAOM!B$2:N1935,13,0)</f>
        <v>-</v>
      </c>
      <c r="Y1210" s="17"/>
      <c r="Z1210" s="15"/>
      <c r="AA1210" s="19"/>
      <c r="AB1210" s="35"/>
      <c r="AC1210" s="48"/>
      <c r="AD1210" s="19" t="str">
        <f>VLOOKUP(B1210,SAOM!B$2:Q2236,16,0)</f>
        <v>-</v>
      </c>
      <c r="AE1210" s="19" t="s">
        <v>4675</v>
      </c>
      <c r="AF1210" s="19"/>
      <c r="AG1210" s="145"/>
      <c r="AH1210" s="15"/>
    </row>
    <row r="1211" spans="1:34" s="20" customFormat="1">
      <c r="A1211" s="46">
        <v>4510</v>
      </c>
      <c r="B1211" s="38">
        <v>4510</v>
      </c>
      <c r="C1211" s="17">
        <v>41170</v>
      </c>
      <c r="D1211" s="17">
        <f t="shared" si="35"/>
        <v>41215</v>
      </c>
      <c r="E1211" s="17">
        <f>VLOOKUP(B1211,SAOM!B$2:D4261,3,0)</f>
        <v>41215</v>
      </c>
      <c r="F1211" s="17">
        <f t="shared" si="37"/>
        <v>41230</v>
      </c>
      <c r="G1211" s="17" t="s">
        <v>501</v>
      </c>
      <c r="H1211" s="14" t="s">
        <v>752</v>
      </c>
      <c r="I1211" s="40" t="str">
        <f>VLOOKUP(B1211,SAOM!B$2:E3206,4,0)</f>
        <v>Agendado</v>
      </c>
      <c r="J1211" s="14" t="s">
        <v>499</v>
      </c>
      <c r="K1211" s="14" t="s">
        <v>499</v>
      </c>
      <c r="L1211" s="97" t="s">
        <v>8590</v>
      </c>
      <c r="M1211" s="15" t="str">
        <f>VLOOKUP(L1211,Coordenadas!A$2:B2463,2,0)</f>
        <v xml:space="preserve"> 21°28'11.00"S</v>
      </c>
      <c r="N1211" s="15" t="str">
        <f>VLOOKUP(L1211,Coordenadas!A$2:C6206,3,0)</f>
        <v xml:space="preserve"> 44°38'7.34"O</v>
      </c>
      <c r="O1211" s="40" t="str">
        <f>VLOOKUP(B1211,SAOM!B$2:H2164,7,0)</f>
        <v>-</v>
      </c>
      <c r="P1211" s="40">
        <v>4033</v>
      </c>
      <c r="Q1211" s="17">
        <f>VLOOKUP(B1211,SAOM!B$2:I2164,8,0)</f>
        <v>41178</v>
      </c>
      <c r="R1211" s="17" t="e">
        <f>VLOOKUP(B1211,AG_Lider!A$1:F2523,6,0)</f>
        <v>#N/A</v>
      </c>
      <c r="S1211" s="42" t="str">
        <f>VLOOKUP(B1211,SAOM!B$2:J2164,9,0)</f>
        <v>KÚNIA COIMBRA ALEXANDRE</v>
      </c>
      <c r="T1211" s="17" t="str">
        <f>VLOOKUP(B1211,SAOM!B$2:K2610,10,0)</f>
        <v>RUA CORONEL ANTÔNIO FRANCISCO nº 224</v>
      </c>
      <c r="U1211" s="42" t="str">
        <f>VLOOKUP(B1211,SAOM!B$2:M1936,12,0)</f>
        <v>(35)3327-1232/1259</v>
      </c>
      <c r="V1211" s="87" t="str">
        <f>VLOOKUP(B1211,SAOM!B$2:L1936,11,0)</f>
        <v>37245-000</v>
      </c>
      <c r="W1211" s="18"/>
      <c r="X1211" s="40" t="str">
        <f>VLOOKUP(B1211,SAOM!B$2:N1936,13,0)</f>
        <v>-</v>
      </c>
      <c r="Y1211" s="17"/>
      <c r="Z1211" s="15"/>
      <c r="AA1211" s="19"/>
      <c r="AB1211" s="35"/>
      <c r="AC1211" s="48"/>
      <c r="AD1211" s="19" t="str">
        <f>VLOOKUP(B1211,SAOM!B$2:Q2237,16,0)</f>
        <v>-</v>
      </c>
      <c r="AE1211" s="19" t="s">
        <v>4675</v>
      </c>
      <c r="AF1211" s="19"/>
      <c r="AG1211" s="145"/>
      <c r="AH1211" s="15"/>
    </row>
    <row r="1212" spans="1:34" s="20" customFormat="1">
      <c r="A1212" s="46">
        <v>4511</v>
      </c>
      <c r="B1212" s="38">
        <v>4511</v>
      </c>
      <c r="C1212" s="17">
        <v>41170</v>
      </c>
      <c r="D1212" s="17">
        <f t="shared" si="35"/>
        <v>41215</v>
      </c>
      <c r="E1212" s="17">
        <f>VLOOKUP(B1212,SAOM!B$2:D4262,3,0)</f>
        <v>41215</v>
      </c>
      <c r="F1212" s="17">
        <f t="shared" si="37"/>
        <v>41230</v>
      </c>
      <c r="G1212" s="17" t="s">
        <v>501</v>
      </c>
      <c r="H1212" s="14" t="s">
        <v>752</v>
      </c>
      <c r="I1212" s="40" t="str">
        <f>VLOOKUP(B1212,SAOM!B$2:E3207,4,0)</f>
        <v>Agendado</v>
      </c>
      <c r="J1212" s="14" t="s">
        <v>499</v>
      </c>
      <c r="K1212" s="14" t="s">
        <v>499</v>
      </c>
      <c r="L1212" s="97" t="s">
        <v>8595</v>
      </c>
      <c r="M1212" s="15" t="str">
        <f>VLOOKUP(L1212,Coordenadas!A$2:B2464,2,0)</f>
        <v xml:space="preserve"> 22° 0'24.58"S</v>
      </c>
      <c r="N1212" s="15" t="str">
        <f>VLOOKUP(L1212,Coordenadas!A$2:C6207,3,0)</f>
        <v xml:space="preserve"> 43° 3'53.60"O</v>
      </c>
      <c r="O1212" s="40" t="str">
        <f>VLOOKUP(B1212,SAOM!B$2:H2165,7,0)</f>
        <v>-</v>
      </c>
      <c r="P1212" s="40">
        <v>4033</v>
      </c>
      <c r="Q1212" s="17">
        <f>VLOOKUP(B1212,SAOM!B$2:I2165,8,0)</f>
        <v>41180</v>
      </c>
      <c r="R1212" s="17" t="e">
        <f>VLOOKUP(B1212,AG_Lider!A$1:F2524,6,0)</f>
        <v>#N/A</v>
      </c>
      <c r="S1212" s="42" t="str">
        <f>VLOOKUP(B1212,SAOM!B$2:J2165,9,0)</f>
        <v>CAROLINA FAJARDO SILVA</v>
      </c>
      <c r="T1212" s="17" t="str">
        <f>VLOOKUP(B1212,SAOM!B$2:K2611,10,0)</f>
        <v>RUA: ARNOR ESTEVES, 320</v>
      </c>
      <c r="U1212" s="42" t="str">
        <f>VLOOKUP(B1212,SAOM!B$2:M1937,12,0)</f>
        <v>(32)3285-1141</v>
      </c>
      <c r="V1212" s="87" t="str">
        <f>VLOOKUP(B1212,SAOM!B$2:L1937,11,0)</f>
        <v>36630-000</v>
      </c>
      <c r="W1212" s="18"/>
      <c r="X1212" s="40" t="str">
        <f>VLOOKUP(B1212,SAOM!B$2:N1937,13,0)</f>
        <v>-</v>
      </c>
      <c r="Y1212" s="17"/>
      <c r="Z1212" s="15"/>
      <c r="AA1212" s="19"/>
      <c r="AB1212" s="35"/>
      <c r="AC1212" s="48"/>
      <c r="AD1212" s="19" t="str">
        <f>VLOOKUP(B1212,SAOM!B$2:Q2238,16,0)</f>
        <v>-</v>
      </c>
      <c r="AE1212" s="19" t="s">
        <v>4675</v>
      </c>
      <c r="AF1212" s="19"/>
      <c r="AG1212" s="145"/>
      <c r="AH1212" s="15"/>
    </row>
    <row r="1213" spans="1:34" s="20" customFormat="1">
      <c r="A1213" s="46">
        <v>4512</v>
      </c>
      <c r="B1213" s="38">
        <v>4512</v>
      </c>
      <c r="C1213" s="17">
        <v>41170</v>
      </c>
      <c r="D1213" s="17">
        <f t="shared" si="35"/>
        <v>41215</v>
      </c>
      <c r="E1213" s="17">
        <f>VLOOKUP(B1213,SAOM!B$2:D4263,3,0)</f>
        <v>41215</v>
      </c>
      <c r="F1213" s="17">
        <f t="shared" si="37"/>
        <v>41230</v>
      </c>
      <c r="G1213" s="17" t="s">
        <v>501</v>
      </c>
      <c r="H1213" s="14" t="s">
        <v>752</v>
      </c>
      <c r="I1213" s="40" t="str">
        <f>VLOOKUP(B1213,SAOM!B$2:E3208,4,0)</f>
        <v>A agendar</v>
      </c>
      <c r="J1213" s="14" t="s">
        <v>499</v>
      </c>
      <c r="K1213" s="14" t="s">
        <v>499</v>
      </c>
      <c r="L1213" s="97" t="s">
        <v>8600</v>
      </c>
      <c r="M1213" s="15" t="str">
        <f>VLOOKUP(L1213,Coordenadas!A$2:B2465,2,0)</f>
        <v xml:space="preserve"> 20°51'27.09"S</v>
      </c>
      <c r="N1213" s="15" t="str">
        <f>VLOOKUP(L1213,Coordenadas!A$2:C6208,3,0)</f>
        <v xml:space="preserve"> 42°47'53.39"O</v>
      </c>
      <c r="O1213" s="40" t="str">
        <f>VLOOKUP(B1213,SAOM!B$2:H2166,7,0)</f>
        <v>-</v>
      </c>
      <c r="P1213" s="40">
        <v>4033</v>
      </c>
      <c r="Q1213" s="17" t="str">
        <f>VLOOKUP(B1213,SAOM!B$2:I2166,8,0)</f>
        <v>-</v>
      </c>
      <c r="R1213" s="17" t="e">
        <f>VLOOKUP(B1213,AG_Lider!A$1:F2525,6,0)</f>
        <v>#N/A</v>
      </c>
      <c r="S1213" s="42" t="str">
        <f>VLOOKUP(B1213,SAOM!B$2:J2166,9,0)</f>
        <v>RAPHAEL NAMORATO NETO</v>
      </c>
      <c r="T1213" s="17" t="str">
        <f>VLOOKUP(B1213,SAOM!B$2:K2612,10,0)</f>
        <v>AV. JOSÉ MARIA DOS SANTOS</v>
      </c>
      <c r="U1213" s="42" t="str">
        <f>VLOOKUP(B1213,SAOM!B$2:M1938,12,0)</f>
        <v>(32)3555-1300</v>
      </c>
      <c r="V1213" s="87" t="str">
        <f>VLOOKUP(B1213,SAOM!B$2:L1938,11,0)</f>
        <v>36550-000</v>
      </c>
      <c r="W1213" s="18"/>
      <c r="X1213" s="40" t="str">
        <f>VLOOKUP(B1213,SAOM!B$2:N1938,13,0)</f>
        <v>-</v>
      </c>
      <c r="Y1213" s="17"/>
      <c r="Z1213" s="15"/>
      <c r="AA1213" s="19"/>
      <c r="AB1213" s="35"/>
      <c r="AC1213" s="48"/>
      <c r="AD1213" s="19" t="str">
        <f>VLOOKUP(B1213,SAOM!B$2:Q2239,16,0)</f>
        <v>-</v>
      </c>
      <c r="AE1213" s="19" t="s">
        <v>4675</v>
      </c>
      <c r="AF1213" s="19"/>
      <c r="AG1213" s="145"/>
      <c r="AH1213" s="15"/>
    </row>
    <row r="1214" spans="1:34" s="20" customFormat="1">
      <c r="A1214" s="46">
        <v>4513</v>
      </c>
      <c r="B1214" s="38">
        <v>4513</v>
      </c>
      <c r="C1214" s="17">
        <v>41170</v>
      </c>
      <c r="D1214" s="17">
        <f t="shared" si="35"/>
        <v>41215</v>
      </c>
      <c r="E1214" s="17">
        <f>VLOOKUP(B1214,SAOM!B$2:D4264,3,0)</f>
        <v>41215</v>
      </c>
      <c r="F1214" s="17">
        <f t="shared" si="37"/>
        <v>41230</v>
      </c>
      <c r="G1214" s="17" t="s">
        <v>501</v>
      </c>
      <c r="H1214" s="14" t="s">
        <v>752</v>
      </c>
      <c r="I1214" s="40" t="str">
        <f>VLOOKUP(B1214,SAOM!B$2:E3209,4,0)</f>
        <v>Agendado</v>
      </c>
      <c r="J1214" s="14" t="s">
        <v>499</v>
      </c>
      <c r="K1214" s="14" t="s">
        <v>499</v>
      </c>
      <c r="L1214" s="97" t="s">
        <v>8605</v>
      </c>
      <c r="M1214" s="15" t="str">
        <f>VLOOKUP(L1214,Coordenadas!A$2:B2466,2,0)</f>
        <v xml:space="preserve"> 21° 4'23.69"S</v>
      </c>
      <c r="N1214" s="15" t="str">
        <f>VLOOKUP(L1214,Coordenadas!A$2:C6209,3,0)</f>
        <v xml:space="preserve"> 46°12'6.79"O</v>
      </c>
      <c r="O1214" s="40" t="str">
        <f>VLOOKUP(B1214,SAOM!B$2:H2167,7,0)</f>
        <v>-</v>
      </c>
      <c r="P1214" s="40">
        <v>4033</v>
      </c>
      <c r="Q1214" s="17">
        <f>VLOOKUP(B1214,SAOM!B$2:I2167,8,0)</f>
        <v>41180</v>
      </c>
      <c r="R1214" s="17" t="e">
        <f>VLOOKUP(B1214,AG_Lider!A$1:F2526,6,0)</f>
        <v>#N/A</v>
      </c>
      <c r="S1214" s="42" t="str">
        <f>VLOOKUP(B1214,SAOM!B$2:J2167,9,0)</f>
        <v>LUCIANO DUARTE AGUIAR</v>
      </c>
      <c r="T1214" s="17" t="str">
        <f>VLOOKUP(B1214,SAOM!B$2:K2613,10,0)</f>
        <v>RUA BORBA, 279, CENTRO</v>
      </c>
      <c r="U1214" s="42" t="str">
        <f>VLOOKUP(B1214,SAOM!B$2:M1939,12,0)</f>
        <v>(35)3564-1118</v>
      </c>
      <c r="V1214" s="87" t="str">
        <f>VLOOKUP(B1214,SAOM!B$2:L1939,11,0)</f>
        <v>37148-000</v>
      </c>
      <c r="W1214" s="18"/>
      <c r="X1214" s="40" t="str">
        <f>VLOOKUP(B1214,SAOM!B$2:N1939,13,0)</f>
        <v>-</v>
      </c>
      <c r="Y1214" s="17"/>
      <c r="Z1214" s="15"/>
      <c r="AA1214" s="19"/>
      <c r="AB1214" s="35"/>
      <c r="AC1214" s="48"/>
      <c r="AD1214" s="19" t="str">
        <f>VLOOKUP(B1214,SAOM!B$2:Q2240,16,0)</f>
        <v>-</v>
      </c>
      <c r="AE1214" s="19" t="s">
        <v>4675</v>
      </c>
      <c r="AF1214" s="19"/>
      <c r="AG1214" s="145"/>
      <c r="AH1214" s="15"/>
    </row>
    <row r="1215" spans="1:34" s="20" customFormat="1">
      <c r="A1215" s="46">
        <v>4514</v>
      </c>
      <c r="B1215" s="38">
        <v>4514</v>
      </c>
      <c r="C1215" s="17">
        <v>41170</v>
      </c>
      <c r="D1215" s="17">
        <f t="shared" si="35"/>
        <v>41215</v>
      </c>
      <c r="E1215" s="17">
        <f>VLOOKUP(B1215,SAOM!B$2:D4265,3,0)</f>
        <v>41215</v>
      </c>
      <c r="F1215" s="17">
        <f t="shared" si="37"/>
        <v>41230</v>
      </c>
      <c r="G1215" s="17" t="s">
        <v>501</v>
      </c>
      <c r="H1215" s="14" t="s">
        <v>752</v>
      </c>
      <c r="I1215" s="40" t="str">
        <f>VLOOKUP(B1215,SAOM!B$2:E3210,4,0)</f>
        <v>Agendado</v>
      </c>
      <c r="J1215" s="14" t="s">
        <v>499</v>
      </c>
      <c r="K1215" s="14" t="s">
        <v>499</v>
      </c>
      <c r="L1215" s="97" t="s">
        <v>8610</v>
      </c>
      <c r="M1215" s="15" t="str">
        <f>VLOOKUP(L1215,Coordenadas!A$2:B2467,2,0)</f>
        <v xml:space="preserve"> 19°49'32.10"S</v>
      </c>
      <c r="N1215" s="15" t="str">
        <f>VLOOKUP(L1215,Coordenadas!A$2:C6210,3,0)</f>
        <v xml:space="preserve"> 45°54'46.71"O</v>
      </c>
      <c r="O1215" s="40" t="str">
        <f>VLOOKUP(B1215,SAOM!B$2:H2168,7,0)</f>
        <v>-</v>
      </c>
      <c r="P1215" s="40">
        <v>4033</v>
      </c>
      <c r="Q1215" s="17">
        <f>VLOOKUP(B1215,SAOM!B$2:I2168,8,0)</f>
        <v>41178</v>
      </c>
      <c r="R1215" s="17" t="e">
        <f>VLOOKUP(B1215,AG_Lider!A$1:F2527,6,0)</f>
        <v>#N/A</v>
      </c>
      <c r="S1215" s="42" t="str">
        <f>VLOOKUP(B1215,SAOM!B$2:J2168,9,0)</f>
        <v>THIAGO SIDNEI SILVA</v>
      </c>
      <c r="T1215" s="17" t="str">
        <f>VLOOKUP(B1215,SAOM!B$2:K2614,10,0)</f>
        <v>RUA ZECA PEREIRA nº 200</v>
      </c>
      <c r="U1215" s="42" t="str">
        <f>VLOOKUP(B1215,SAOM!B$2:M1940,12,0)</f>
        <v>(37)3424-1112</v>
      </c>
      <c r="V1215" s="87" t="str">
        <f>VLOOKUP(B1215,SAOM!B$2:L1940,11,0)</f>
        <v>38990-000</v>
      </c>
      <c r="W1215" s="18"/>
      <c r="X1215" s="40" t="str">
        <f>VLOOKUP(B1215,SAOM!B$2:N1940,13,0)</f>
        <v>-</v>
      </c>
      <c r="Y1215" s="17"/>
      <c r="Z1215" s="15"/>
      <c r="AA1215" s="19"/>
      <c r="AB1215" s="35"/>
      <c r="AC1215" s="48"/>
      <c r="AD1215" s="19" t="str">
        <f>VLOOKUP(B1215,SAOM!B$2:Q2241,16,0)</f>
        <v>-</v>
      </c>
      <c r="AE1215" s="19" t="s">
        <v>4675</v>
      </c>
      <c r="AF1215" s="19"/>
      <c r="AG1215" s="145"/>
      <c r="AH1215" s="15"/>
    </row>
    <row r="1216" spans="1:34" s="20" customFormat="1">
      <c r="A1216" s="46">
        <v>4515</v>
      </c>
      <c r="B1216" s="38">
        <v>4515</v>
      </c>
      <c r="C1216" s="17">
        <v>41170</v>
      </c>
      <c r="D1216" s="17">
        <f t="shared" si="35"/>
        <v>41215</v>
      </c>
      <c r="E1216" s="17">
        <f>VLOOKUP(B1216,SAOM!B$2:D4266,3,0)</f>
        <v>41215</v>
      </c>
      <c r="F1216" s="17">
        <f t="shared" si="37"/>
        <v>41230</v>
      </c>
      <c r="G1216" s="17" t="s">
        <v>501</v>
      </c>
      <c r="H1216" s="14" t="s">
        <v>752</v>
      </c>
      <c r="I1216" s="40" t="str">
        <f>VLOOKUP(B1216,SAOM!B$2:E3211,4,0)</f>
        <v>Agendado</v>
      </c>
      <c r="J1216" s="14" t="s">
        <v>499</v>
      </c>
      <c r="K1216" s="14" t="s">
        <v>499</v>
      </c>
      <c r="L1216" s="97" t="s">
        <v>8615</v>
      </c>
      <c r="M1216" s="15" t="str">
        <f>VLOOKUP(L1216,Coordenadas!A$2:B2468,2,0)</f>
        <v xml:space="preserve"> 22°37'47.18"S</v>
      </c>
      <c r="N1216" s="15" t="str">
        <f>VLOOKUP(L1216,Coordenadas!A$2:C6211,3,0)</f>
        <v xml:space="preserve"> 46° 1'11.05"O</v>
      </c>
      <c r="O1216" s="40" t="str">
        <f>VLOOKUP(B1216,SAOM!B$2:H2169,7,0)</f>
        <v>-</v>
      </c>
      <c r="P1216" s="40">
        <v>4033</v>
      </c>
      <c r="Q1216" s="17">
        <f>VLOOKUP(B1216,SAOM!B$2:I2169,8,0)</f>
        <v>41178</v>
      </c>
      <c r="R1216" s="17" t="e">
        <f>VLOOKUP(B1216,AG_Lider!A$1:F2528,6,0)</f>
        <v>#N/A</v>
      </c>
      <c r="S1216" s="42" t="str">
        <f>VLOOKUP(B1216,SAOM!B$2:J2169,9,0)</f>
        <v>DILENI APARECIDA MOTA NASCIMENTO</v>
      </c>
      <c r="T1216" s="17" t="str">
        <f>VLOOKUP(B1216,SAOM!B$2:K2615,10,0)</f>
        <v>RUA ALÍPIO CHIARADIA,30</v>
      </c>
      <c r="U1216" s="42" t="str">
        <f>VLOOKUP(B1216,SAOM!B$2:M1941,12,0)</f>
        <v>(35)3432-1237</v>
      </c>
      <c r="V1216" s="87" t="str">
        <f>VLOOKUP(B1216,SAOM!B$2:L1941,11,0)</f>
        <v>37605-000</v>
      </c>
      <c r="W1216" s="18"/>
      <c r="X1216" s="40" t="str">
        <f>VLOOKUP(B1216,SAOM!B$2:N1941,13,0)</f>
        <v>-</v>
      </c>
      <c r="Y1216" s="17"/>
      <c r="Z1216" s="15"/>
      <c r="AA1216" s="19"/>
      <c r="AB1216" s="35"/>
      <c r="AC1216" s="48"/>
      <c r="AD1216" s="19" t="str">
        <f>VLOOKUP(B1216,SAOM!B$2:Q2242,16,0)</f>
        <v>-</v>
      </c>
      <c r="AE1216" s="19" t="s">
        <v>4675</v>
      </c>
      <c r="AF1216" s="19"/>
      <c r="AG1216" s="145"/>
      <c r="AH1216" s="15"/>
    </row>
    <row r="1217" spans="1:34" s="20" customFormat="1">
      <c r="A1217" s="46">
        <v>4516</v>
      </c>
      <c r="B1217" s="38">
        <v>4516</v>
      </c>
      <c r="C1217" s="17">
        <v>41170</v>
      </c>
      <c r="D1217" s="17">
        <f t="shared" si="35"/>
        <v>41215</v>
      </c>
      <c r="E1217" s="17">
        <f>VLOOKUP(B1217,SAOM!B$2:D4267,3,0)</f>
        <v>41215</v>
      </c>
      <c r="F1217" s="17">
        <f t="shared" si="37"/>
        <v>41230</v>
      </c>
      <c r="G1217" s="17" t="s">
        <v>501</v>
      </c>
      <c r="H1217" s="14" t="s">
        <v>752</v>
      </c>
      <c r="I1217" s="40" t="str">
        <f>VLOOKUP(B1217,SAOM!B$2:E3212,4,0)</f>
        <v>Agendado</v>
      </c>
      <c r="J1217" s="14" t="s">
        <v>499</v>
      </c>
      <c r="K1217" s="14" t="s">
        <v>499</v>
      </c>
      <c r="L1217" s="97" t="s">
        <v>8620</v>
      </c>
      <c r="M1217" s="15" t="str">
        <f>VLOOKUP(L1217,Coordenadas!A$2:B2469,2,0)</f>
        <v xml:space="preserve"> 20°27'43.89"S</v>
      </c>
      <c r="N1217" s="15" t="str">
        <f>VLOOKUP(L1217,Coordenadas!A$2:C6212,3,0)</f>
        <v xml:space="preserve"> 45°31'57.06"O</v>
      </c>
      <c r="O1217" s="40" t="str">
        <f>VLOOKUP(B1217,SAOM!B$2:H2170,7,0)</f>
        <v>-</v>
      </c>
      <c r="P1217" s="40">
        <v>4033</v>
      </c>
      <c r="Q1217" s="17">
        <f>VLOOKUP(B1217,SAOM!B$2:I2170,8,0)</f>
        <v>41178</v>
      </c>
      <c r="R1217" s="17" t="e">
        <f>VLOOKUP(B1217,AG_Lider!A$1:F2529,6,0)</f>
        <v>#N/A</v>
      </c>
      <c r="S1217" s="42" t="str">
        <f>VLOOKUP(B1217,SAOM!B$2:J2170,9,0)</f>
        <v>DEBORA FARIA DA SILVA</v>
      </c>
      <c r="T1217" s="17" t="str">
        <f>VLOOKUP(B1217,SAOM!B$2:K2616,10,0)</f>
        <v>RUA SANTA CRUZ, 535</v>
      </c>
      <c r="U1217" s="42" t="str">
        <f>VLOOKUP(B1217,SAOM!B$2:M1942,12,0)</f>
        <v>(37)3322-9433</v>
      </c>
      <c r="V1217" s="87" t="str">
        <f>VLOOKUP(B1217,SAOM!B$2:L1942,11,0)</f>
        <v>35578-000</v>
      </c>
      <c r="W1217" s="18"/>
      <c r="X1217" s="40" t="str">
        <f>VLOOKUP(B1217,SAOM!B$2:N1942,13,0)</f>
        <v>-</v>
      </c>
      <c r="Y1217" s="17"/>
      <c r="Z1217" s="15"/>
      <c r="AA1217" s="19"/>
      <c r="AB1217" s="35"/>
      <c r="AC1217" s="48"/>
      <c r="AD1217" s="19" t="str">
        <f>VLOOKUP(B1217,SAOM!B$2:Q2243,16,0)</f>
        <v>-</v>
      </c>
      <c r="AE1217" s="19" t="s">
        <v>4675</v>
      </c>
      <c r="AF1217" s="19"/>
      <c r="AG1217" s="145"/>
      <c r="AH1217" s="15"/>
    </row>
    <row r="1218" spans="1:34" s="20" customFormat="1">
      <c r="A1218" s="46">
        <v>4517</v>
      </c>
      <c r="B1218" s="38">
        <v>4517</v>
      </c>
      <c r="C1218" s="17">
        <v>41170</v>
      </c>
      <c r="D1218" s="17">
        <f t="shared" si="35"/>
        <v>41215</v>
      </c>
      <c r="E1218" s="17">
        <f>VLOOKUP(B1218,SAOM!B$2:D4268,3,0)</f>
        <v>41215</v>
      </c>
      <c r="F1218" s="17">
        <f t="shared" si="37"/>
        <v>41230</v>
      </c>
      <c r="G1218" s="17" t="s">
        <v>501</v>
      </c>
      <c r="H1218" s="14" t="s">
        <v>752</v>
      </c>
      <c r="I1218" s="40" t="str">
        <f>VLOOKUP(B1218,SAOM!B$2:E3213,4,0)</f>
        <v>Agendado</v>
      </c>
      <c r="J1218" s="14" t="s">
        <v>499</v>
      </c>
      <c r="K1218" s="14" t="s">
        <v>499</v>
      </c>
      <c r="L1218" s="97" t="s">
        <v>8625</v>
      </c>
      <c r="M1218" s="15" t="str">
        <f>VLOOKUP(L1218,Coordenadas!A$2:B2470,2,0)</f>
        <v xml:space="preserve"> 19°49'49.10"S</v>
      </c>
      <c r="N1218" s="15" t="str">
        <f>VLOOKUP(L1218,Coordenadas!A$2:C6213,3,0)</f>
        <v xml:space="preserve"> 42°24'6.02"O</v>
      </c>
      <c r="O1218" s="40" t="str">
        <f>VLOOKUP(B1218,SAOM!B$2:H2171,7,0)</f>
        <v>-</v>
      </c>
      <c r="P1218" s="40">
        <v>4033</v>
      </c>
      <c r="Q1218" s="17">
        <f>VLOOKUP(B1218,SAOM!B$2:I2171,8,0)</f>
        <v>41180</v>
      </c>
      <c r="R1218" s="17" t="e">
        <f>VLOOKUP(B1218,AG_Lider!A$1:F2530,6,0)</f>
        <v>#N/A</v>
      </c>
      <c r="S1218" s="42" t="str">
        <f>VLOOKUP(B1218,SAOM!B$2:J2171,9,0)</f>
        <v>SILMARA NATÉRCIA PEDRA FORNÉAS</v>
      </c>
      <c r="T1218" s="17" t="str">
        <f>VLOOKUP(B1218,SAOM!B$2:K2617,10,0)</f>
        <v xml:space="preserve">AV. PREFEITO CARLITO CAETANO CAMPOS, 120 </v>
      </c>
      <c r="U1218" s="42" t="str">
        <f>VLOOKUP(B1218,SAOM!B$2:M1943,12,0)</f>
        <v>(33)3353-1184</v>
      </c>
      <c r="V1218" s="87" t="str">
        <f>VLOOKUP(B1218,SAOM!B$2:L1943,11,0)</f>
        <v>35345-000</v>
      </c>
      <c r="W1218" s="18"/>
      <c r="X1218" s="40" t="str">
        <f>VLOOKUP(B1218,SAOM!B$2:N1943,13,0)</f>
        <v>-</v>
      </c>
      <c r="Y1218" s="17"/>
      <c r="Z1218" s="15"/>
      <c r="AA1218" s="19"/>
      <c r="AB1218" s="35"/>
      <c r="AC1218" s="48"/>
      <c r="AD1218" s="19" t="str">
        <f>VLOOKUP(B1218,SAOM!B$2:Q2244,16,0)</f>
        <v>-</v>
      </c>
      <c r="AE1218" s="19" t="s">
        <v>4675</v>
      </c>
      <c r="AF1218" s="19"/>
      <c r="AG1218" s="145"/>
      <c r="AH1218" s="15"/>
    </row>
    <row r="1219" spans="1:34" s="20" customFormat="1">
      <c r="A1219" s="46">
        <v>4518</v>
      </c>
      <c r="B1219" s="38">
        <v>4518</v>
      </c>
      <c r="C1219" s="17">
        <v>41170</v>
      </c>
      <c r="D1219" s="17">
        <f t="shared" si="35"/>
        <v>41215</v>
      </c>
      <c r="E1219" s="17">
        <f>VLOOKUP(B1219,SAOM!B$2:D4269,3,0)</f>
        <v>41215</v>
      </c>
      <c r="F1219" s="17">
        <f t="shared" si="37"/>
        <v>41230</v>
      </c>
      <c r="G1219" s="17" t="s">
        <v>501</v>
      </c>
      <c r="H1219" s="14" t="s">
        <v>752</v>
      </c>
      <c r="I1219" s="40" t="str">
        <f>VLOOKUP(B1219,SAOM!B$2:E3214,4,0)</f>
        <v>Agendado</v>
      </c>
      <c r="J1219" s="14" t="s">
        <v>499</v>
      </c>
      <c r="K1219" s="14" t="s">
        <v>499</v>
      </c>
      <c r="L1219" s="97" t="s">
        <v>4511</v>
      </c>
      <c r="M1219" s="15" t="str">
        <f>VLOOKUP(L1219,Coordenadas!A$2:B2471,2,0)</f>
        <v xml:space="preserve"> 18°56'44.22"S</v>
      </c>
      <c r="N1219" s="15" t="str">
        <f>VLOOKUP(L1219,Coordenadas!A$2:C6214,3,0)</f>
        <v xml:space="preserve"> 46°40'23.67"O</v>
      </c>
      <c r="O1219" s="40" t="str">
        <f>VLOOKUP(B1219,SAOM!B$2:H2172,7,0)</f>
        <v>-</v>
      </c>
      <c r="P1219" s="40">
        <v>4033</v>
      </c>
      <c r="Q1219" s="17">
        <f>VLOOKUP(B1219,SAOM!B$2:I2172,8,0)</f>
        <v>41178</v>
      </c>
      <c r="R1219" s="17" t="e">
        <f>VLOOKUP(B1219,AG_Lider!A$1:F2531,6,0)</f>
        <v>#N/A</v>
      </c>
      <c r="S1219" s="42" t="str">
        <f>VLOOKUP(B1219,SAOM!B$2:J2172,9,0)</f>
        <v>BRUNA SHELLIE SIQUEIRA LEITE</v>
      </c>
      <c r="T1219" s="17" t="str">
        <f>VLOOKUP(B1219,SAOM!B$2:K2618,10,0)</f>
        <v>RUA 13 DE MAIO, 333 (PRAÇA DO SANTUÁRIO)</v>
      </c>
      <c r="U1219" s="42" t="str">
        <f>VLOOKUP(B1219,SAOM!B$2:M1944,12,0)</f>
        <v>(34)3835-1465/1480</v>
      </c>
      <c r="V1219" s="87" t="str">
        <f>VLOOKUP(B1219,SAOM!B$2:L1944,11,0)</f>
        <v>38735-000</v>
      </c>
      <c r="W1219" s="18"/>
      <c r="X1219" s="40" t="str">
        <f>VLOOKUP(B1219,SAOM!B$2:N1944,13,0)</f>
        <v>-</v>
      </c>
      <c r="Y1219" s="17"/>
      <c r="Z1219" s="15"/>
      <c r="AA1219" s="19"/>
      <c r="AB1219" s="35"/>
      <c r="AC1219" s="48"/>
      <c r="AD1219" s="19" t="str">
        <f>VLOOKUP(B1219,SAOM!B$2:Q2245,16,0)</f>
        <v>-</v>
      </c>
      <c r="AE1219" s="19" t="s">
        <v>4675</v>
      </c>
      <c r="AF1219" s="19"/>
      <c r="AG1219" s="145"/>
      <c r="AH1219" s="15"/>
    </row>
    <row r="1220" spans="1:34" s="20" customFormat="1">
      <c r="A1220" s="46">
        <v>4519</v>
      </c>
      <c r="B1220" s="38">
        <v>4519</v>
      </c>
      <c r="C1220" s="17">
        <v>41170</v>
      </c>
      <c r="D1220" s="17">
        <f t="shared" si="35"/>
        <v>41215</v>
      </c>
      <c r="E1220" s="17">
        <f>VLOOKUP(B1220,SAOM!B$2:D4270,3,0)</f>
        <v>41215</v>
      </c>
      <c r="F1220" s="17">
        <f t="shared" si="37"/>
        <v>41230</v>
      </c>
      <c r="G1220" s="17" t="s">
        <v>501</v>
      </c>
      <c r="H1220" s="14" t="s">
        <v>752</v>
      </c>
      <c r="I1220" s="40" t="str">
        <f>VLOOKUP(B1220,SAOM!B$2:E3215,4,0)</f>
        <v>Agendado</v>
      </c>
      <c r="J1220" s="14" t="s">
        <v>499</v>
      </c>
      <c r="K1220" s="14" t="s">
        <v>499</v>
      </c>
      <c r="L1220" s="97" t="s">
        <v>8632</v>
      </c>
      <c r="M1220" s="15" t="str">
        <f>VLOOKUP(L1220,Coordenadas!A$2:B2472,2,0)</f>
        <v xml:space="preserve"> 20°21'6.78"S</v>
      </c>
      <c r="N1220" s="15" t="str">
        <f>VLOOKUP(L1220,Coordenadas!A$2:C6215,3,0)</f>
        <v xml:space="preserve"> 46°50'37.92"O</v>
      </c>
      <c r="O1220" s="40" t="str">
        <f>VLOOKUP(B1220,SAOM!B$2:H2173,7,0)</f>
        <v>-</v>
      </c>
      <c r="P1220" s="40">
        <v>4033</v>
      </c>
      <c r="Q1220" s="17">
        <f>VLOOKUP(B1220,SAOM!B$2:I2173,8,0)</f>
        <v>41178</v>
      </c>
      <c r="R1220" s="17" t="e">
        <f>VLOOKUP(B1220,AG_Lider!A$1:F2532,6,0)</f>
        <v>#N/A</v>
      </c>
      <c r="S1220" s="42" t="str">
        <f>VLOOKUP(B1220,SAOM!B$2:J2173,9,0)</f>
        <v>KAIRO LUIZ LEMOS ESTORINO</v>
      </c>
      <c r="T1220" s="17" t="str">
        <f>VLOOKUP(B1220,SAOM!B$2:K2619,10,0)</f>
        <v>JOSÉ ABRAÃO PEDRO nº 268</v>
      </c>
      <c r="U1220" s="42" t="str">
        <f>VLOOKUP(B1220,SAOM!B$2:M1945,12,0)</f>
        <v>(35)3525-1536</v>
      </c>
      <c r="V1220" s="87" t="str">
        <f>VLOOKUP(B1220,SAOM!B$2:L1945,11,0)</f>
        <v>37910-000</v>
      </c>
      <c r="W1220" s="18"/>
      <c r="X1220" s="40" t="str">
        <f>VLOOKUP(B1220,SAOM!B$2:N1945,13,0)</f>
        <v>-</v>
      </c>
      <c r="Y1220" s="17"/>
      <c r="Z1220" s="15"/>
      <c r="AA1220" s="19"/>
      <c r="AB1220" s="35"/>
      <c r="AC1220" s="48"/>
      <c r="AD1220" s="19" t="str">
        <f>VLOOKUP(B1220,SAOM!B$2:Q2246,16,0)</f>
        <v>-</v>
      </c>
      <c r="AE1220" s="19" t="s">
        <v>4675</v>
      </c>
      <c r="AF1220" s="19"/>
      <c r="AG1220" s="145"/>
      <c r="AH1220" s="15"/>
    </row>
    <row r="1221" spans="1:34" s="20" customFormat="1">
      <c r="A1221" s="46">
        <v>4520</v>
      </c>
      <c r="B1221" s="38">
        <v>4520</v>
      </c>
      <c r="C1221" s="17">
        <v>41170</v>
      </c>
      <c r="D1221" s="17">
        <f t="shared" si="35"/>
        <v>41215</v>
      </c>
      <c r="E1221" s="17">
        <f>VLOOKUP(B1221,SAOM!B$2:D4271,3,0)</f>
        <v>41215</v>
      </c>
      <c r="F1221" s="17">
        <f t="shared" si="37"/>
        <v>41230</v>
      </c>
      <c r="G1221" s="17" t="s">
        <v>501</v>
      </c>
      <c r="H1221" s="14" t="s">
        <v>752</v>
      </c>
      <c r="I1221" s="40" t="str">
        <f>VLOOKUP(B1221,SAOM!B$2:E3216,4,0)</f>
        <v>Agendado</v>
      </c>
      <c r="J1221" s="14" t="s">
        <v>499</v>
      </c>
      <c r="K1221" s="14" t="s">
        <v>499</v>
      </c>
      <c r="L1221" s="97" t="s">
        <v>8637</v>
      </c>
      <c r="M1221" s="15" t="str">
        <f>VLOOKUP(L1221,Coordenadas!A$2:B2473,2,0)</f>
        <v xml:space="preserve"> 18°47'26.98"S</v>
      </c>
      <c r="N1221" s="15" t="str">
        <f>VLOOKUP(L1221,Coordenadas!A$2:C6216,3,0)</f>
        <v xml:space="preserve"> 42°35'52.43"O</v>
      </c>
      <c r="O1221" s="40" t="str">
        <f>VLOOKUP(B1221,SAOM!B$2:H2174,7,0)</f>
        <v>-</v>
      </c>
      <c r="P1221" s="40">
        <v>4033</v>
      </c>
      <c r="Q1221" s="17">
        <f>VLOOKUP(B1221,SAOM!B$2:I2174,8,0)</f>
        <v>41180</v>
      </c>
      <c r="R1221" s="17" t="e">
        <f>VLOOKUP(B1221,AG_Lider!A$1:F2533,6,0)</f>
        <v>#N/A</v>
      </c>
      <c r="S1221" s="42" t="str">
        <f>VLOOKUP(B1221,SAOM!B$2:J2174,9,0)</f>
        <v>MARCO VALERIO MARTINS DE MELLO E SOUZA</v>
      </c>
      <c r="T1221" s="17" t="str">
        <f>VLOOKUP(B1221,SAOM!B$2:K2620,10,0)</f>
        <v>RUA SÃO JOSÉ, 326</v>
      </c>
      <c r="U1221" s="42" t="str">
        <f>VLOOKUP(B1221,SAOM!B$2:M1946,12,0)</f>
        <v>(33)3414-1843</v>
      </c>
      <c r="V1221" s="87" t="str">
        <f>VLOOKUP(B1221,SAOM!B$2:L1946,11,0)</f>
        <v>39735-000</v>
      </c>
      <c r="W1221" s="18"/>
      <c r="X1221" s="40" t="str">
        <f>VLOOKUP(B1221,SAOM!B$2:N1946,13,0)</f>
        <v>-</v>
      </c>
      <c r="Y1221" s="17"/>
      <c r="Z1221" s="15"/>
      <c r="AA1221" s="19"/>
      <c r="AB1221" s="35"/>
      <c r="AC1221" s="48"/>
      <c r="AD1221" s="19" t="str">
        <f>VLOOKUP(B1221,SAOM!B$2:Q2247,16,0)</f>
        <v>-</v>
      </c>
      <c r="AE1221" s="19" t="s">
        <v>4675</v>
      </c>
      <c r="AF1221" s="19"/>
      <c r="AG1221" s="145"/>
      <c r="AH1221" s="15"/>
    </row>
    <row r="1222" spans="1:34" s="20" customFormat="1">
      <c r="A1222" s="46">
        <v>4522</v>
      </c>
      <c r="B1222" s="38">
        <v>4522</v>
      </c>
      <c r="C1222" s="17">
        <v>41170</v>
      </c>
      <c r="D1222" s="17">
        <f t="shared" si="35"/>
        <v>41215</v>
      </c>
      <c r="E1222" s="17">
        <f>VLOOKUP(B1222,SAOM!B$2:D4272,3,0)</f>
        <v>41215</v>
      </c>
      <c r="F1222" s="17">
        <f t="shared" si="37"/>
        <v>41230</v>
      </c>
      <c r="G1222" s="17" t="s">
        <v>501</v>
      </c>
      <c r="H1222" s="14" t="s">
        <v>752</v>
      </c>
      <c r="I1222" s="40" t="str">
        <f>VLOOKUP(B1222,SAOM!B$2:E3217,4,0)</f>
        <v>Agendado</v>
      </c>
      <c r="J1222" s="14" t="s">
        <v>499</v>
      </c>
      <c r="K1222" s="14" t="s">
        <v>499</v>
      </c>
      <c r="L1222" s="97" t="s">
        <v>4678</v>
      </c>
      <c r="M1222" s="15" t="str">
        <f>VLOOKUP(L1222,Coordenadas!A$2:B2474,2,0)</f>
        <v xml:space="preserve"> 16°38'10.15"S</v>
      </c>
      <c r="N1222" s="15" t="str">
        <f>VLOOKUP(L1222,Coordenadas!A$2:C6217,3,0)</f>
        <v xml:space="preserve"> 46°16'44.54"O</v>
      </c>
      <c r="O1222" s="40" t="str">
        <f>VLOOKUP(B1222,SAOM!B$2:H2175,7,0)</f>
        <v>-</v>
      </c>
      <c r="P1222" s="40">
        <v>4033</v>
      </c>
      <c r="Q1222" s="17">
        <f>VLOOKUP(B1222,SAOM!B$2:I2175,8,0)</f>
        <v>41180</v>
      </c>
      <c r="R1222" s="17" t="e">
        <f>VLOOKUP(B1222,AG_Lider!A$1:F2534,6,0)</f>
        <v>#N/A</v>
      </c>
      <c r="S1222" s="42" t="str">
        <f>VLOOKUP(B1222,SAOM!B$2:J2175,9,0)</f>
        <v>DANIEL SANTOS CORREIA</v>
      </c>
      <c r="T1222" s="17" t="str">
        <f>VLOOKUP(B1222,SAOM!B$2:K2621,10,0)</f>
        <v>PRAÇA JOAQUIM PIRES DE OLIVEIRA MAIA, 16</v>
      </c>
      <c r="U1222" s="42" t="str">
        <f>VLOOKUP(B1222,SAOM!B$2:M1947,12,0)</f>
        <v>(31)3866-1307</v>
      </c>
      <c r="V1222" s="87" t="str">
        <f>VLOOKUP(B1222,SAOM!B$2:L1947,11,0)</f>
        <v>35865-000</v>
      </c>
      <c r="W1222" s="18"/>
      <c r="X1222" s="40" t="str">
        <f>VLOOKUP(B1222,SAOM!B$2:N1947,13,0)</f>
        <v>-</v>
      </c>
      <c r="Y1222" s="17"/>
      <c r="Z1222" s="15"/>
      <c r="AA1222" s="19"/>
      <c r="AB1222" s="35"/>
      <c r="AC1222" s="48"/>
      <c r="AD1222" s="19" t="str">
        <f>VLOOKUP(B1222,SAOM!B$2:Q2248,16,0)</f>
        <v>-</v>
      </c>
      <c r="AE1222" s="19" t="s">
        <v>4675</v>
      </c>
      <c r="AF1222" s="19"/>
      <c r="AG1222" s="145"/>
      <c r="AH1222" s="15"/>
    </row>
    <row r="1223" spans="1:34" s="20" customFormat="1">
      <c r="A1223" s="46">
        <v>4523</v>
      </c>
      <c r="B1223" s="38">
        <v>4523</v>
      </c>
      <c r="C1223" s="17">
        <v>41170</v>
      </c>
      <c r="D1223" s="17">
        <f t="shared" si="35"/>
        <v>41215</v>
      </c>
      <c r="E1223" s="17">
        <f>VLOOKUP(B1223,SAOM!B$2:D4273,3,0)</f>
        <v>41215</v>
      </c>
      <c r="F1223" s="17">
        <f t="shared" si="37"/>
        <v>41230</v>
      </c>
      <c r="G1223" s="17" t="s">
        <v>501</v>
      </c>
      <c r="H1223" s="14" t="s">
        <v>752</v>
      </c>
      <c r="I1223" s="40" t="str">
        <f>VLOOKUP(B1223,SAOM!B$2:E3218,4,0)</f>
        <v>A agendar</v>
      </c>
      <c r="J1223" s="14" t="s">
        <v>499</v>
      </c>
      <c r="K1223" s="14" t="s">
        <v>499</v>
      </c>
      <c r="L1223" s="97" t="s">
        <v>8328</v>
      </c>
      <c r="M1223" s="15" t="str">
        <f>VLOOKUP(L1223,Coordenadas!A$2:B2475,2,0)</f>
        <v xml:space="preserve"> 18°25'59.43"S</v>
      </c>
      <c r="N1223" s="15" t="str">
        <f>VLOOKUP(L1223,Coordenadas!A$2:C6218,3,0)</f>
        <v xml:space="preserve"> 47°35'54.25"O</v>
      </c>
      <c r="O1223" s="40" t="str">
        <f>VLOOKUP(B1223,SAOM!B$2:H2176,7,0)</f>
        <v>-</v>
      </c>
      <c r="P1223" s="40">
        <v>4033</v>
      </c>
      <c r="Q1223" s="17" t="str">
        <f>VLOOKUP(B1223,SAOM!B$2:I2176,8,0)</f>
        <v>-</v>
      </c>
      <c r="R1223" s="17" t="e">
        <f>VLOOKUP(B1223,AG_Lider!A$1:F2535,6,0)</f>
        <v>#N/A</v>
      </c>
      <c r="S1223" s="42" t="str">
        <f>VLOOKUP(B1223,SAOM!B$2:J2176,9,0)</f>
        <v>CHRISTIANE RAMOS E RAMOS</v>
      </c>
      <c r="T1223" s="17" t="str">
        <f>VLOOKUP(B1223,SAOM!B$2:K2622,10,0)</f>
        <v>RUA: AFONSO PENA, S/N</v>
      </c>
      <c r="U1223" s="42" t="str">
        <f>VLOOKUP(B1223,SAOM!B$2:M1948,12,0)</f>
        <v>(34)3846-1228</v>
      </c>
      <c r="V1223" s="87" t="str">
        <f>VLOOKUP(B1223,SAOM!B$2:L1948,11,0)</f>
        <v>38530-000</v>
      </c>
      <c r="W1223" s="18"/>
      <c r="X1223" s="40" t="str">
        <f>VLOOKUP(B1223,SAOM!B$2:N1948,13,0)</f>
        <v>-</v>
      </c>
      <c r="Y1223" s="17"/>
      <c r="Z1223" s="15"/>
      <c r="AA1223" s="19"/>
      <c r="AB1223" s="35"/>
      <c r="AC1223" s="48"/>
      <c r="AD1223" s="19" t="str">
        <f>VLOOKUP(B1223,SAOM!B$2:Q2249,16,0)</f>
        <v>-</v>
      </c>
      <c r="AE1223" s="19" t="s">
        <v>4675</v>
      </c>
      <c r="AF1223" s="19"/>
      <c r="AG1223" s="145"/>
      <c r="AH1223" s="15"/>
    </row>
    <row r="1224" spans="1:34" s="20" customFormat="1">
      <c r="A1224" s="46">
        <v>4524</v>
      </c>
      <c r="B1224" s="38">
        <v>4524</v>
      </c>
      <c r="C1224" s="17">
        <v>41170</v>
      </c>
      <c r="D1224" s="17">
        <f t="shared" si="35"/>
        <v>41215</v>
      </c>
      <c r="E1224" s="17">
        <f>VLOOKUP(B1224,SAOM!B$2:D4274,3,0)</f>
        <v>41215</v>
      </c>
      <c r="F1224" s="17">
        <f t="shared" si="37"/>
        <v>41230</v>
      </c>
      <c r="G1224" s="17" t="s">
        <v>501</v>
      </c>
      <c r="H1224" s="14" t="s">
        <v>752</v>
      </c>
      <c r="I1224" s="40" t="str">
        <f>VLOOKUP(B1224,SAOM!B$2:E3219,4,0)</f>
        <v>Agendado</v>
      </c>
      <c r="J1224" s="14" t="s">
        <v>499</v>
      </c>
      <c r="K1224" s="14" t="s">
        <v>499</v>
      </c>
      <c r="L1224" s="97" t="s">
        <v>8648</v>
      </c>
      <c r="M1224" s="15" t="str">
        <f>VLOOKUP(L1224,Coordenadas!A$2:B2476,2,0)</f>
        <v xml:space="preserve"> 19°37'32.27"S</v>
      </c>
      <c r="N1224" s="15" t="str">
        <f>VLOOKUP(L1224,Coordenadas!A$2:C6219,3,0)</f>
        <v xml:space="preserve"> 42°13'53.82"O</v>
      </c>
      <c r="O1224" s="40" t="str">
        <f>VLOOKUP(B1224,SAOM!B$2:H2177,7,0)</f>
        <v>-</v>
      </c>
      <c r="P1224" s="40">
        <v>4033</v>
      </c>
      <c r="Q1224" s="17">
        <f>VLOOKUP(B1224,SAOM!B$2:I2177,8,0)</f>
        <v>41180</v>
      </c>
      <c r="R1224" s="17" t="e">
        <f>VLOOKUP(B1224,AG_Lider!A$1:F2536,6,0)</f>
        <v>#N/A</v>
      </c>
      <c r="S1224" s="42" t="str">
        <f>VLOOKUP(B1224,SAOM!B$2:J2177,9,0)</f>
        <v>RUBIA MARA MEDEIROS COSTA</v>
      </c>
      <c r="T1224" s="17" t="str">
        <f>VLOOKUP(B1224,SAOM!B$2:K2623,10,0)</f>
        <v>TRAVESSA JOSÉ ARREGUY CAMPOS, nº 58</v>
      </c>
      <c r="U1224" s="42" t="str">
        <f>VLOOKUP(B1224,SAOM!B$2:M1949,12,0)</f>
        <v>(33)3324-6478</v>
      </c>
      <c r="V1224" s="87" t="str">
        <f>VLOOKUP(B1224,SAOM!B$2:L1949,11,0)</f>
        <v>35324-000</v>
      </c>
      <c r="W1224" s="18"/>
      <c r="X1224" s="40" t="str">
        <f>VLOOKUP(B1224,SAOM!B$2:N1949,13,0)</f>
        <v>-</v>
      </c>
      <c r="Y1224" s="17"/>
      <c r="Z1224" s="15"/>
      <c r="AA1224" s="19"/>
      <c r="AB1224" s="35"/>
      <c r="AC1224" s="48"/>
      <c r="AD1224" s="19" t="str">
        <f>VLOOKUP(B1224,SAOM!B$2:Q2250,16,0)</f>
        <v>-</v>
      </c>
      <c r="AE1224" s="19" t="s">
        <v>4675</v>
      </c>
      <c r="AF1224" s="19"/>
      <c r="AG1224" s="145"/>
      <c r="AH1224" s="15"/>
    </row>
    <row r="1225" spans="1:34" s="20" customFormat="1">
      <c r="A1225" s="46">
        <v>4525</v>
      </c>
      <c r="B1225" s="38">
        <v>4525</v>
      </c>
      <c r="C1225" s="17">
        <v>41170</v>
      </c>
      <c r="D1225" s="17">
        <f t="shared" si="35"/>
        <v>41215</v>
      </c>
      <c r="E1225" s="17">
        <f>VLOOKUP(B1225,SAOM!B$2:D4275,3,0)</f>
        <v>41215</v>
      </c>
      <c r="F1225" s="17">
        <f t="shared" si="37"/>
        <v>41230</v>
      </c>
      <c r="G1225" s="17" t="s">
        <v>501</v>
      </c>
      <c r="H1225" s="14" t="s">
        <v>752</v>
      </c>
      <c r="I1225" s="40" t="str">
        <f>VLOOKUP(B1225,SAOM!B$2:E3220,4,0)</f>
        <v>Agendado</v>
      </c>
      <c r="J1225" s="14" t="s">
        <v>499</v>
      </c>
      <c r="K1225" s="14" t="s">
        <v>499</v>
      </c>
      <c r="L1225" s="97" t="s">
        <v>8653</v>
      </c>
      <c r="M1225" s="15" t="str">
        <f>VLOOKUP(L1225,Coordenadas!A$2:B2477,2,0)</f>
        <v xml:space="preserve"> 20°38'55.57"S</v>
      </c>
      <c r="N1225" s="15" t="str">
        <f>VLOOKUP(L1225,Coordenadas!A$2:C6220,3,0)</f>
        <v xml:space="preserve"> 41°54'36.59"O</v>
      </c>
      <c r="O1225" s="40" t="str">
        <f>VLOOKUP(B1225,SAOM!B$2:H2178,7,0)</f>
        <v>-</v>
      </c>
      <c r="P1225" s="40">
        <v>4033</v>
      </c>
      <c r="Q1225" s="17">
        <f>VLOOKUP(B1225,SAOM!B$2:I2178,8,0)</f>
        <v>41187</v>
      </c>
      <c r="R1225" s="17" t="e">
        <f>VLOOKUP(B1225,AG_Lider!A$1:F2537,6,0)</f>
        <v>#N/A</v>
      </c>
      <c r="S1225" s="42" t="str">
        <f>VLOOKUP(B1225,SAOM!B$2:J2178,9,0)</f>
        <v>LAYLA DE OLIVEIRA NUNES</v>
      </c>
      <c r="T1225" s="17" t="str">
        <f>VLOOKUP(B1225,SAOM!B$2:K2624,10,0)</f>
        <v>RUA: HENRIQUE GRIPP FILHO,nº 128</v>
      </c>
      <c r="U1225" s="42" t="str">
        <f>VLOOKUP(B1225,SAOM!B$2:M1950,12,0)</f>
        <v>(32)3746-1515</v>
      </c>
      <c r="V1225" s="87" t="str">
        <f>VLOOKUP(B1225,SAOM!B$2:L1950,11,0)</f>
        <v>36830-000</v>
      </c>
      <c r="W1225" s="18"/>
      <c r="X1225" s="40" t="str">
        <f>VLOOKUP(B1225,SAOM!B$2:N1950,13,0)</f>
        <v>-</v>
      </c>
      <c r="Y1225" s="17"/>
      <c r="Z1225" s="15"/>
      <c r="AA1225" s="19"/>
      <c r="AB1225" s="35"/>
      <c r="AC1225" s="48"/>
      <c r="AD1225" s="19" t="str">
        <f>VLOOKUP(B1225,SAOM!B$2:Q2251,16,0)</f>
        <v>-</v>
      </c>
      <c r="AE1225" s="19" t="s">
        <v>4675</v>
      </c>
      <c r="AF1225" s="19"/>
      <c r="AG1225" s="145"/>
      <c r="AH1225" s="15"/>
    </row>
    <row r="1226" spans="1:34" s="20" customFormat="1">
      <c r="A1226" s="46">
        <v>4526</v>
      </c>
      <c r="B1226" s="38">
        <v>4526</v>
      </c>
      <c r="C1226" s="17">
        <v>41170</v>
      </c>
      <c r="D1226" s="17">
        <f t="shared" si="35"/>
        <v>41215</v>
      </c>
      <c r="E1226" s="17">
        <f>VLOOKUP(B1226,SAOM!B$2:D4276,3,0)</f>
        <v>41215</v>
      </c>
      <c r="F1226" s="17">
        <f t="shared" si="37"/>
        <v>41230</v>
      </c>
      <c r="G1226" s="17" t="s">
        <v>501</v>
      </c>
      <c r="H1226" s="14" t="s">
        <v>752</v>
      </c>
      <c r="I1226" s="40" t="str">
        <f>VLOOKUP(B1226,SAOM!B$2:E3221,4,0)</f>
        <v>Agendado</v>
      </c>
      <c r="J1226" s="14" t="s">
        <v>499</v>
      </c>
      <c r="K1226" s="14" t="s">
        <v>499</v>
      </c>
      <c r="L1226" s="97" t="s">
        <v>8658</v>
      </c>
      <c r="M1226" s="15" t="str">
        <f>VLOOKUP(L1226,Coordenadas!A$2:B2478,2,0)</f>
        <v xml:space="preserve"> 22° 1'4.45"S</v>
      </c>
      <c r="N1226" s="15" t="str">
        <f>VLOOKUP(L1226,Coordenadas!A$2:C6221,3,0)</f>
        <v xml:space="preserve"> 45°55'47.46"O</v>
      </c>
      <c r="O1226" s="40" t="str">
        <f>VLOOKUP(B1226,SAOM!B$2:H2179,7,0)</f>
        <v>-</v>
      </c>
      <c r="P1226" s="40">
        <v>4033</v>
      </c>
      <c r="Q1226" s="17">
        <f>VLOOKUP(B1226,SAOM!B$2:I2179,8,0)</f>
        <v>41180</v>
      </c>
      <c r="R1226" s="17" t="e">
        <f>VLOOKUP(B1226,AG_Lider!A$1:F2538,6,0)</f>
        <v>#N/A</v>
      </c>
      <c r="S1226" s="42" t="str">
        <f>VLOOKUP(B1226,SAOM!B$2:J2179,9,0)</f>
        <v>KARYSA FRANCO BARREIRO</v>
      </c>
      <c r="T1226" s="17" t="str">
        <f>VLOOKUP(B1226,SAOM!B$2:K2625,10,0)</f>
        <v>RUA ANTÔNIO BELIZÁRIO BORGES</v>
      </c>
      <c r="U1226" s="42" t="str">
        <f>VLOOKUP(B1226,SAOM!B$2:M1951,12,0)</f>
        <v>(35)3454-1178/1470</v>
      </c>
      <c r="V1226" s="87" t="str">
        <f>VLOOKUP(B1226,SAOM!B$2:L1951,11,0)</f>
        <v>37566-000</v>
      </c>
      <c r="W1226" s="18"/>
      <c r="X1226" s="40" t="str">
        <f>VLOOKUP(B1226,SAOM!B$2:N1951,13,0)</f>
        <v>-</v>
      </c>
      <c r="Y1226" s="17"/>
      <c r="Z1226" s="15"/>
      <c r="AA1226" s="19"/>
      <c r="AB1226" s="35"/>
      <c r="AC1226" s="48"/>
      <c r="AD1226" s="19" t="str">
        <f>VLOOKUP(B1226,SAOM!B$2:Q2252,16,0)</f>
        <v>-</v>
      </c>
      <c r="AE1226" s="19" t="s">
        <v>4675</v>
      </c>
      <c r="AF1226" s="19"/>
      <c r="AG1226" s="145"/>
      <c r="AH1226" s="15"/>
    </row>
    <row r="1227" spans="1:34" s="20" customFormat="1">
      <c r="A1227" s="46">
        <v>4528</v>
      </c>
      <c r="B1227" s="38">
        <v>4528</v>
      </c>
      <c r="C1227" s="17">
        <v>41170</v>
      </c>
      <c r="D1227" s="17">
        <f t="shared" si="35"/>
        <v>41215</v>
      </c>
      <c r="E1227" s="17">
        <f>VLOOKUP(B1227,SAOM!B$2:D4277,3,0)</f>
        <v>41215</v>
      </c>
      <c r="F1227" s="17">
        <f t="shared" si="37"/>
        <v>41230</v>
      </c>
      <c r="G1227" s="17" t="s">
        <v>501</v>
      </c>
      <c r="H1227" s="14" t="s">
        <v>752</v>
      </c>
      <c r="I1227" s="40" t="str">
        <f>VLOOKUP(B1227,SAOM!B$2:E3222,4,0)</f>
        <v>Agendado</v>
      </c>
      <c r="J1227" s="14" t="s">
        <v>499</v>
      </c>
      <c r="K1227" s="14" t="s">
        <v>499</v>
      </c>
      <c r="L1227" s="97" t="s">
        <v>8663</v>
      </c>
      <c r="M1227" s="15" t="str">
        <f>VLOOKUP(L1227,Coordenadas!A$2:B2479,2,0)</f>
        <v xml:space="preserve"> 20°43'36.80"S</v>
      </c>
      <c r="N1227" s="15" t="str">
        <f>VLOOKUP(L1227,Coordenadas!A$2:C6222,3,0)</f>
        <v xml:space="preserve"> 42°16'46.47"O</v>
      </c>
      <c r="O1227" s="40" t="str">
        <f>VLOOKUP(B1227,SAOM!B$2:H2180,7,0)</f>
        <v>-</v>
      </c>
      <c r="P1227" s="40">
        <v>4033</v>
      </c>
      <c r="Q1227" s="17">
        <f>VLOOKUP(B1227,SAOM!B$2:I2180,8,0)</f>
        <v>41180</v>
      </c>
      <c r="R1227" s="17" t="e">
        <f>VLOOKUP(B1227,AG_Lider!A$1:F2539,6,0)</f>
        <v>#N/A</v>
      </c>
      <c r="S1227" s="42" t="str">
        <f>VLOOKUP(B1227,SAOM!B$2:J2180,9,0)</f>
        <v>RODRIGO ALBERTO SOARES</v>
      </c>
      <c r="T1227" s="17" t="str">
        <f>VLOOKUP(B1227,SAOM!B$2:K2626,10,0)</f>
        <v>AVENIDA MARIA AMELIA DE SOUZA PEDROSA nº 326</v>
      </c>
      <c r="U1227" s="42" t="str">
        <f>VLOOKUP(B1227,SAOM!B$2:M1952,12,0)</f>
        <v>(32)3742-1302</v>
      </c>
      <c r="V1227" s="87" t="str">
        <f>VLOOKUP(B1227,SAOM!B$2:L1952,11,0)</f>
        <v>36815-000</v>
      </c>
      <c r="W1227" s="18"/>
      <c r="X1227" s="40" t="str">
        <f>VLOOKUP(B1227,SAOM!B$2:N1952,13,0)</f>
        <v>-</v>
      </c>
      <c r="Y1227" s="17"/>
      <c r="Z1227" s="15"/>
      <c r="AA1227" s="19"/>
      <c r="AB1227" s="35"/>
      <c r="AC1227" s="48"/>
      <c r="AD1227" s="19" t="str">
        <f>VLOOKUP(B1227,SAOM!B$2:Q2253,16,0)</f>
        <v>-</v>
      </c>
      <c r="AE1227" s="19" t="s">
        <v>4675</v>
      </c>
      <c r="AF1227" s="19"/>
      <c r="AG1227" s="145"/>
      <c r="AH1227" s="15"/>
    </row>
    <row r="1228" spans="1:34" s="20" customFormat="1">
      <c r="A1228" s="46">
        <v>4491</v>
      </c>
      <c r="B1228" s="38">
        <v>4491</v>
      </c>
      <c r="C1228" s="17">
        <v>41171</v>
      </c>
      <c r="D1228" s="17">
        <f t="shared" si="35"/>
        <v>41216</v>
      </c>
      <c r="E1228" s="17">
        <f>VLOOKUP(B1228,SAOM!B$2:D4278,3,0)</f>
        <v>41215</v>
      </c>
      <c r="F1228" s="17">
        <f t="shared" ref="F1228" si="38">D1228+15</f>
        <v>41231</v>
      </c>
      <c r="G1228" s="17" t="s">
        <v>501</v>
      </c>
      <c r="H1228" s="14" t="s">
        <v>752</v>
      </c>
      <c r="I1228" s="40" t="str">
        <f>VLOOKUP(B1228,SAOM!B$2:E3223,4,0)</f>
        <v>A agendar</v>
      </c>
      <c r="J1228" s="14" t="s">
        <v>499</v>
      </c>
      <c r="K1228" s="14" t="s">
        <v>499</v>
      </c>
      <c r="L1228" s="97" t="s">
        <v>8669</v>
      </c>
      <c r="M1228" s="15" t="str">
        <f>VLOOKUP(L1228,Coordenadas!A$2:B2480,2,0)</f>
        <v xml:space="preserve"> 17°59'48.93"S</v>
      </c>
      <c r="N1228" s="15" t="str">
        <f>VLOOKUP(L1228,Coordenadas!A$2:C6223,3,0)</f>
        <v xml:space="preserve"> 42°23'26.09"O</v>
      </c>
      <c r="O1228" s="40" t="str">
        <f>VLOOKUP(B1228,SAOM!B$2:H2181,7,0)</f>
        <v>-</v>
      </c>
      <c r="P1228" s="40">
        <v>4033</v>
      </c>
      <c r="Q1228" s="17" t="str">
        <f>VLOOKUP(B1228,SAOM!B$2:I2181,8,0)</f>
        <v>-</v>
      </c>
      <c r="R1228" s="17" t="e">
        <f>VLOOKUP(B1228,AG_Lider!A$1:F2540,6,0)</f>
        <v>#N/A</v>
      </c>
      <c r="S1228" s="42" t="str">
        <f>VLOOKUP(B1228,SAOM!B$2:J2181,9,0)</f>
        <v xml:space="preserve"> 	LIDIANNY APARECIDA GODINHO PÚGO</v>
      </c>
      <c r="T1228" s="17" t="str">
        <f>VLOOKUP(B1228,SAOM!B$2:K2627,10,0)</f>
        <v>AVENIDA ESPIRITO SANTO 14 - CENTRO</v>
      </c>
      <c r="U1228" s="42" t="str">
        <f>VLOOKUP(B1228,SAOM!B$2:M1953,12,0)</f>
        <v>(33)3515-1272</v>
      </c>
      <c r="V1228" s="87" t="str">
        <f>VLOOKUP(B1228,SAOM!B$2:L1953,11,0)</f>
        <v>39790-000</v>
      </c>
      <c r="W1228" s="18"/>
      <c r="X1228" s="40" t="str">
        <f>VLOOKUP(B1228,SAOM!B$2:N1953,13,0)</f>
        <v>-</v>
      </c>
      <c r="Y1228" s="17"/>
      <c r="Z1228" s="15"/>
      <c r="AA1228" s="19"/>
      <c r="AB1228" s="35"/>
      <c r="AC1228" s="48"/>
      <c r="AD1228" s="19" t="str">
        <f>VLOOKUP(B1228,SAOM!B$2:Q2254,16,0)</f>
        <v>-</v>
      </c>
      <c r="AE1228" s="19" t="s">
        <v>4675</v>
      </c>
      <c r="AF1228" s="19"/>
      <c r="AG1228" s="145"/>
      <c r="AH1228" s="15"/>
    </row>
    <row r="1229" spans="1:34" s="20" customFormat="1">
      <c r="A1229" s="46">
        <v>4527</v>
      </c>
      <c r="B1229" s="38">
        <v>4527</v>
      </c>
      <c r="C1229" s="17">
        <v>41176</v>
      </c>
      <c r="D1229" s="17">
        <f t="shared" ref="D1229:D1268" si="39">C1229+45</f>
        <v>41221</v>
      </c>
      <c r="E1229" s="17">
        <f>VLOOKUP(B1229,SAOM!B$2:D4279,3,0)</f>
        <v>41221</v>
      </c>
      <c r="F1229" s="17">
        <f t="shared" ref="F1229:F1268" si="40">D1229+15</f>
        <v>41236</v>
      </c>
      <c r="G1229" s="17" t="s">
        <v>501</v>
      </c>
      <c r="H1229" s="14" t="s">
        <v>752</v>
      </c>
      <c r="I1229" s="40" t="str">
        <f>VLOOKUP(B1229,SAOM!B$2:E3224,4,0)</f>
        <v>Agendado</v>
      </c>
      <c r="J1229" s="14" t="s">
        <v>499</v>
      </c>
      <c r="K1229" s="14" t="s">
        <v>499</v>
      </c>
      <c r="L1229" s="97" t="s">
        <v>8737</v>
      </c>
      <c r="M1229" s="15" t="str">
        <f>VLOOKUP(L1229,Coordenadas!A$2:B2481,2,0)</f>
        <v xml:space="preserve"> 21°25'52.21"S</v>
      </c>
      <c r="N1229" s="15" t="str">
        <f>VLOOKUP(L1229,Coordenadas!A$2:C6224,3,0)</f>
        <v xml:space="preserve"> 45°47'41.55"O</v>
      </c>
      <c r="O1229" s="40" t="str">
        <f>VLOOKUP(B1229,SAOM!B$2:H2182,7,0)</f>
        <v>-</v>
      </c>
      <c r="P1229" s="40">
        <v>4033</v>
      </c>
      <c r="Q1229" s="17">
        <f>VLOOKUP(B1229,SAOM!B$2:I2182,8,0)</f>
        <v>41197</v>
      </c>
      <c r="R1229" s="17" t="e">
        <f>VLOOKUP(B1229,AG_Lider!A$1:F2541,6,0)</f>
        <v>#N/A</v>
      </c>
      <c r="S1229" s="42" t="str">
        <f>VLOOKUP(B1229,SAOM!B$2:J2182,9,0)</f>
        <v>ANDREINI EMANUELI FONSECA</v>
      </c>
      <c r="T1229" s="17" t="str">
        <f>VLOOKUP(B1229,SAOM!B$2:K2628,10,0)</f>
        <v>RUA TRAVESSA SÃO JOÃO, 27 - CENTRO</v>
      </c>
      <c r="U1229" s="42" t="str">
        <f>VLOOKUP(B1229,SAOM!B$2:M1954,12,0)</f>
        <v>(35)3296-1200</v>
      </c>
      <c r="V1229" s="87" t="str">
        <f>VLOOKUP(B1229,SAOM!B$2:L1954,11,0)</f>
        <v>37138-000</v>
      </c>
      <c r="W1229" s="18"/>
      <c r="X1229" s="40" t="str">
        <f>VLOOKUP(B1229,SAOM!B$2:N1954,13,0)</f>
        <v>-</v>
      </c>
      <c r="Y1229" s="17"/>
      <c r="Z1229" s="15"/>
      <c r="AA1229" s="19"/>
      <c r="AB1229" s="35"/>
      <c r="AC1229" s="48"/>
      <c r="AD1229" s="19" t="str">
        <f>VLOOKUP(B1229,SAOM!B$2:Q2255,16,0)</f>
        <v>-</v>
      </c>
      <c r="AE1229" s="19" t="s">
        <v>4675</v>
      </c>
      <c r="AF1229" s="19"/>
      <c r="AG1229" s="145"/>
      <c r="AH1229" s="15"/>
    </row>
    <row r="1230" spans="1:34" s="20" customFormat="1">
      <c r="A1230" s="46">
        <v>4529</v>
      </c>
      <c r="B1230" s="38">
        <v>4529</v>
      </c>
      <c r="C1230" s="17">
        <v>41176</v>
      </c>
      <c r="D1230" s="17">
        <f t="shared" si="39"/>
        <v>41221</v>
      </c>
      <c r="E1230" s="17">
        <f>VLOOKUP(B1230,SAOM!B$2:D4280,3,0)</f>
        <v>41221</v>
      </c>
      <c r="F1230" s="17">
        <f t="shared" si="40"/>
        <v>41236</v>
      </c>
      <c r="G1230" s="17" t="s">
        <v>501</v>
      </c>
      <c r="H1230" s="14" t="s">
        <v>752</v>
      </c>
      <c r="I1230" s="40" t="str">
        <f>VLOOKUP(B1230,SAOM!B$2:E3225,4,0)</f>
        <v>Agendado</v>
      </c>
      <c r="J1230" s="14" t="s">
        <v>499</v>
      </c>
      <c r="K1230" s="14" t="s">
        <v>499</v>
      </c>
      <c r="L1230" s="97" t="s">
        <v>8742</v>
      </c>
      <c r="M1230" s="15" t="str">
        <f>VLOOKUP(L1230,Coordenadas!A$2:B2482,2,0)</f>
        <v xml:space="preserve"> 16°28'7.94"S</v>
      </c>
      <c r="N1230" s="15" t="str">
        <f>VLOOKUP(L1230,Coordenadas!A$2:C6225,3,0)</f>
        <v xml:space="preserve"> 43°29'6.55"O</v>
      </c>
      <c r="O1230" s="40" t="str">
        <f>VLOOKUP(B1230,SAOM!B$2:H2183,7,0)</f>
        <v>-</v>
      </c>
      <c r="P1230" s="40">
        <v>4033</v>
      </c>
      <c r="Q1230" s="17">
        <f>VLOOKUP(B1230,SAOM!B$2:I2183,8,0)</f>
        <v>41197</v>
      </c>
      <c r="R1230" s="17" t="e">
        <f>VLOOKUP(B1230,AG_Lider!A$1:F2542,6,0)</f>
        <v>#N/A</v>
      </c>
      <c r="S1230" s="42" t="str">
        <f>VLOOKUP(B1230,SAOM!B$2:J2183,9,0)</f>
        <v>LEONDINA ROSANE RIBEIRO RUAS</v>
      </c>
      <c r="T1230" s="17" t="str">
        <f>VLOOKUP(B1230,SAOM!B$2:K2629,10,0)</f>
        <v>AVENIDA JK nº 360 - JOÃO GONÇALVES</v>
      </c>
      <c r="U1230" s="42" t="str">
        <f>VLOOKUP(B1230,SAOM!B$2:M1955,12,0)</f>
        <v>(38)3233-2000</v>
      </c>
      <c r="V1230" s="87" t="str">
        <f>VLOOKUP(B1230,SAOM!B$2:L1955,11,0)</f>
        <v>39580-000</v>
      </c>
      <c r="W1230" s="18"/>
      <c r="X1230" s="40" t="str">
        <f>VLOOKUP(B1230,SAOM!B$2:N1955,13,0)</f>
        <v>-</v>
      </c>
      <c r="Y1230" s="17"/>
      <c r="Z1230" s="15"/>
      <c r="AA1230" s="19"/>
      <c r="AB1230" s="35"/>
      <c r="AC1230" s="48"/>
      <c r="AD1230" s="19" t="str">
        <f>VLOOKUP(B1230,SAOM!B$2:Q2256,16,0)</f>
        <v>-</v>
      </c>
      <c r="AE1230" s="19" t="s">
        <v>4675</v>
      </c>
      <c r="AF1230" s="19"/>
      <c r="AG1230" s="145"/>
      <c r="AH1230" s="15"/>
    </row>
    <row r="1231" spans="1:34" s="20" customFormat="1">
      <c r="A1231" s="46">
        <v>4530</v>
      </c>
      <c r="B1231" s="38">
        <v>4530</v>
      </c>
      <c r="C1231" s="17">
        <v>41176</v>
      </c>
      <c r="D1231" s="17">
        <f t="shared" si="39"/>
        <v>41221</v>
      </c>
      <c r="E1231" s="17">
        <f>VLOOKUP(B1231,SAOM!B$2:D4281,3,0)</f>
        <v>41221</v>
      </c>
      <c r="F1231" s="17">
        <f t="shared" si="40"/>
        <v>41236</v>
      </c>
      <c r="G1231" s="17" t="s">
        <v>501</v>
      </c>
      <c r="H1231" s="14" t="s">
        <v>752</v>
      </c>
      <c r="I1231" s="40" t="str">
        <f>VLOOKUP(B1231,SAOM!B$2:E3226,4,0)</f>
        <v>A agendar</v>
      </c>
      <c r="J1231" s="14" t="s">
        <v>499</v>
      </c>
      <c r="K1231" s="14" t="s">
        <v>499</v>
      </c>
      <c r="L1231" s="97" t="s">
        <v>2109</v>
      </c>
      <c r="M1231" s="15" t="str">
        <f>VLOOKUP(L1231,Coordenadas!A$2:B2483,2,0)</f>
        <v xml:space="preserve"> 17°43'48.23"S</v>
      </c>
      <c r="N1231" s="15" t="str">
        <f>VLOOKUP(L1231,Coordenadas!A$2:C6226,3,0)</f>
        <v xml:space="preserve"> 42°15'7.34"O</v>
      </c>
      <c r="O1231" s="40" t="str">
        <f>VLOOKUP(B1231,SAOM!B$2:H2184,7,0)</f>
        <v>-</v>
      </c>
      <c r="P1231" s="40">
        <v>4033</v>
      </c>
      <c r="Q1231" s="17" t="str">
        <f>VLOOKUP(B1231,SAOM!B$2:I2184,8,0)</f>
        <v>-</v>
      </c>
      <c r="R1231" s="17" t="e">
        <f>VLOOKUP(B1231,AG_Lider!A$1:F2543,6,0)</f>
        <v>#N/A</v>
      </c>
      <c r="S1231" s="42" t="str">
        <f>VLOOKUP(B1231,SAOM!B$2:J2184,9,0)</f>
        <v>JACQUELINE FERNANDES CINTRA</v>
      </c>
      <c r="T1231" s="17" t="str">
        <f>VLOOKUP(B1231,SAOM!B$2:K2630,10,0)</f>
        <v>RUA TIMIRIM - VILA NOVA</v>
      </c>
      <c r="U1231" s="42" t="str">
        <f>VLOOKUP(B1231,SAOM!B$2:M1956,12,0)</f>
        <v>33-35169014</v>
      </c>
      <c r="V1231" s="87" t="str">
        <f>VLOOKUP(B1231,SAOM!B$2:L1956,11,0)</f>
        <v>39685-000</v>
      </c>
      <c r="W1231" s="18"/>
      <c r="X1231" s="40" t="str">
        <f>VLOOKUP(B1231,SAOM!B$2:N1956,13,0)</f>
        <v>-</v>
      </c>
      <c r="Y1231" s="17"/>
      <c r="Z1231" s="15"/>
      <c r="AA1231" s="19"/>
      <c r="AB1231" s="35"/>
      <c r="AC1231" s="48"/>
      <c r="AD1231" s="19" t="str">
        <f>VLOOKUP(B1231,SAOM!B$2:Q2257,16,0)</f>
        <v>-</v>
      </c>
      <c r="AE1231" s="19" t="s">
        <v>4675</v>
      </c>
      <c r="AF1231" s="19"/>
      <c r="AG1231" s="145"/>
      <c r="AH1231" s="15"/>
    </row>
    <row r="1232" spans="1:34" s="20" customFormat="1">
      <c r="A1232" s="46">
        <v>4531</v>
      </c>
      <c r="B1232" s="38">
        <v>4531</v>
      </c>
      <c r="C1232" s="17">
        <v>41176</v>
      </c>
      <c r="D1232" s="17">
        <f t="shared" si="39"/>
        <v>41221</v>
      </c>
      <c r="E1232" s="17">
        <f>VLOOKUP(B1232,SAOM!B$2:D4282,3,0)</f>
        <v>41221</v>
      </c>
      <c r="F1232" s="17">
        <f t="shared" si="40"/>
        <v>41236</v>
      </c>
      <c r="G1232" s="17" t="s">
        <v>501</v>
      </c>
      <c r="H1232" s="14" t="s">
        <v>752</v>
      </c>
      <c r="I1232" s="40" t="str">
        <f>VLOOKUP(B1232,SAOM!B$2:E3227,4,0)</f>
        <v>A agendar</v>
      </c>
      <c r="J1232" s="14" t="s">
        <v>499</v>
      </c>
      <c r="K1232" s="14" t="s">
        <v>499</v>
      </c>
      <c r="L1232" s="97" t="s">
        <v>8750</v>
      </c>
      <c r="M1232" s="15" t="str">
        <f>VLOOKUP(L1232,Coordenadas!A$2:B2484,2,0)</f>
        <v xml:space="preserve"> 19° 3'14.96"S</v>
      </c>
      <c r="N1232" s="15" t="str">
        <f>VLOOKUP(L1232,Coordenadas!A$2:C6227,3,0)</f>
        <v xml:space="preserve"> 46° 8'10.26"O</v>
      </c>
      <c r="O1232" s="40" t="str">
        <f>VLOOKUP(B1232,SAOM!B$2:H2185,7,0)</f>
        <v>-</v>
      </c>
      <c r="P1232" s="40">
        <v>4033</v>
      </c>
      <c r="Q1232" s="17" t="str">
        <f>VLOOKUP(B1232,SAOM!B$2:I2185,8,0)</f>
        <v>-</v>
      </c>
      <c r="R1232" s="17" t="e">
        <f>VLOOKUP(B1232,AG_Lider!A$1:F2544,6,0)</f>
        <v>#N/A</v>
      </c>
      <c r="S1232" s="42" t="str">
        <f>VLOOKUP(B1232,SAOM!B$2:J2185,9,0)</f>
        <v>Décio Gonçalves das Oliveiras</v>
      </c>
      <c r="T1232" s="17" t="str">
        <f>VLOOKUP(B1232,SAOM!B$2:K2631,10,0)</f>
        <v>Rua Miguel Veloso, 40  Centro</v>
      </c>
      <c r="U1232" s="42" t="str">
        <f>VLOOKUP(B1232,SAOM!B$2:M1957,12,0)</f>
        <v>34 3856 1240</v>
      </c>
      <c r="V1232" s="87" t="str">
        <f>VLOOKUP(B1232,SAOM!B$2:L1957,11,0)</f>
        <v>38860-000</v>
      </c>
      <c r="W1232" s="18"/>
      <c r="X1232" s="40" t="str">
        <f>VLOOKUP(B1232,SAOM!B$2:N1957,13,0)</f>
        <v>-</v>
      </c>
      <c r="Y1232" s="17"/>
      <c r="Z1232" s="15"/>
      <c r="AA1232" s="19"/>
      <c r="AB1232" s="35"/>
      <c r="AC1232" s="48"/>
      <c r="AD1232" s="19" t="str">
        <f>VLOOKUP(B1232,SAOM!B$2:Q2258,16,0)</f>
        <v>-</v>
      </c>
      <c r="AE1232" s="19" t="s">
        <v>4675</v>
      </c>
      <c r="AF1232" s="19"/>
      <c r="AG1232" s="145"/>
      <c r="AH1232" s="15"/>
    </row>
    <row r="1233" spans="1:34" s="20" customFormat="1">
      <c r="A1233" s="46">
        <v>4532</v>
      </c>
      <c r="B1233" s="38">
        <v>4532</v>
      </c>
      <c r="C1233" s="17">
        <v>41176</v>
      </c>
      <c r="D1233" s="17">
        <f t="shared" si="39"/>
        <v>41221</v>
      </c>
      <c r="E1233" s="17">
        <f>VLOOKUP(B1233,SAOM!B$2:D4283,3,0)</f>
        <v>41221</v>
      </c>
      <c r="F1233" s="17">
        <f t="shared" si="40"/>
        <v>41236</v>
      </c>
      <c r="G1233" s="17" t="s">
        <v>501</v>
      </c>
      <c r="H1233" s="14" t="s">
        <v>752</v>
      </c>
      <c r="I1233" s="40" t="str">
        <f>VLOOKUP(B1233,SAOM!B$2:E3228,4,0)</f>
        <v>A agendar</v>
      </c>
      <c r="J1233" s="14" t="s">
        <v>499</v>
      </c>
      <c r="K1233" s="14" t="s">
        <v>499</v>
      </c>
      <c r="L1233" s="97" t="s">
        <v>8750</v>
      </c>
      <c r="M1233" s="15" t="str">
        <f>VLOOKUP(L1233,Coordenadas!A$2:B2485,2,0)</f>
        <v xml:space="preserve"> 19° 3'14.96"S</v>
      </c>
      <c r="N1233" s="15" t="str">
        <f>VLOOKUP(L1233,Coordenadas!A$2:C6228,3,0)</f>
        <v xml:space="preserve"> 46° 8'10.26"O</v>
      </c>
      <c r="O1233" s="40" t="str">
        <f>VLOOKUP(B1233,SAOM!B$2:H2186,7,0)</f>
        <v>-</v>
      </c>
      <c r="P1233" s="40">
        <v>4033</v>
      </c>
      <c r="Q1233" s="17" t="str">
        <f>VLOOKUP(B1233,SAOM!B$2:I2186,8,0)</f>
        <v>-</v>
      </c>
      <c r="R1233" s="17" t="e">
        <f>VLOOKUP(B1233,AG_Lider!A$1:F2545,6,0)</f>
        <v>#N/A</v>
      </c>
      <c r="S1233" s="42" t="str">
        <f>VLOOKUP(B1233,SAOM!B$2:J2186,9,0)</f>
        <v>Décio Gonçalves das Oliveiras</v>
      </c>
      <c r="T1233" s="17" t="str">
        <f>VLOOKUP(B1233,SAOM!B$2:K2632,10,0)</f>
        <v>Rua Laura maria da Conceição s/n.º - centro</v>
      </c>
      <c r="U1233" s="42" t="str">
        <f>VLOOKUP(B1233,SAOM!B$2:M1958,12,0)</f>
        <v>34 3856 1310</v>
      </c>
      <c r="V1233" s="87" t="str">
        <f>VLOOKUP(B1233,SAOM!B$2:L1958,11,0)</f>
        <v>38860-000</v>
      </c>
      <c r="W1233" s="18"/>
      <c r="X1233" s="40" t="str">
        <f>VLOOKUP(B1233,SAOM!B$2:N1958,13,0)</f>
        <v>-</v>
      </c>
      <c r="Y1233" s="17"/>
      <c r="Z1233" s="15"/>
      <c r="AA1233" s="19"/>
      <c r="AB1233" s="35"/>
      <c r="AC1233" s="48"/>
      <c r="AD1233" s="19" t="str">
        <f>VLOOKUP(B1233,SAOM!B$2:Q2259,16,0)</f>
        <v>-</v>
      </c>
      <c r="AE1233" s="19" t="s">
        <v>4675</v>
      </c>
      <c r="AF1233" s="19"/>
      <c r="AG1233" s="145"/>
      <c r="AH1233" s="15"/>
    </row>
    <row r="1234" spans="1:34" s="20" customFormat="1">
      <c r="A1234" s="46">
        <v>4534</v>
      </c>
      <c r="B1234" s="38">
        <v>4534</v>
      </c>
      <c r="C1234" s="17">
        <v>41176</v>
      </c>
      <c r="D1234" s="17">
        <f t="shared" si="39"/>
        <v>41221</v>
      </c>
      <c r="E1234" s="17">
        <f>VLOOKUP(B1234,SAOM!B$2:D4284,3,0)</f>
        <v>41221</v>
      </c>
      <c r="F1234" s="17">
        <f t="shared" si="40"/>
        <v>41236</v>
      </c>
      <c r="G1234" s="17" t="s">
        <v>501</v>
      </c>
      <c r="H1234" s="14" t="s">
        <v>752</v>
      </c>
      <c r="I1234" s="40" t="str">
        <f>VLOOKUP(B1234,SAOM!B$2:E3229,4,0)</f>
        <v>A agendar</v>
      </c>
      <c r="J1234" s="14" t="s">
        <v>499</v>
      </c>
      <c r="K1234" s="14" t="s">
        <v>499</v>
      </c>
      <c r="L1234" s="97" t="s">
        <v>8756</v>
      </c>
      <c r="M1234" s="15" t="str">
        <f>VLOOKUP(L1234,Coordenadas!A$2:B2486,2,0)</f>
        <v xml:space="preserve"> 22° 6'19.68"S</v>
      </c>
      <c r="N1234" s="15" t="str">
        <f>VLOOKUP(L1234,Coordenadas!A$2:C6229,3,0)</f>
        <v xml:space="preserve"> 45° 8'43.37"O</v>
      </c>
      <c r="O1234" s="40" t="str">
        <f>VLOOKUP(B1234,SAOM!B$2:H2187,7,0)</f>
        <v>-</v>
      </c>
      <c r="P1234" s="40">
        <v>4033</v>
      </c>
      <c r="Q1234" s="17" t="str">
        <f>VLOOKUP(B1234,SAOM!B$2:I2187,8,0)</f>
        <v>-</v>
      </c>
      <c r="R1234" s="17" t="e">
        <f>VLOOKUP(B1234,AG_Lider!A$1:F2546,6,0)</f>
        <v>#N/A</v>
      </c>
      <c r="S1234" s="42" t="str">
        <f>VLOOKUP(B1234,SAOM!B$2:J2187,9,0)</f>
        <v>Ana Carmelina Pereira Ferraz Villela</v>
      </c>
      <c r="T1234" s="17" t="str">
        <f>VLOOKUP(B1234,SAOM!B$2:K2633,10,0)</f>
        <v>Rua Capitão Antônio José - centro</v>
      </c>
      <c r="U1234" s="42" t="str">
        <f>VLOOKUP(B1234,SAOM!B$2:M1959,12,0)</f>
        <v>35 3334 1187</v>
      </c>
      <c r="V1234" s="87" t="str">
        <f>VLOOKUP(B1234,SAOM!B$2:L1959,11,0)</f>
        <v>37472-000</v>
      </c>
      <c r="W1234" s="18"/>
      <c r="X1234" s="40" t="str">
        <f>VLOOKUP(B1234,SAOM!B$2:N1959,13,0)</f>
        <v>-</v>
      </c>
      <c r="Y1234" s="17"/>
      <c r="Z1234" s="15"/>
      <c r="AA1234" s="19"/>
      <c r="AB1234" s="35"/>
      <c r="AC1234" s="48"/>
      <c r="AD1234" s="19" t="str">
        <f>VLOOKUP(B1234,SAOM!B$2:Q2260,16,0)</f>
        <v>-</v>
      </c>
      <c r="AE1234" s="19" t="s">
        <v>4675</v>
      </c>
      <c r="AF1234" s="19"/>
      <c r="AG1234" s="145"/>
      <c r="AH1234" s="15"/>
    </row>
    <row r="1235" spans="1:34" s="20" customFormat="1">
      <c r="A1235" s="46">
        <v>4535</v>
      </c>
      <c r="B1235" s="38">
        <v>4535</v>
      </c>
      <c r="C1235" s="17">
        <v>41176</v>
      </c>
      <c r="D1235" s="17">
        <f t="shared" si="39"/>
        <v>41221</v>
      </c>
      <c r="E1235" s="17">
        <f>VLOOKUP(B1235,SAOM!B$2:D4285,3,0)</f>
        <v>41221</v>
      </c>
      <c r="F1235" s="17">
        <f t="shared" si="40"/>
        <v>41236</v>
      </c>
      <c r="G1235" s="17" t="s">
        <v>501</v>
      </c>
      <c r="H1235" s="14" t="s">
        <v>752</v>
      </c>
      <c r="I1235" s="40" t="str">
        <f>VLOOKUP(B1235,SAOM!B$2:E3230,4,0)</f>
        <v>Agendado</v>
      </c>
      <c r="J1235" s="14" t="s">
        <v>499</v>
      </c>
      <c r="K1235" s="14" t="s">
        <v>499</v>
      </c>
      <c r="L1235" s="97" t="s">
        <v>8756</v>
      </c>
      <c r="M1235" s="15" t="str">
        <f>VLOOKUP(L1235,Coordenadas!A$2:B2487,2,0)</f>
        <v xml:space="preserve"> 22° 6'19.68"S</v>
      </c>
      <c r="N1235" s="15" t="str">
        <f>VLOOKUP(L1235,Coordenadas!A$2:C6230,3,0)</f>
        <v xml:space="preserve"> 45° 8'43.37"O</v>
      </c>
      <c r="O1235" s="40" t="str">
        <f>VLOOKUP(B1235,SAOM!B$2:H2188,7,0)</f>
        <v>-</v>
      </c>
      <c r="P1235" s="40">
        <v>4033</v>
      </c>
      <c r="Q1235" s="17">
        <f>VLOOKUP(B1235,SAOM!B$2:I2188,8,0)</f>
        <v>41197</v>
      </c>
      <c r="R1235" s="17" t="e">
        <f>VLOOKUP(B1235,AG_Lider!A$1:F2547,6,0)</f>
        <v>#N/A</v>
      </c>
      <c r="S1235" s="42" t="str">
        <f>VLOOKUP(B1235,SAOM!B$2:J2188,9,0)</f>
        <v>Mary Aparecida Chagas Simões</v>
      </c>
      <c r="T1235" s="17" t="str">
        <f>VLOOKUP(B1235,SAOM!B$2:K2634,10,0)</f>
        <v>Rua Euclides de Oliveira Castro, 129 - centro</v>
      </c>
      <c r="U1235" s="42" t="str">
        <f>VLOOKUP(B1235,SAOM!B$2:M1960,12,0)</f>
        <v>35 3334 1333</v>
      </c>
      <c r="V1235" s="87" t="str">
        <f>VLOOKUP(B1235,SAOM!B$2:L1960,11,0)</f>
        <v>37472-000</v>
      </c>
      <c r="W1235" s="18"/>
      <c r="X1235" s="40" t="str">
        <f>VLOOKUP(B1235,SAOM!B$2:N1960,13,0)</f>
        <v>-</v>
      </c>
      <c r="Y1235" s="17"/>
      <c r="Z1235" s="15"/>
      <c r="AA1235" s="19"/>
      <c r="AB1235" s="35"/>
      <c r="AC1235" s="48"/>
      <c r="AD1235" s="19" t="str">
        <f>VLOOKUP(B1235,SAOM!B$2:Q2261,16,0)</f>
        <v>-</v>
      </c>
      <c r="AE1235" s="19" t="s">
        <v>4675</v>
      </c>
      <c r="AF1235" s="19"/>
      <c r="AG1235" s="145"/>
      <c r="AH1235" s="15"/>
    </row>
    <row r="1236" spans="1:34" s="20" customFormat="1">
      <c r="A1236" s="46">
        <v>4536</v>
      </c>
      <c r="B1236" s="38">
        <v>4536</v>
      </c>
      <c r="C1236" s="17">
        <v>41176</v>
      </c>
      <c r="D1236" s="17">
        <f t="shared" si="39"/>
        <v>41221</v>
      </c>
      <c r="E1236" s="17">
        <f>VLOOKUP(B1236,SAOM!B$2:D4286,3,0)</f>
        <v>41221</v>
      </c>
      <c r="F1236" s="17">
        <f t="shared" si="40"/>
        <v>41236</v>
      </c>
      <c r="G1236" s="17" t="s">
        <v>501</v>
      </c>
      <c r="H1236" s="14" t="s">
        <v>752</v>
      </c>
      <c r="I1236" s="40" t="str">
        <f>VLOOKUP(B1236,SAOM!B$2:E3231,4,0)</f>
        <v>Agendado</v>
      </c>
      <c r="J1236" s="14" t="s">
        <v>499</v>
      </c>
      <c r="K1236" s="14" t="s">
        <v>499</v>
      </c>
      <c r="L1236" s="97" t="s">
        <v>8756</v>
      </c>
      <c r="M1236" s="15" t="str">
        <f>VLOOKUP(L1236,Coordenadas!A$2:B2488,2,0)</f>
        <v xml:space="preserve"> 22° 6'19.68"S</v>
      </c>
      <c r="N1236" s="15" t="str">
        <f>VLOOKUP(L1236,Coordenadas!A$2:C6231,3,0)</f>
        <v xml:space="preserve"> 45° 8'43.37"O</v>
      </c>
      <c r="O1236" s="40" t="str">
        <f>VLOOKUP(B1236,SAOM!B$2:H2189,7,0)</f>
        <v>-</v>
      </c>
      <c r="P1236" s="40">
        <v>4033</v>
      </c>
      <c r="Q1236" s="17">
        <f>VLOOKUP(B1236,SAOM!B$2:I2189,8,0)</f>
        <v>41197</v>
      </c>
      <c r="R1236" s="17" t="e">
        <f>VLOOKUP(B1236,AG_Lider!A$1:F2548,6,0)</f>
        <v>#N/A</v>
      </c>
      <c r="S1236" s="42" t="str">
        <f>VLOOKUP(B1236,SAOM!B$2:J2189,9,0)</f>
        <v>Lais Luz Côrrea Bacelar</v>
      </c>
      <c r="T1236" s="17" t="str">
        <f>VLOOKUP(B1236,SAOM!B$2:K2635,10,0)</f>
        <v>Rua Francisco de Castro Pereira, 5 - Santo Antônio</v>
      </c>
      <c r="U1236" s="42" t="str">
        <f>VLOOKUP(B1236,SAOM!B$2:M1961,12,0)</f>
        <v>35 3334 1599</v>
      </c>
      <c r="V1236" s="87" t="str">
        <f>VLOOKUP(B1236,SAOM!B$2:L1961,11,0)</f>
        <v>37472-000</v>
      </c>
      <c r="W1236" s="18"/>
      <c r="X1236" s="40" t="str">
        <f>VLOOKUP(B1236,SAOM!B$2:N1961,13,0)</f>
        <v>-</v>
      </c>
      <c r="Y1236" s="17"/>
      <c r="Z1236" s="15"/>
      <c r="AA1236" s="19"/>
      <c r="AB1236" s="35"/>
      <c r="AC1236" s="48"/>
      <c r="AD1236" s="19" t="str">
        <f>VLOOKUP(B1236,SAOM!B$2:Q2262,16,0)</f>
        <v>-</v>
      </c>
      <c r="AE1236" s="19" t="s">
        <v>4675</v>
      </c>
      <c r="AF1236" s="19"/>
      <c r="AG1236" s="145"/>
      <c r="AH1236" s="15"/>
    </row>
    <row r="1237" spans="1:34" s="20" customFormat="1">
      <c r="A1237" s="46">
        <v>4537</v>
      </c>
      <c r="B1237" s="38">
        <v>4537</v>
      </c>
      <c r="C1237" s="17">
        <v>41176</v>
      </c>
      <c r="D1237" s="17">
        <f t="shared" si="39"/>
        <v>41221</v>
      </c>
      <c r="E1237" s="17">
        <f>VLOOKUP(B1237,SAOM!B$2:D4287,3,0)</f>
        <v>41221</v>
      </c>
      <c r="F1237" s="17">
        <f t="shared" si="40"/>
        <v>41236</v>
      </c>
      <c r="G1237" s="17" t="s">
        <v>501</v>
      </c>
      <c r="H1237" s="14" t="s">
        <v>752</v>
      </c>
      <c r="I1237" s="40" t="str">
        <f>VLOOKUP(B1237,SAOM!B$2:E3232,4,0)</f>
        <v>Agendado</v>
      </c>
      <c r="J1237" s="14" t="s">
        <v>499</v>
      </c>
      <c r="K1237" s="14" t="s">
        <v>499</v>
      </c>
      <c r="L1237" s="97" t="s">
        <v>8756</v>
      </c>
      <c r="M1237" s="15" t="str">
        <f>VLOOKUP(L1237,Coordenadas!A$2:B2489,2,0)</f>
        <v xml:space="preserve"> 22° 6'19.68"S</v>
      </c>
      <c r="N1237" s="15" t="str">
        <f>VLOOKUP(L1237,Coordenadas!A$2:C6232,3,0)</f>
        <v xml:space="preserve"> 45° 8'43.37"O</v>
      </c>
      <c r="O1237" s="40" t="str">
        <f>VLOOKUP(B1237,SAOM!B$2:H2190,7,0)</f>
        <v>-</v>
      </c>
      <c r="P1237" s="40">
        <v>4033</v>
      </c>
      <c r="Q1237" s="17">
        <f>VLOOKUP(B1237,SAOM!B$2:I2190,8,0)</f>
        <v>41197</v>
      </c>
      <c r="R1237" s="17" t="e">
        <f>VLOOKUP(B1237,AG_Lider!A$1:F2549,6,0)</f>
        <v>#N/A</v>
      </c>
      <c r="S1237" s="42" t="str">
        <f>VLOOKUP(B1237,SAOM!B$2:J2190,9,0)</f>
        <v>Gabriela Helena Pereira Martins</v>
      </c>
      <c r="T1237" s="17" t="str">
        <f>VLOOKUP(B1237,SAOM!B$2:K2636,10,0)</f>
        <v>Rua Ana Umbelina, 100 - Centro</v>
      </c>
      <c r="U1237" s="42" t="str">
        <f>VLOOKUP(B1237,SAOM!B$2:M1962,12,0)</f>
        <v>35 3334 1211</v>
      </c>
      <c r="V1237" s="87" t="str">
        <f>VLOOKUP(B1237,SAOM!B$2:L1962,11,0)</f>
        <v>37472-000</v>
      </c>
      <c r="W1237" s="18"/>
      <c r="X1237" s="40" t="str">
        <f>VLOOKUP(B1237,SAOM!B$2:N1962,13,0)</f>
        <v>-</v>
      </c>
      <c r="Y1237" s="17"/>
      <c r="Z1237" s="15"/>
      <c r="AA1237" s="19"/>
      <c r="AB1237" s="35"/>
      <c r="AC1237" s="48"/>
      <c r="AD1237" s="19" t="str">
        <f>VLOOKUP(B1237,SAOM!B$2:Q2263,16,0)</f>
        <v>-</v>
      </c>
      <c r="AE1237" s="19" t="s">
        <v>4675</v>
      </c>
      <c r="AF1237" s="19"/>
      <c r="AG1237" s="145"/>
      <c r="AH1237" s="15"/>
    </row>
    <row r="1238" spans="1:34" s="20" customFormat="1">
      <c r="A1238" s="46">
        <v>4538</v>
      </c>
      <c r="B1238" s="38">
        <v>4538</v>
      </c>
      <c r="C1238" s="17">
        <v>41176</v>
      </c>
      <c r="D1238" s="17">
        <f t="shared" si="39"/>
        <v>41221</v>
      </c>
      <c r="E1238" s="17">
        <f>VLOOKUP(B1238,SAOM!B$2:D4288,3,0)</f>
        <v>41221</v>
      </c>
      <c r="F1238" s="17">
        <f t="shared" si="40"/>
        <v>41236</v>
      </c>
      <c r="G1238" s="17" t="s">
        <v>501</v>
      </c>
      <c r="H1238" s="14" t="s">
        <v>752</v>
      </c>
      <c r="I1238" s="40" t="str">
        <f>VLOOKUP(B1238,SAOM!B$2:E3233,4,0)</f>
        <v>Agendado</v>
      </c>
      <c r="J1238" s="14" t="s">
        <v>499</v>
      </c>
      <c r="K1238" s="14" t="s">
        <v>499</v>
      </c>
      <c r="L1238" s="97" t="s">
        <v>8756</v>
      </c>
      <c r="M1238" s="15" t="str">
        <f>VLOOKUP(L1238,Coordenadas!A$2:B2490,2,0)</f>
        <v xml:space="preserve"> 22° 6'19.68"S</v>
      </c>
      <c r="N1238" s="15" t="str">
        <f>VLOOKUP(L1238,Coordenadas!A$2:C6233,3,0)</f>
        <v xml:space="preserve"> 45° 8'43.37"O</v>
      </c>
      <c r="O1238" s="40" t="str">
        <f>VLOOKUP(B1238,SAOM!B$2:H2191,7,0)</f>
        <v>-</v>
      </c>
      <c r="P1238" s="40">
        <v>4033</v>
      </c>
      <c r="Q1238" s="17">
        <f>VLOOKUP(B1238,SAOM!B$2:I2191,8,0)</f>
        <v>41197</v>
      </c>
      <c r="R1238" s="17" t="e">
        <f>VLOOKUP(B1238,AG_Lider!A$1:F2550,6,0)</f>
        <v>#N/A</v>
      </c>
      <c r="S1238" s="42" t="str">
        <f>VLOOKUP(B1238,SAOM!B$2:J2191,9,0)</f>
        <v>Paulo Roberto Simões</v>
      </c>
      <c r="T1238" s="17" t="str">
        <f>VLOOKUP(B1238,SAOM!B$2:K2637,10,0)</f>
        <v>Rua Visconde de Rio Branco, 124 - centro</v>
      </c>
      <c r="U1238" s="42" t="str">
        <f>VLOOKUP(B1238,SAOM!B$2:M1963,12,0)</f>
        <v>35 3334 1599</v>
      </c>
      <c r="V1238" s="87" t="str">
        <f>VLOOKUP(B1238,SAOM!B$2:L1963,11,0)</f>
        <v>37472-000</v>
      </c>
      <c r="W1238" s="18"/>
      <c r="X1238" s="40" t="str">
        <f>VLOOKUP(B1238,SAOM!B$2:N1963,13,0)</f>
        <v>-</v>
      </c>
      <c r="Y1238" s="17"/>
      <c r="Z1238" s="15"/>
      <c r="AA1238" s="19"/>
      <c r="AB1238" s="35"/>
      <c r="AC1238" s="48"/>
      <c r="AD1238" s="19" t="str">
        <f>VLOOKUP(B1238,SAOM!B$2:Q2264,16,0)</f>
        <v>-</v>
      </c>
      <c r="AE1238" s="19" t="s">
        <v>4675</v>
      </c>
      <c r="AF1238" s="19"/>
      <c r="AG1238" s="145"/>
      <c r="AH1238" s="15"/>
    </row>
    <row r="1239" spans="1:34" s="20" customFormat="1">
      <c r="A1239" s="46">
        <v>4539</v>
      </c>
      <c r="B1239" s="38">
        <v>4539</v>
      </c>
      <c r="C1239" s="17">
        <v>41176</v>
      </c>
      <c r="D1239" s="17">
        <f t="shared" si="39"/>
        <v>41221</v>
      </c>
      <c r="E1239" s="17">
        <f>VLOOKUP(B1239,SAOM!B$2:D4289,3,0)</f>
        <v>41221</v>
      </c>
      <c r="F1239" s="17">
        <f t="shared" si="40"/>
        <v>41236</v>
      </c>
      <c r="G1239" s="17" t="s">
        <v>501</v>
      </c>
      <c r="H1239" s="14" t="s">
        <v>752</v>
      </c>
      <c r="I1239" s="40" t="str">
        <f>VLOOKUP(B1239,SAOM!B$2:E3234,4,0)</f>
        <v>Agendado</v>
      </c>
      <c r="J1239" s="14" t="s">
        <v>499</v>
      </c>
      <c r="K1239" s="14" t="s">
        <v>499</v>
      </c>
      <c r="L1239" s="97" t="s">
        <v>8756</v>
      </c>
      <c r="M1239" s="15" t="str">
        <f>VLOOKUP(L1239,Coordenadas!A$2:B2491,2,0)</f>
        <v xml:space="preserve"> 22° 6'19.68"S</v>
      </c>
      <c r="N1239" s="15" t="str">
        <f>VLOOKUP(L1239,Coordenadas!A$2:C6234,3,0)</f>
        <v xml:space="preserve"> 45° 8'43.37"O</v>
      </c>
      <c r="O1239" s="40" t="str">
        <f>VLOOKUP(B1239,SAOM!B$2:H2192,7,0)</f>
        <v>-</v>
      </c>
      <c r="P1239" s="40">
        <v>4033</v>
      </c>
      <c r="Q1239" s="17">
        <f>VLOOKUP(B1239,SAOM!B$2:I2192,8,0)</f>
        <v>41197</v>
      </c>
      <c r="R1239" s="17" t="e">
        <f>VLOOKUP(B1239,AG_Lider!A$1:F2551,6,0)</f>
        <v>#N/A</v>
      </c>
      <c r="S1239" s="42" t="str">
        <f>VLOOKUP(B1239,SAOM!B$2:J2192,9,0)</f>
        <v>Fabíola de Castro Neves</v>
      </c>
      <c r="T1239" s="17" t="str">
        <f>VLOOKUP(B1239,SAOM!B$2:K2638,10,0)</f>
        <v>Rua Dra. Maria Aparecida Chalib, 134 - centro</v>
      </c>
      <c r="U1239" s="42" t="str">
        <f>VLOOKUP(B1239,SAOM!B$2:M1964,12,0)</f>
        <v>35 3334 1216</v>
      </c>
      <c r="V1239" s="87" t="str">
        <f>VLOOKUP(B1239,SAOM!B$2:L1964,11,0)</f>
        <v>37427-000</v>
      </c>
      <c r="W1239" s="18"/>
      <c r="X1239" s="40" t="str">
        <f>VLOOKUP(B1239,SAOM!B$2:N1964,13,0)</f>
        <v>-</v>
      </c>
      <c r="Y1239" s="17"/>
      <c r="Z1239" s="15"/>
      <c r="AA1239" s="19"/>
      <c r="AB1239" s="35"/>
      <c r="AC1239" s="48"/>
      <c r="AD1239" s="19" t="str">
        <f>VLOOKUP(B1239,SAOM!B$2:Q2265,16,0)</f>
        <v>-</v>
      </c>
      <c r="AE1239" s="19" t="s">
        <v>4675</v>
      </c>
      <c r="AF1239" s="19"/>
      <c r="AG1239" s="145"/>
      <c r="AH1239" s="15"/>
    </row>
    <row r="1240" spans="1:34" s="20" customFormat="1">
      <c r="A1240" s="46">
        <v>4540</v>
      </c>
      <c r="B1240" s="38">
        <v>4540</v>
      </c>
      <c r="C1240" s="17">
        <v>41176</v>
      </c>
      <c r="D1240" s="17">
        <f t="shared" si="39"/>
        <v>41221</v>
      </c>
      <c r="E1240" s="17">
        <f>VLOOKUP(B1240,SAOM!B$2:D4290,3,0)</f>
        <v>41221</v>
      </c>
      <c r="F1240" s="17">
        <f t="shared" si="40"/>
        <v>41236</v>
      </c>
      <c r="G1240" s="17" t="s">
        <v>501</v>
      </c>
      <c r="H1240" s="14" t="s">
        <v>752</v>
      </c>
      <c r="I1240" s="40" t="str">
        <f>VLOOKUP(B1240,SAOM!B$2:E3235,4,0)</f>
        <v>A agendar</v>
      </c>
      <c r="J1240" s="14" t="s">
        <v>499</v>
      </c>
      <c r="K1240" s="14" t="s">
        <v>499</v>
      </c>
      <c r="L1240" s="97" t="s">
        <v>192</v>
      </c>
      <c r="M1240" s="15" t="str">
        <f>VLOOKUP(L1240,Coordenadas!A$2:B2492,2,0)</f>
        <v xml:space="preserve"> 19°42'6.22"S</v>
      </c>
      <c r="N1240" s="15" t="str">
        <f>VLOOKUP(L1240,Coordenadas!A$2:C6235,3,0)</f>
        <v xml:space="preserve"> 50°41'14.03"O</v>
      </c>
      <c r="O1240" s="40" t="str">
        <f>VLOOKUP(B1240,SAOM!B$2:H2193,7,0)</f>
        <v>-</v>
      </c>
      <c r="P1240" s="40">
        <v>4033</v>
      </c>
      <c r="Q1240" s="17" t="str">
        <f>VLOOKUP(B1240,SAOM!B$2:I2193,8,0)</f>
        <v>-</v>
      </c>
      <c r="R1240" s="17" t="e">
        <f>VLOOKUP(B1240,AG_Lider!A$1:F2552,6,0)</f>
        <v>#N/A</v>
      </c>
      <c r="S1240" s="42" t="str">
        <f>VLOOKUP(B1240,SAOM!B$2:J2193,9,0)</f>
        <v>Deybe Poliane</v>
      </c>
      <c r="T1240" s="17" t="str">
        <f>VLOOKUP(B1240,SAOM!B$2:K2639,10,0)</f>
        <v>Rua Santa Catarina, 932</v>
      </c>
      <c r="U1240" s="42" t="str">
        <f>VLOOKUP(B1240,SAOM!B$2:M1965,12,0)</f>
        <v>34-3454-8265</v>
      </c>
      <c r="V1240" s="87" t="str">
        <f>VLOOKUP(B1240,SAOM!B$2:L1965,11,0)</f>
        <v>38290-000</v>
      </c>
      <c r="W1240" s="18"/>
      <c r="X1240" s="40" t="str">
        <f>VLOOKUP(B1240,SAOM!B$2:N1965,13,0)</f>
        <v>-</v>
      </c>
      <c r="Y1240" s="17"/>
      <c r="Z1240" s="15"/>
      <c r="AA1240" s="19"/>
      <c r="AB1240" s="35"/>
      <c r="AC1240" s="48"/>
      <c r="AD1240" s="19" t="str">
        <f>VLOOKUP(B1240,SAOM!B$2:Q2266,16,0)</f>
        <v>-</v>
      </c>
      <c r="AE1240" s="19" t="s">
        <v>4675</v>
      </c>
      <c r="AF1240" s="19"/>
      <c r="AG1240" s="145"/>
      <c r="AH1240" s="15"/>
    </row>
    <row r="1241" spans="1:34" s="20" customFormat="1">
      <c r="A1241" s="46">
        <v>4541</v>
      </c>
      <c r="B1241" s="38">
        <v>4541</v>
      </c>
      <c r="C1241" s="17">
        <v>41176</v>
      </c>
      <c r="D1241" s="17">
        <f t="shared" si="39"/>
        <v>41221</v>
      </c>
      <c r="E1241" s="17">
        <f>VLOOKUP(B1241,SAOM!B$2:D4291,3,0)</f>
        <v>41221</v>
      </c>
      <c r="F1241" s="17">
        <f t="shared" si="40"/>
        <v>41236</v>
      </c>
      <c r="G1241" s="17" t="s">
        <v>501</v>
      </c>
      <c r="H1241" s="14" t="s">
        <v>752</v>
      </c>
      <c r="I1241" s="40" t="str">
        <f>VLOOKUP(B1241,SAOM!B$2:E3236,4,0)</f>
        <v>A agendar</v>
      </c>
      <c r="J1241" s="14" t="s">
        <v>499</v>
      </c>
      <c r="K1241" s="14" t="s">
        <v>499</v>
      </c>
      <c r="L1241" s="97" t="s">
        <v>192</v>
      </c>
      <c r="M1241" s="15" t="str">
        <f>VLOOKUP(L1241,Coordenadas!A$2:B2493,2,0)</f>
        <v xml:space="preserve"> 19°42'6.22"S</v>
      </c>
      <c r="N1241" s="15" t="str">
        <f>VLOOKUP(L1241,Coordenadas!A$2:C6236,3,0)</f>
        <v xml:space="preserve"> 50°41'14.03"O</v>
      </c>
      <c r="O1241" s="40" t="str">
        <f>VLOOKUP(B1241,SAOM!B$2:H2194,7,0)</f>
        <v>-</v>
      </c>
      <c r="P1241" s="40">
        <v>4033</v>
      </c>
      <c r="Q1241" s="17" t="str">
        <f>VLOOKUP(B1241,SAOM!B$2:I2194,8,0)</f>
        <v>-</v>
      </c>
      <c r="R1241" s="17" t="e">
        <f>VLOOKUP(B1241,AG_Lider!A$1:F2553,6,0)</f>
        <v>#N/A</v>
      </c>
      <c r="S1241" s="42" t="str">
        <f>VLOOKUP(B1241,SAOM!B$2:J2194,9,0)</f>
        <v>Aparecida Aline</v>
      </c>
      <c r="T1241" s="17" t="str">
        <f>VLOOKUP(B1241,SAOM!B$2:K2640,10,0)</f>
        <v>AV: São Sebastiao do Pontal, 1033</v>
      </c>
      <c r="U1241" s="42" t="str">
        <f>VLOOKUP(B1241,SAOM!B$2:M1966,12,0)</f>
        <v>34-3454-8274</v>
      </c>
      <c r="V1241" s="87" t="str">
        <f>VLOOKUP(B1241,SAOM!B$2:L1966,11,0)</f>
        <v>38292-000</v>
      </c>
      <c r="W1241" s="18"/>
      <c r="X1241" s="40" t="str">
        <f>VLOOKUP(B1241,SAOM!B$2:N1966,13,0)</f>
        <v>-</v>
      </c>
      <c r="Y1241" s="17"/>
      <c r="Z1241" s="15"/>
      <c r="AA1241" s="19"/>
      <c r="AB1241" s="35"/>
      <c r="AC1241" s="48"/>
      <c r="AD1241" s="19" t="str">
        <f>VLOOKUP(B1241,SAOM!B$2:Q2267,16,0)</f>
        <v>-</v>
      </c>
      <c r="AE1241" s="19" t="s">
        <v>4675</v>
      </c>
      <c r="AF1241" s="19"/>
      <c r="AG1241" s="145"/>
      <c r="AH1241" s="15"/>
    </row>
    <row r="1242" spans="1:34" s="20" customFormat="1">
      <c r="A1242" s="46">
        <v>4543</v>
      </c>
      <c r="B1242" s="38">
        <v>4543</v>
      </c>
      <c r="C1242" s="17">
        <v>41176</v>
      </c>
      <c r="D1242" s="17">
        <f t="shared" si="39"/>
        <v>41221</v>
      </c>
      <c r="E1242" s="17">
        <f>VLOOKUP(B1242,SAOM!B$2:D4292,3,0)</f>
        <v>41221</v>
      </c>
      <c r="F1242" s="17">
        <f t="shared" si="40"/>
        <v>41236</v>
      </c>
      <c r="G1242" s="17" t="s">
        <v>501</v>
      </c>
      <c r="H1242" s="14" t="s">
        <v>752</v>
      </c>
      <c r="I1242" s="40" t="str">
        <f>VLOOKUP(B1242,SAOM!B$2:E3237,4,0)</f>
        <v>A agendar</v>
      </c>
      <c r="J1242" s="14" t="s">
        <v>499</v>
      </c>
      <c r="K1242" s="14" t="s">
        <v>499</v>
      </c>
      <c r="L1242" s="97" t="s">
        <v>192</v>
      </c>
      <c r="M1242" s="15" t="str">
        <f>VLOOKUP(L1242,Coordenadas!A$2:B2494,2,0)</f>
        <v xml:space="preserve"> 19°42'6.22"S</v>
      </c>
      <c r="N1242" s="15" t="str">
        <f>VLOOKUP(L1242,Coordenadas!A$2:C6237,3,0)</f>
        <v xml:space="preserve"> 50°41'14.03"O</v>
      </c>
      <c r="O1242" s="40" t="str">
        <f>VLOOKUP(B1242,SAOM!B$2:H2195,7,0)</f>
        <v>-</v>
      </c>
      <c r="P1242" s="40">
        <v>4033</v>
      </c>
      <c r="Q1242" s="17" t="str">
        <f>VLOOKUP(B1242,SAOM!B$2:I2195,8,0)</f>
        <v>-</v>
      </c>
      <c r="R1242" s="17" t="e">
        <f>VLOOKUP(B1242,AG_Lider!A$1:F2554,6,0)</f>
        <v>#N/A</v>
      </c>
      <c r="S1242" s="42" t="str">
        <f>VLOOKUP(B1242,SAOM!B$2:J2195,9,0)</f>
        <v>Rosimeire Cristina</v>
      </c>
      <c r="T1242" s="17" t="str">
        <f>VLOOKUP(B1242,SAOM!B$2:K2641,10,0)</f>
        <v>Rua Getulio Vargas, 599</v>
      </c>
      <c r="U1242" s="42" t="str">
        <f>VLOOKUP(B1242,SAOM!B$2:M1967,12,0)</f>
        <v>34-3454-8291</v>
      </c>
      <c r="V1242" s="87" t="str">
        <f>VLOOKUP(B1242,SAOM!B$2:L1967,11,0)</f>
        <v>38296-000</v>
      </c>
      <c r="W1242" s="18"/>
      <c r="X1242" s="40" t="str">
        <f>VLOOKUP(B1242,SAOM!B$2:N1967,13,0)</f>
        <v>-</v>
      </c>
      <c r="Y1242" s="17"/>
      <c r="Z1242" s="15"/>
      <c r="AA1242" s="19"/>
      <c r="AB1242" s="35"/>
      <c r="AC1242" s="48"/>
      <c r="AD1242" s="19" t="str">
        <f>VLOOKUP(B1242,SAOM!B$2:Q2268,16,0)</f>
        <v>-</v>
      </c>
      <c r="AE1242" s="19" t="s">
        <v>4675</v>
      </c>
      <c r="AF1242" s="19"/>
      <c r="AG1242" s="145"/>
      <c r="AH1242" s="15"/>
    </row>
    <row r="1243" spans="1:34" s="20" customFormat="1">
      <c r="A1243" s="46">
        <v>4544</v>
      </c>
      <c r="B1243" s="38">
        <v>4544</v>
      </c>
      <c r="C1243" s="17">
        <v>41176</v>
      </c>
      <c r="D1243" s="17">
        <f t="shared" si="39"/>
        <v>41221</v>
      </c>
      <c r="E1243" s="17">
        <f>VLOOKUP(B1243,SAOM!B$2:D4293,3,0)</f>
        <v>41221</v>
      </c>
      <c r="F1243" s="17">
        <f t="shared" si="40"/>
        <v>41236</v>
      </c>
      <c r="G1243" s="17" t="s">
        <v>501</v>
      </c>
      <c r="H1243" s="14" t="s">
        <v>752</v>
      </c>
      <c r="I1243" s="40" t="str">
        <f>VLOOKUP(B1243,SAOM!B$2:E3238,4,0)</f>
        <v>A agendar</v>
      </c>
      <c r="J1243" s="14" t="s">
        <v>499</v>
      </c>
      <c r="K1243" s="14" t="s">
        <v>499</v>
      </c>
      <c r="L1243" s="97" t="s">
        <v>192</v>
      </c>
      <c r="M1243" s="15" t="str">
        <f>VLOOKUP(L1243,Coordenadas!A$2:B2495,2,0)</f>
        <v xml:space="preserve"> 19°42'6.22"S</v>
      </c>
      <c r="N1243" s="15" t="str">
        <f>VLOOKUP(L1243,Coordenadas!A$2:C6238,3,0)</f>
        <v xml:space="preserve"> 50°41'14.03"O</v>
      </c>
      <c r="O1243" s="40" t="str">
        <f>VLOOKUP(B1243,SAOM!B$2:H2196,7,0)</f>
        <v>-</v>
      </c>
      <c r="P1243" s="40">
        <v>4033</v>
      </c>
      <c r="Q1243" s="17" t="str">
        <f>VLOOKUP(B1243,SAOM!B$2:I2196,8,0)</f>
        <v>-</v>
      </c>
      <c r="R1243" s="17" t="e">
        <f>VLOOKUP(B1243,AG_Lider!A$1:F2555,6,0)</f>
        <v>#N/A</v>
      </c>
      <c r="S1243" s="42" t="str">
        <f>VLOOKUP(B1243,SAOM!B$2:J2196,9,0)</f>
        <v xml:space="preserve">Rosimeire Cristina </v>
      </c>
      <c r="T1243" s="17" t="str">
        <f>VLOOKUP(B1243,SAOM!B$2:K2642,10,0)</f>
        <v>Av: São Joaquim do Triângulo, 622</v>
      </c>
      <c r="U1243" s="42" t="str">
        <f>VLOOKUP(B1243,SAOM!B$2:M1968,12,0)</f>
        <v>34-3454-8281</v>
      </c>
      <c r="V1243" s="87" t="str">
        <f>VLOOKUP(B1243,SAOM!B$2:L1968,11,0)</f>
        <v>38294-000</v>
      </c>
      <c r="W1243" s="18"/>
      <c r="X1243" s="40" t="str">
        <f>VLOOKUP(B1243,SAOM!B$2:N1968,13,0)</f>
        <v>-</v>
      </c>
      <c r="Y1243" s="17"/>
      <c r="Z1243" s="15"/>
      <c r="AA1243" s="19"/>
      <c r="AB1243" s="35"/>
      <c r="AC1243" s="48"/>
      <c r="AD1243" s="19" t="str">
        <f>VLOOKUP(B1243,SAOM!B$2:Q2269,16,0)</f>
        <v>-</v>
      </c>
      <c r="AE1243" s="19" t="s">
        <v>4675</v>
      </c>
      <c r="AF1243" s="19"/>
      <c r="AG1243" s="145"/>
      <c r="AH1243" s="15"/>
    </row>
    <row r="1244" spans="1:34" s="20" customFormat="1">
      <c r="A1244" s="46">
        <v>4545</v>
      </c>
      <c r="B1244" s="38">
        <v>4545</v>
      </c>
      <c r="C1244" s="17">
        <v>41176</v>
      </c>
      <c r="D1244" s="17">
        <f t="shared" si="39"/>
        <v>41221</v>
      </c>
      <c r="E1244" s="17">
        <f>VLOOKUP(B1244,SAOM!B$2:D4294,3,0)</f>
        <v>41221</v>
      </c>
      <c r="F1244" s="17">
        <f t="shared" si="40"/>
        <v>41236</v>
      </c>
      <c r="G1244" s="17" t="s">
        <v>501</v>
      </c>
      <c r="H1244" s="14" t="s">
        <v>752</v>
      </c>
      <c r="I1244" s="40" t="str">
        <f>VLOOKUP(B1244,SAOM!B$2:E3239,4,0)</f>
        <v>A agendar</v>
      </c>
      <c r="J1244" s="14" t="s">
        <v>499</v>
      </c>
      <c r="K1244" s="14" t="s">
        <v>499</v>
      </c>
      <c r="L1244" s="97" t="s">
        <v>192</v>
      </c>
      <c r="M1244" s="15" t="str">
        <f>VLOOKUP(L1244,Coordenadas!A$2:B2496,2,0)</f>
        <v xml:space="preserve"> 19°42'6.22"S</v>
      </c>
      <c r="N1244" s="15" t="str">
        <f>VLOOKUP(L1244,Coordenadas!A$2:C6239,3,0)</f>
        <v xml:space="preserve"> 50°41'14.03"O</v>
      </c>
      <c r="O1244" s="40" t="str">
        <f>VLOOKUP(B1244,SAOM!B$2:H2197,7,0)</f>
        <v>-</v>
      </c>
      <c r="P1244" s="40">
        <v>4033</v>
      </c>
      <c r="Q1244" s="17" t="str">
        <f>VLOOKUP(B1244,SAOM!B$2:I2197,8,0)</f>
        <v>-</v>
      </c>
      <c r="R1244" s="17" t="e">
        <f>VLOOKUP(B1244,AG_Lider!A$1:F2556,6,0)</f>
        <v>#N/A</v>
      </c>
      <c r="S1244" s="42" t="str">
        <f>VLOOKUP(B1244,SAOM!B$2:J2197,9,0)</f>
        <v>Vanessa Neves</v>
      </c>
      <c r="T1244" s="17" t="str">
        <f>VLOOKUP(B1244,SAOM!B$2:K2643,10,0)</f>
        <v xml:space="preserve">Rua Oito s/n </v>
      </c>
      <c r="U1244" s="42" t="str">
        <f>VLOOKUP(B1244,SAOM!B$2:M1969,12,0)</f>
        <v>34-3454-0210</v>
      </c>
      <c r="V1244" s="87" t="str">
        <f>VLOOKUP(B1244,SAOM!B$2:L1969,11,0)</f>
        <v>38290-000</v>
      </c>
      <c r="W1244" s="18"/>
      <c r="X1244" s="40" t="str">
        <f>VLOOKUP(B1244,SAOM!B$2:N1969,13,0)</f>
        <v>-</v>
      </c>
      <c r="Y1244" s="17"/>
      <c r="Z1244" s="15"/>
      <c r="AA1244" s="19"/>
      <c r="AB1244" s="35"/>
      <c r="AC1244" s="48"/>
      <c r="AD1244" s="19" t="str">
        <f>VLOOKUP(B1244,SAOM!B$2:Q2270,16,0)</f>
        <v>-</v>
      </c>
      <c r="AE1244" s="19" t="s">
        <v>4675</v>
      </c>
      <c r="AF1244" s="19"/>
      <c r="AG1244" s="145"/>
      <c r="AH1244" s="15"/>
    </row>
    <row r="1245" spans="1:34" s="20" customFormat="1">
      <c r="A1245" s="46">
        <v>4546</v>
      </c>
      <c r="B1245" s="38">
        <v>4546</v>
      </c>
      <c r="C1245" s="17">
        <v>41176</v>
      </c>
      <c r="D1245" s="17">
        <f t="shared" si="39"/>
        <v>41221</v>
      </c>
      <c r="E1245" s="17">
        <f>VLOOKUP(B1245,SAOM!B$2:D4295,3,0)</f>
        <v>41221</v>
      </c>
      <c r="F1245" s="17">
        <f t="shared" si="40"/>
        <v>41236</v>
      </c>
      <c r="G1245" s="17" t="s">
        <v>501</v>
      </c>
      <c r="H1245" s="14" t="s">
        <v>752</v>
      </c>
      <c r="I1245" s="40" t="str">
        <f>VLOOKUP(B1245,SAOM!B$2:E3240,4,0)</f>
        <v>A agendar</v>
      </c>
      <c r="J1245" s="14" t="s">
        <v>499</v>
      </c>
      <c r="K1245" s="14" t="s">
        <v>499</v>
      </c>
      <c r="L1245" s="97" t="s">
        <v>192</v>
      </c>
      <c r="M1245" s="15" t="str">
        <f>VLOOKUP(L1245,Coordenadas!A$2:B2497,2,0)</f>
        <v xml:space="preserve"> 19°42'6.22"S</v>
      </c>
      <c r="N1245" s="15" t="str">
        <f>VLOOKUP(L1245,Coordenadas!A$2:C6240,3,0)</f>
        <v xml:space="preserve"> 50°41'14.03"O</v>
      </c>
      <c r="O1245" s="40" t="str">
        <f>VLOOKUP(B1245,SAOM!B$2:H2198,7,0)</f>
        <v>-</v>
      </c>
      <c r="P1245" s="40">
        <v>4033</v>
      </c>
      <c r="Q1245" s="17" t="str">
        <f>VLOOKUP(B1245,SAOM!B$2:I2198,8,0)</f>
        <v>-</v>
      </c>
      <c r="R1245" s="17" t="e">
        <f>VLOOKUP(B1245,AG_Lider!A$1:F2557,6,0)</f>
        <v>#N/A</v>
      </c>
      <c r="S1245" s="42" t="str">
        <f>VLOOKUP(B1245,SAOM!B$2:J2198,9,0)</f>
        <v>Heluiza Tenório</v>
      </c>
      <c r="T1245" s="17" t="str">
        <f>VLOOKUP(B1245,SAOM!B$2:K2644,10,0)</f>
        <v>Rua Principal, 610</v>
      </c>
      <c r="U1245" s="42" t="str">
        <f>VLOOKUP(B1245,SAOM!B$2:M1970,12,0)</f>
        <v>34-9964-0095</v>
      </c>
      <c r="V1245" s="87" t="str">
        <f>VLOOKUP(B1245,SAOM!B$2:L1970,11,0)</f>
        <v>38290-000</v>
      </c>
      <c r="W1245" s="18"/>
      <c r="X1245" s="40" t="str">
        <f>VLOOKUP(B1245,SAOM!B$2:N1970,13,0)</f>
        <v>-</v>
      </c>
      <c r="Y1245" s="17"/>
      <c r="Z1245" s="15"/>
      <c r="AA1245" s="19"/>
      <c r="AB1245" s="35"/>
      <c r="AC1245" s="48"/>
      <c r="AD1245" s="19" t="str">
        <f>VLOOKUP(B1245,SAOM!B$2:Q2271,16,0)</f>
        <v>-</v>
      </c>
      <c r="AE1245" s="19" t="s">
        <v>4675</v>
      </c>
      <c r="AF1245" s="19"/>
      <c r="AG1245" s="145"/>
      <c r="AH1245" s="15"/>
    </row>
    <row r="1246" spans="1:34" s="20" customFormat="1">
      <c r="A1246" s="46">
        <v>4547</v>
      </c>
      <c r="B1246" s="38">
        <v>4547</v>
      </c>
      <c r="C1246" s="17">
        <v>41176</v>
      </c>
      <c r="D1246" s="17">
        <f t="shared" si="39"/>
        <v>41221</v>
      </c>
      <c r="E1246" s="17">
        <f>VLOOKUP(B1246,SAOM!B$2:D4296,3,0)</f>
        <v>41221</v>
      </c>
      <c r="F1246" s="17">
        <f t="shared" si="40"/>
        <v>41236</v>
      </c>
      <c r="G1246" s="17" t="s">
        <v>501</v>
      </c>
      <c r="H1246" s="14" t="s">
        <v>752</v>
      </c>
      <c r="I1246" s="40" t="str">
        <f>VLOOKUP(B1246,SAOM!B$2:E3241,4,0)</f>
        <v>Agendado</v>
      </c>
      <c r="J1246" s="14" t="s">
        <v>499</v>
      </c>
      <c r="K1246" s="14" t="s">
        <v>499</v>
      </c>
      <c r="L1246" s="97" t="s">
        <v>8797</v>
      </c>
      <c r="M1246" s="15" t="str">
        <f>VLOOKUP(L1246,Coordenadas!A$2:B2498,2,0)</f>
        <v xml:space="preserve"> 17°18'54.78"S</v>
      </c>
      <c r="N1246" s="15" t="str">
        <f>VLOOKUP(L1246,Coordenadas!A$2:C6241,3,0)</f>
        <v xml:space="preserve"> 41°31'24.77"O</v>
      </c>
      <c r="O1246" s="40" t="str">
        <f>VLOOKUP(B1246,SAOM!B$2:H2199,7,0)</f>
        <v>-</v>
      </c>
      <c r="P1246" s="40">
        <v>4033</v>
      </c>
      <c r="Q1246" s="17">
        <f>VLOOKUP(B1246,SAOM!B$2:I2199,8,0)</f>
        <v>41197</v>
      </c>
      <c r="R1246" s="17" t="e">
        <f>VLOOKUP(B1246,AG_Lider!A$1:F2558,6,0)</f>
        <v>#N/A</v>
      </c>
      <c r="S1246" s="42" t="str">
        <f>VLOOKUP(B1246,SAOM!B$2:J2199,9,0)</f>
        <v>MARCELO CONDÉ DOS SANTOS</v>
      </c>
      <c r="T1246" s="17" t="str">
        <f>VLOOKUP(B1246,SAOM!B$2:K2645,10,0)</f>
        <v>RUA ELIESER PINHEIRO</v>
      </c>
      <c r="U1246" s="42" t="str">
        <f>VLOOKUP(B1246,SAOM!B$2:M1971,12,0)</f>
        <v>(33) 3532-9435</v>
      </c>
      <c r="V1246" s="87" t="str">
        <f>VLOOKUP(B1246,SAOM!B$2:L1971,11,0)</f>
        <v>39816-000</v>
      </c>
      <c r="W1246" s="18"/>
      <c r="X1246" s="40" t="str">
        <f>VLOOKUP(B1246,SAOM!B$2:N1971,13,0)</f>
        <v>-</v>
      </c>
      <c r="Y1246" s="17"/>
      <c r="Z1246" s="15"/>
      <c r="AA1246" s="19"/>
      <c r="AB1246" s="35"/>
      <c r="AC1246" s="48"/>
      <c r="AD1246" s="19" t="str">
        <f>VLOOKUP(B1246,SAOM!B$2:Q2272,16,0)</f>
        <v>-</v>
      </c>
      <c r="AE1246" s="19" t="s">
        <v>4675</v>
      </c>
      <c r="AF1246" s="19"/>
      <c r="AG1246" s="145"/>
      <c r="AH1246" s="15"/>
    </row>
    <row r="1247" spans="1:34" s="20" customFormat="1">
      <c r="A1247" s="46">
        <v>4548</v>
      </c>
      <c r="B1247" s="38">
        <v>4548</v>
      </c>
      <c r="C1247" s="17">
        <v>41176</v>
      </c>
      <c r="D1247" s="17">
        <f t="shared" si="39"/>
        <v>41221</v>
      </c>
      <c r="E1247" s="17">
        <f>VLOOKUP(B1247,SAOM!B$2:D4297,3,0)</f>
        <v>41221</v>
      </c>
      <c r="F1247" s="17">
        <f t="shared" si="40"/>
        <v>41236</v>
      </c>
      <c r="G1247" s="17" t="s">
        <v>501</v>
      </c>
      <c r="H1247" s="14" t="s">
        <v>752</v>
      </c>
      <c r="I1247" s="40" t="str">
        <f>VLOOKUP(B1247,SAOM!B$2:E3242,4,0)</f>
        <v>A agendar</v>
      </c>
      <c r="J1247" s="14" t="s">
        <v>499</v>
      </c>
      <c r="K1247" s="14" t="s">
        <v>499</v>
      </c>
      <c r="L1247" s="97" t="s">
        <v>8595</v>
      </c>
      <c r="M1247" s="15" t="str">
        <f>VLOOKUP(L1247,Coordenadas!A$2:B2499,2,0)</f>
        <v xml:space="preserve"> 22° 0'24.58"S</v>
      </c>
      <c r="N1247" s="15" t="str">
        <f>VLOOKUP(L1247,Coordenadas!A$2:C6242,3,0)</f>
        <v xml:space="preserve"> 43° 3'53.60"O</v>
      </c>
      <c r="O1247" s="40" t="str">
        <f>VLOOKUP(B1247,SAOM!B$2:H2200,7,0)</f>
        <v>-</v>
      </c>
      <c r="P1247" s="40">
        <v>4033</v>
      </c>
      <c r="Q1247" s="17" t="str">
        <f>VLOOKUP(B1247,SAOM!B$2:I2200,8,0)</f>
        <v>-</v>
      </c>
      <c r="R1247" s="17" t="e">
        <f>VLOOKUP(B1247,AG_Lider!A$1:F2559,6,0)</f>
        <v>#N/A</v>
      </c>
      <c r="S1247" s="42" t="str">
        <f>VLOOKUP(B1247,SAOM!B$2:J2200,9,0)</f>
        <v>VERLAINE/REGINA</v>
      </c>
      <c r="T1247" s="17" t="str">
        <f>VLOOKUP(B1247,SAOM!B$2:K2646,10,0)</f>
        <v>RUA CORONEL VIRGÍLIO COUTINHO Nº 50</v>
      </c>
      <c r="U1247" s="42" t="str">
        <f>VLOOKUP(B1247,SAOM!B$2:M1972,12,0)</f>
        <v>(32) 3285-2127</v>
      </c>
      <c r="V1247" s="87" t="str">
        <f>VLOOKUP(B1247,SAOM!B$2:L1972,11,0)</f>
        <v>36635-000</v>
      </c>
      <c r="W1247" s="18"/>
      <c r="X1247" s="40" t="str">
        <f>VLOOKUP(B1247,SAOM!B$2:N1972,13,0)</f>
        <v>-</v>
      </c>
      <c r="Y1247" s="17"/>
      <c r="Z1247" s="15"/>
      <c r="AA1247" s="19"/>
      <c r="AB1247" s="35"/>
      <c r="AC1247" s="48"/>
      <c r="AD1247" s="19" t="str">
        <f>VLOOKUP(B1247,SAOM!B$2:Q2273,16,0)</f>
        <v>-</v>
      </c>
      <c r="AE1247" s="19" t="s">
        <v>4675</v>
      </c>
      <c r="AF1247" s="19"/>
      <c r="AG1247" s="145"/>
      <c r="AH1247" s="15"/>
    </row>
    <row r="1248" spans="1:34" s="20" customFormat="1">
      <c r="A1248" s="46">
        <v>4549</v>
      </c>
      <c r="B1248" s="38">
        <v>4549</v>
      </c>
      <c r="C1248" s="17">
        <v>41176</v>
      </c>
      <c r="D1248" s="17">
        <f t="shared" si="39"/>
        <v>41221</v>
      </c>
      <c r="E1248" s="17">
        <f>VLOOKUP(B1248,SAOM!B$2:D4298,3,0)</f>
        <v>41221</v>
      </c>
      <c r="F1248" s="17">
        <f t="shared" si="40"/>
        <v>41236</v>
      </c>
      <c r="G1248" s="17" t="s">
        <v>501</v>
      </c>
      <c r="H1248" s="14" t="s">
        <v>752</v>
      </c>
      <c r="I1248" s="40" t="str">
        <f>VLOOKUP(B1248,SAOM!B$2:E3243,4,0)</f>
        <v>A agendar</v>
      </c>
      <c r="J1248" s="14" t="s">
        <v>499</v>
      </c>
      <c r="K1248" s="14" t="s">
        <v>499</v>
      </c>
      <c r="L1248" s="97" t="s">
        <v>8595</v>
      </c>
      <c r="M1248" s="15" t="str">
        <f>VLOOKUP(L1248,Coordenadas!A$2:B2500,2,0)</f>
        <v xml:space="preserve"> 22° 0'24.58"S</v>
      </c>
      <c r="N1248" s="15" t="str">
        <f>VLOOKUP(L1248,Coordenadas!A$2:C6243,3,0)</f>
        <v xml:space="preserve"> 43° 3'53.60"O</v>
      </c>
      <c r="O1248" s="40" t="str">
        <f>VLOOKUP(B1248,SAOM!B$2:H2201,7,0)</f>
        <v>-</v>
      </c>
      <c r="P1248" s="40">
        <v>4033</v>
      </c>
      <c r="Q1248" s="17" t="str">
        <f>VLOOKUP(B1248,SAOM!B$2:I2201,8,0)</f>
        <v>-</v>
      </c>
      <c r="R1248" s="17" t="e">
        <f>VLOOKUP(B1248,AG_Lider!A$1:F2560,6,0)</f>
        <v>#N/A</v>
      </c>
      <c r="S1248" s="42" t="str">
        <f>VLOOKUP(B1248,SAOM!B$2:J2201,9,0)</f>
        <v>VERLAINE/REGINA</v>
      </c>
      <c r="T1248" s="17" t="str">
        <f>VLOOKUP(B1248,SAOM!B$2:K2647,10,0)</f>
        <v>RUA JOAQUIM MONTEIRO DE CARVALHO Nº 123</v>
      </c>
      <c r="U1248" s="42" t="str">
        <f>VLOOKUP(B1248,SAOM!B$2:M1973,12,0)</f>
        <v>(32) 3285-1141</v>
      </c>
      <c r="V1248" s="87" t="str">
        <f>VLOOKUP(B1248,SAOM!B$2:L1973,11,0)</f>
        <v>36630-000</v>
      </c>
      <c r="W1248" s="18"/>
      <c r="X1248" s="40" t="str">
        <f>VLOOKUP(B1248,SAOM!B$2:N1973,13,0)</f>
        <v>-</v>
      </c>
      <c r="Y1248" s="17"/>
      <c r="Z1248" s="15"/>
      <c r="AA1248" s="19"/>
      <c r="AB1248" s="35"/>
      <c r="AC1248" s="48"/>
      <c r="AD1248" s="19" t="str">
        <f>VLOOKUP(B1248,SAOM!B$2:Q2274,16,0)</f>
        <v>-</v>
      </c>
      <c r="AE1248" s="19" t="s">
        <v>4675</v>
      </c>
      <c r="AF1248" s="19"/>
      <c r="AG1248" s="145"/>
      <c r="AH1248" s="15"/>
    </row>
    <row r="1249" spans="1:34" s="20" customFormat="1">
      <c r="A1249" s="46">
        <v>4550</v>
      </c>
      <c r="B1249" s="38">
        <v>4550</v>
      </c>
      <c r="C1249" s="17">
        <v>41176</v>
      </c>
      <c r="D1249" s="17">
        <f t="shared" si="39"/>
        <v>41221</v>
      </c>
      <c r="E1249" s="17">
        <f>VLOOKUP(B1249,SAOM!B$2:D4299,3,0)</f>
        <v>41221</v>
      </c>
      <c r="F1249" s="17">
        <f t="shared" si="40"/>
        <v>41236</v>
      </c>
      <c r="G1249" s="17" t="s">
        <v>501</v>
      </c>
      <c r="H1249" s="14" t="s">
        <v>752</v>
      </c>
      <c r="I1249" s="40" t="str">
        <f>VLOOKUP(B1249,SAOM!B$2:E3244,4,0)</f>
        <v>Agendado</v>
      </c>
      <c r="J1249" s="14" t="s">
        <v>499</v>
      </c>
      <c r="K1249" s="14" t="s">
        <v>499</v>
      </c>
      <c r="L1249" s="97" t="s">
        <v>2064</v>
      </c>
      <c r="M1249" s="15" t="str">
        <f>VLOOKUP(L1249,Coordenadas!A$2:B2501,2,0)</f>
        <v xml:space="preserve"> 21°30'41.89"S</v>
      </c>
      <c r="N1249" s="15" t="str">
        <f>VLOOKUP(L1249,Coordenadas!A$2:C6244,3,0)</f>
        <v xml:space="preserve"> 46°11'46.86"O</v>
      </c>
      <c r="O1249" s="40" t="str">
        <f>VLOOKUP(B1249,SAOM!B$2:H2202,7,0)</f>
        <v>-</v>
      </c>
      <c r="P1249" s="40">
        <v>4033</v>
      </c>
      <c r="Q1249" s="17">
        <f>VLOOKUP(B1249,SAOM!B$2:I2202,8,0)</f>
        <v>41180</v>
      </c>
      <c r="R1249" s="17" t="e">
        <f>VLOOKUP(B1249,AG_Lider!A$1:F2561,6,0)</f>
        <v>#N/A</v>
      </c>
      <c r="S1249" s="42" t="str">
        <f>VLOOKUP(B1249,SAOM!B$2:J2202,9,0)</f>
        <v>LIDIANE DE FÁTIMA FELIPE LOURENÇO</v>
      </c>
      <c r="T1249" s="17" t="str">
        <f>VLOOKUP(B1249,SAOM!B$2:K2648,10,0)</f>
        <v>RUA ANTÔNIO BASTOS FILHO,41</v>
      </c>
      <c r="U1249" s="42" t="str">
        <f>VLOOKUP(B1249,SAOM!B$2:M1974,12,0)</f>
        <v>(35) 3286-1122</v>
      </c>
      <c r="V1249" s="87" t="str">
        <f>VLOOKUP(B1249,SAOM!B$2:L1974,11,0)</f>
        <v>37134-000</v>
      </c>
      <c r="W1249" s="18"/>
      <c r="X1249" s="40" t="str">
        <f>VLOOKUP(B1249,SAOM!B$2:N1974,13,0)</f>
        <v>-</v>
      </c>
      <c r="Y1249" s="17"/>
      <c r="Z1249" s="15"/>
      <c r="AA1249" s="19"/>
      <c r="AB1249" s="35"/>
      <c r="AC1249" s="48"/>
      <c r="AD1249" s="19" t="str">
        <f>VLOOKUP(B1249,SAOM!B$2:Q2275,16,0)</f>
        <v>-</v>
      </c>
      <c r="AE1249" s="19" t="s">
        <v>4675</v>
      </c>
      <c r="AF1249" s="19"/>
      <c r="AG1249" s="145"/>
      <c r="AH1249" s="15"/>
    </row>
    <row r="1250" spans="1:34" s="20" customFormat="1">
      <c r="A1250" s="46">
        <v>4551</v>
      </c>
      <c r="B1250" s="38">
        <v>4551</v>
      </c>
      <c r="C1250" s="17">
        <v>41176</v>
      </c>
      <c r="D1250" s="17">
        <f t="shared" si="39"/>
        <v>41221</v>
      </c>
      <c r="E1250" s="17">
        <f>VLOOKUP(B1250,SAOM!B$2:D4300,3,0)</f>
        <v>41221</v>
      </c>
      <c r="F1250" s="17">
        <f t="shared" si="40"/>
        <v>41236</v>
      </c>
      <c r="G1250" s="17" t="s">
        <v>501</v>
      </c>
      <c r="H1250" s="14" t="s">
        <v>752</v>
      </c>
      <c r="I1250" s="40" t="str">
        <f>VLOOKUP(B1250,SAOM!B$2:E3245,4,0)</f>
        <v>Agendado</v>
      </c>
      <c r="J1250" s="14" t="s">
        <v>499</v>
      </c>
      <c r="K1250" s="14" t="s">
        <v>499</v>
      </c>
      <c r="L1250" s="97" t="s">
        <v>8663</v>
      </c>
      <c r="M1250" s="15" t="str">
        <f>VLOOKUP(L1250,Coordenadas!A$2:B2502,2,0)</f>
        <v xml:space="preserve"> 20°43'36.80"S</v>
      </c>
      <c r="N1250" s="15" t="str">
        <f>VLOOKUP(L1250,Coordenadas!A$2:C6245,3,0)</f>
        <v xml:space="preserve"> 42°16'46.47"O</v>
      </c>
      <c r="O1250" s="40" t="str">
        <f>VLOOKUP(B1250,SAOM!B$2:H2203,7,0)</f>
        <v>-</v>
      </c>
      <c r="P1250" s="40">
        <v>4033</v>
      </c>
      <c r="Q1250" s="17">
        <f>VLOOKUP(B1250,SAOM!B$2:I2203,8,0)</f>
        <v>41180</v>
      </c>
      <c r="R1250" s="17" t="e">
        <f>VLOOKUP(B1250,AG_Lider!A$1:F2562,6,0)</f>
        <v>#N/A</v>
      </c>
      <c r="S1250" s="42" t="str">
        <f>VLOOKUP(B1250,SAOM!B$2:J2203,9,0)</f>
        <v>Leliane / Fernanda lelis de Andrade</v>
      </c>
      <c r="T1250" s="17" t="str">
        <f>VLOOKUP(B1250,SAOM!B$2:K2649,10,0)</f>
        <v>R. Jota Ferreira, sem</v>
      </c>
      <c r="U1250" s="42" t="str">
        <f>VLOOKUP(B1250,SAOM!B$2:M1975,12,0)</f>
        <v>32 3742 2054</v>
      </c>
      <c r="V1250" s="87" t="str">
        <f>VLOOKUP(B1250,SAOM!B$2:L1975,11,0)</f>
        <v>36815-000</v>
      </c>
      <c r="W1250" s="18"/>
      <c r="X1250" s="40" t="str">
        <f>VLOOKUP(B1250,SAOM!B$2:N1975,13,0)</f>
        <v>-</v>
      </c>
      <c r="Y1250" s="17"/>
      <c r="Z1250" s="15"/>
      <c r="AA1250" s="19"/>
      <c r="AB1250" s="35"/>
      <c r="AC1250" s="48"/>
      <c r="AD1250" s="19" t="str">
        <f>VLOOKUP(B1250,SAOM!B$2:Q2276,16,0)</f>
        <v>-</v>
      </c>
      <c r="AE1250" s="19" t="s">
        <v>4675</v>
      </c>
      <c r="AF1250" s="19"/>
      <c r="AG1250" s="145"/>
      <c r="AH1250" s="15"/>
    </row>
    <row r="1251" spans="1:34" s="20" customFormat="1">
      <c r="A1251" s="46">
        <v>4552</v>
      </c>
      <c r="B1251" s="38">
        <v>4552</v>
      </c>
      <c r="C1251" s="17">
        <v>41176</v>
      </c>
      <c r="D1251" s="17">
        <f t="shared" si="39"/>
        <v>41221</v>
      </c>
      <c r="E1251" s="17">
        <f>VLOOKUP(B1251,SAOM!B$2:D4301,3,0)</f>
        <v>41221</v>
      </c>
      <c r="F1251" s="17">
        <f t="shared" si="40"/>
        <v>41236</v>
      </c>
      <c r="G1251" s="17" t="s">
        <v>501</v>
      </c>
      <c r="H1251" s="14" t="s">
        <v>752</v>
      </c>
      <c r="I1251" s="40" t="str">
        <f>VLOOKUP(B1251,SAOM!B$2:E3246,4,0)</f>
        <v>Agendado</v>
      </c>
      <c r="J1251" s="14" t="s">
        <v>499</v>
      </c>
      <c r="K1251" s="14" t="s">
        <v>499</v>
      </c>
      <c r="L1251" s="97" t="s">
        <v>8663</v>
      </c>
      <c r="M1251" s="15" t="str">
        <f>VLOOKUP(L1251,Coordenadas!A$2:B2503,2,0)</f>
        <v xml:space="preserve"> 20°43'36.80"S</v>
      </c>
      <c r="N1251" s="15" t="str">
        <f>VLOOKUP(L1251,Coordenadas!A$2:C6246,3,0)</f>
        <v xml:space="preserve"> 42°16'46.47"O</v>
      </c>
      <c r="O1251" s="40" t="str">
        <f>VLOOKUP(B1251,SAOM!B$2:H2204,7,0)</f>
        <v>-</v>
      </c>
      <c r="P1251" s="40">
        <v>4033</v>
      </c>
      <c r="Q1251" s="17">
        <f>VLOOKUP(B1251,SAOM!B$2:I2204,8,0)</f>
        <v>41180</v>
      </c>
      <c r="R1251" s="17" t="e">
        <f>VLOOKUP(B1251,AG_Lider!A$1:F2563,6,0)</f>
        <v>#N/A</v>
      </c>
      <c r="S1251" s="42" t="str">
        <f>VLOOKUP(B1251,SAOM!B$2:J2204,9,0)</f>
        <v>Leliane / Fernanda Lelis de Andrade</v>
      </c>
      <c r="T1251" s="17" t="str">
        <f>VLOOKUP(B1251,SAOM!B$2:K2650,10,0)</f>
        <v>Comunidade Bom Jesus do Madeira</v>
      </c>
      <c r="U1251" s="42" t="str">
        <f>VLOOKUP(B1251,SAOM!B$2:M1976,12,0)</f>
        <v>32 3742 2054</v>
      </c>
      <c r="V1251" s="87" t="str">
        <f>VLOOKUP(B1251,SAOM!B$2:L1976,11,0)</f>
        <v>36815-000</v>
      </c>
      <c r="W1251" s="18"/>
      <c r="X1251" s="40" t="str">
        <f>VLOOKUP(B1251,SAOM!B$2:N1976,13,0)</f>
        <v>-</v>
      </c>
      <c r="Y1251" s="17"/>
      <c r="Z1251" s="15"/>
      <c r="AA1251" s="19"/>
      <c r="AB1251" s="35"/>
      <c r="AC1251" s="48"/>
      <c r="AD1251" s="19" t="str">
        <f>VLOOKUP(B1251,SAOM!B$2:Q2277,16,0)</f>
        <v>-</v>
      </c>
      <c r="AE1251" s="19" t="s">
        <v>4675</v>
      </c>
      <c r="AF1251" s="19"/>
      <c r="AG1251" s="145"/>
      <c r="AH1251" s="15"/>
    </row>
    <row r="1252" spans="1:34" s="20" customFormat="1">
      <c r="A1252" s="46">
        <v>4553</v>
      </c>
      <c r="B1252" s="38">
        <v>4553</v>
      </c>
      <c r="C1252" s="17">
        <v>41176</v>
      </c>
      <c r="D1252" s="17">
        <f t="shared" si="39"/>
        <v>41221</v>
      </c>
      <c r="E1252" s="17">
        <f>VLOOKUP(B1252,SAOM!B$2:D4302,3,0)</f>
        <v>41221</v>
      </c>
      <c r="F1252" s="17">
        <f t="shared" si="40"/>
        <v>41236</v>
      </c>
      <c r="G1252" s="17" t="s">
        <v>501</v>
      </c>
      <c r="H1252" s="14" t="s">
        <v>752</v>
      </c>
      <c r="I1252" s="40" t="str">
        <f>VLOOKUP(B1252,SAOM!B$2:E3247,4,0)</f>
        <v>Agendado</v>
      </c>
      <c r="J1252" s="14" t="s">
        <v>499</v>
      </c>
      <c r="K1252" s="14" t="s">
        <v>499</v>
      </c>
      <c r="L1252" s="97" t="s">
        <v>8663</v>
      </c>
      <c r="M1252" s="15" t="str">
        <f>VLOOKUP(L1252,Coordenadas!A$2:B2504,2,0)</f>
        <v xml:space="preserve"> 20°43'36.80"S</v>
      </c>
      <c r="N1252" s="15" t="str">
        <f>VLOOKUP(L1252,Coordenadas!A$2:C6247,3,0)</f>
        <v xml:space="preserve"> 42°16'46.47"O</v>
      </c>
      <c r="O1252" s="40" t="str">
        <f>VLOOKUP(B1252,SAOM!B$2:H2205,7,0)</f>
        <v>-</v>
      </c>
      <c r="P1252" s="40">
        <v>4033</v>
      </c>
      <c r="Q1252" s="17">
        <f>VLOOKUP(B1252,SAOM!B$2:I2205,8,0)</f>
        <v>41180</v>
      </c>
      <c r="R1252" s="17" t="e">
        <f>VLOOKUP(B1252,AG_Lider!A$1:F2564,6,0)</f>
        <v>#N/A</v>
      </c>
      <c r="S1252" s="42" t="str">
        <f>VLOOKUP(B1252,SAOM!B$2:J2205,9,0)</f>
        <v>Leliane / Fernanda Lelis de Andrade</v>
      </c>
      <c r="T1252" s="17" t="str">
        <f>VLOOKUP(B1252,SAOM!B$2:K2651,10,0)</f>
        <v>Estrada Via São Pedro do Glória, s/n.º</v>
      </c>
      <c r="U1252" s="42" t="str">
        <f>VLOOKUP(B1252,SAOM!B$2:M1977,12,0)</f>
        <v>32 3742 1686/2054</v>
      </c>
      <c r="V1252" s="87" t="str">
        <f>VLOOKUP(B1252,SAOM!B$2:L1977,11,0)</f>
        <v>36815-000</v>
      </c>
      <c r="W1252" s="18"/>
      <c r="X1252" s="40" t="str">
        <f>VLOOKUP(B1252,SAOM!B$2:N1977,13,0)</f>
        <v>-</v>
      </c>
      <c r="Y1252" s="17"/>
      <c r="Z1252" s="15"/>
      <c r="AA1252" s="19"/>
      <c r="AB1252" s="35"/>
      <c r="AC1252" s="48"/>
      <c r="AD1252" s="19" t="str">
        <f>VLOOKUP(B1252,SAOM!B$2:Q2278,16,0)</f>
        <v>-</v>
      </c>
      <c r="AE1252" s="19" t="s">
        <v>4675</v>
      </c>
      <c r="AF1252" s="19"/>
      <c r="AG1252" s="145"/>
      <c r="AH1252" s="15"/>
    </row>
    <row r="1253" spans="1:34" s="20" customFormat="1">
      <c r="A1253" s="46">
        <v>4554</v>
      </c>
      <c r="B1253" s="38">
        <v>4554</v>
      </c>
      <c r="C1253" s="17">
        <v>41176</v>
      </c>
      <c r="D1253" s="17">
        <f t="shared" si="39"/>
        <v>41221</v>
      </c>
      <c r="E1253" s="17">
        <f>VLOOKUP(B1253,SAOM!B$2:D4303,3,0)</f>
        <v>41221</v>
      </c>
      <c r="F1253" s="17">
        <f t="shared" si="40"/>
        <v>41236</v>
      </c>
      <c r="G1253" s="17" t="s">
        <v>501</v>
      </c>
      <c r="H1253" s="14" t="s">
        <v>752</v>
      </c>
      <c r="I1253" s="40" t="str">
        <f>VLOOKUP(B1253,SAOM!B$2:E3248,4,0)</f>
        <v>A agendar</v>
      </c>
      <c r="J1253" s="14" t="s">
        <v>499</v>
      </c>
      <c r="K1253" s="14" t="s">
        <v>499</v>
      </c>
      <c r="L1253" s="97" t="s">
        <v>8663</v>
      </c>
      <c r="M1253" s="15" t="str">
        <f>VLOOKUP(L1253,Coordenadas!A$2:B2505,2,0)</f>
        <v xml:space="preserve"> 20°43'36.80"S</v>
      </c>
      <c r="N1253" s="15" t="str">
        <f>VLOOKUP(L1253,Coordenadas!A$2:C6248,3,0)</f>
        <v xml:space="preserve"> 42°16'46.47"O</v>
      </c>
      <c r="O1253" s="40" t="str">
        <f>VLOOKUP(B1253,SAOM!B$2:H2206,7,0)</f>
        <v>-</v>
      </c>
      <c r="P1253" s="40">
        <v>4033</v>
      </c>
      <c r="Q1253" s="17" t="str">
        <f>VLOOKUP(B1253,SAOM!B$2:I2206,8,0)</f>
        <v>-</v>
      </c>
      <c r="R1253" s="17" t="e">
        <f>VLOOKUP(B1253,AG_Lider!A$1:F2565,6,0)</f>
        <v>#N/A</v>
      </c>
      <c r="S1253" s="42" t="str">
        <f>VLOOKUP(B1253,SAOM!B$2:J2206,9,0)</f>
        <v>Fabiano de Assis Soares</v>
      </c>
      <c r="T1253" s="17" t="str">
        <f>VLOOKUP(B1253,SAOM!B$2:K2652,10,0)</f>
        <v>Comunidade São Roque</v>
      </c>
      <c r="U1253" s="42" t="str">
        <f>VLOOKUP(B1253,SAOM!B$2:M1978,12,0)</f>
        <v>32 3742 1686/1164/13</v>
      </c>
      <c r="V1253" s="87" t="str">
        <f>VLOOKUP(B1253,SAOM!B$2:L1978,11,0)</f>
        <v>36815-000</v>
      </c>
      <c r="W1253" s="18"/>
      <c r="X1253" s="40" t="str">
        <f>VLOOKUP(B1253,SAOM!B$2:N1978,13,0)</f>
        <v>-</v>
      </c>
      <c r="Y1253" s="17"/>
      <c r="Z1253" s="15"/>
      <c r="AA1253" s="19"/>
      <c r="AB1253" s="35"/>
      <c r="AC1253" s="48"/>
      <c r="AD1253" s="19" t="str">
        <f>VLOOKUP(B1253,SAOM!B$2:Q2279,16,0)</f>
        <v>-</v>
      </c>
      <c r="AE1253" s="19" t="s">
        <v>4675</v>
      </c>
      <c r="AF1253" s="19"/>
      <c r="AG1253" s="145"/>
      <c r="AH1253" s="15"/>
    </row>
    <row r="1254" spans="1:34" s="20" customFormat="1">
      <c r="A1254" s="46">
        <v>4555</v>
      </c>
      <c r="B1254" s="38">
        <v>4555</v>
      </c>
      <c r="C1254" s="17">
        <v>41176</v>
      </c>
      <c r="D1254" s="17">
        <f t="shared" si="39"/>
        <v>41221</v>
      </c>
      <c r="E1254" s="17">
        <f>VLOOKUP(B1254,SAOM!B$2:D4304,3,0)</f>
        <v>41221</v>
      </c>
      <c r="F1254" s="17">
        <f t="shared" si="40"/>
        <v>41236</v>
      </c>
      <c r="G1254" s="17" t="s">
        <v>501</v>
      </c>
      <c r="H1254" s="14" t="s">
        <v>752</v>
      </c>
      <c r="I1254" s="40" t="str">
        <f>VLOOKUP(B1254,SAOM!B$2:E3249,4,0)</f>
        <v>Agendado</v>
      </c>
      <c r="J1254" s="14" t="s">
        <v>499</v>
      </c>
      <c r="K1254" s="14" t="s">
        <v>499</v>
      </c>
      <c r="L1254" s="97" t="s">
        <v>8663</v>
      </c>
      <c r="M1254" s="15" t="str">
        <f>VLOOKUP(L1254,Coordenadas!A$2:B2506,2,0)</f>
        <v xml:space="preserve"> 20°43'36.80"S</v>
      </c>
      <c r="N1254" s="15" t="str">
        <f>VLOOKUP(L1254,Coordenadas!A$2:C6249,3,0)</f>
        <v xml:space="preserve"> 42°16'46.47"O</v>
      </c>
      <c r="O1254" s="40" t="str">
        <f>VLOOKUP(B1254,SAOM!B$2:H2207,7,0)</f>
        <v>-</v>
      </c>
      <c r="P1254" s="40">
        <v>4033</v>
      </c>
      <c r="Q1254" s="17">
        <f>VLOOKUP(B1254,SAOM!B$2:I2207,8,0)</f>
        <v>41180</v>
      </c>
      <c r="R1254" s="17" t="e">
        <f>VLOOKUP(B1254,AG_Lider!A$1:F2566,6,0)</f>
        <v>#N/A</v>
      </c>
      <c r="S1254" s="42" t="str">
        <f>VLOOKUP(B1254,SAOM!B$2:J2207,9,0)</f>
        <v>Gisela da Silva Paiva</v>
      </c>
      <c r="T1254" s="17" t="str">
        <f>VLOOKUP(B1254,SAOM!B$2:K2653,10,0)</f>
        <v>Comunidade Ribeirão Jorge</v>
      </c>
      <c r="U1254" s="42" t="str">
        <f>VLOOKUP(B1254,SAOM!B$2:M1979,12,0)</f>
        <v>32 3742 1164/1302</v>
      </c>
      <c r="V1254" s="87" t="str">
        <f>VLOOKUP(B1254,SAOM!B$2:L1979,11,0)</f>
        <v>36815-000</v>
      </c>
      <c r="W1254" s="18"/>
      <c r="X1254" s="40" t="str">
        <f>VLOOKUP(B1254,SAOM!B$2:N1979,13,0)</f>
        <v>-</v>
      </c>
      <c r="Y1254" s="17"/>
      <c r="Z1254" s="15"/>
      <c r="AA1254" s="19"/>
      <c r="AB1254" s="35"/>
      <c r="AC1254" s="48"/>
      <c r="AD1254" s="19" t="str">
        <f>VLOOKUP(B1254,SAOM!B$2:Q2280,16,0)</f>
        <v>-</v>
      </c>
      <c r="AE1254" s="19" t="s">
        <v>4675</v>
      </c>
      <c r="AF1254" s="19"/>
      <c r="AG1254" s="145"/>
      <c r="AH1254" s="15"/>
    </row>
    <row r="1255" spans="1:34" s="20" customFormat="1">
      <c r="A1255" s="46">
        <v>4556</v>
      </c>
      <c r="B1255" s="38">
        <v>4556</v>
      </c>
      <c r="C1255" s="17">
        <v>41176</v>
      </c>
      <c r="D1255" s="17">
        <f t="shared" si="39"/>
        <v>41221</v>
      </c>
      <c r="E1255" s="17">
        <f>VLOOKUP(B1255,SAOM!B$2:D4305,3,0)</f>
        <v>41221</v>
      </c>
      <c r="F1255" s="17">
        <f t="shared" si="40"/>
        <v>41236</v>
      </c>
      <c r="G1255" s="17" t="s">
        <v>501</v>
      </c>
      <c r="H1255" s="14" t="s">
        <v>752</v>
      </c>
      <c r="I1255" s="40" t="str">
        <f>VLOOKUP(B1255,SAOM!B$2:E3250,4,0)</f>
        <v>Agendado</v>
      </c>
      <c r="J1255" s="14" t="s">
        <v>499</v>
      </c>
      <c r="K1255" s="14" t="s">
        <v>499</v>
      </c>
      <c r="L1255" s="97" t="s">
        <v>8663</v>
      </c>
      <c r="M1255" s="15" t="str">
        <f>VLOOKUP(L1255,Coordenadas!A$2:B2507,2,0)</f>
        <v xml:space="preserve"> 20°43'36.80"S</v>
      </c>
      <c r="N1255" s="15" t="str">
        <f>VLOOKUP(L1255,Coordenadas!A$2:C6250,3,0)</f>
        <v xml:space="preserve"> 42°16'46.47"O</v>
      </c>
      <c r="O1255" s="40" t="str">
        <f>VLOOKUP(B1255,SAOM!B$2:H2208,7,0)</f>
        <v>-</v>
      </c>
      <c r="P1255" s="40">
        <v>4033</v>
      </c>
      <c r="Q1255" s="17">
        <f>VLOOKUP(B1255,SAOM!B$2:I2208,8,0)</f>
        <v>41180</v>
      </c>
      <c r="R1255" s="17" t="e">
        <f>VLOOKUP(B1255,AG_Lider!A$1:F2567,6,0)</f>
        <v>#N/A</v>
      </c>
      <c r="S1255" s="42" t="str">
        <f>VLOOKUP(B1255,SAOM!B$2:J2208,9,0)</f>
        <v>Gisela da Silva paiva</v>
      </c>
      <c r="T1255" s="17" t="str">
        <f>VLOOKUP(B1255,SAOM!B$2:K2654,10,0)</f>
        <v>Distrito de Samambaia</v>
      </c>
      <c r="U1255" s="42" t="str">
        <f>VLOOKUP(B1255,SAOM!B$2:M1980,12,0)</f>
        <v>32 3742 1164/1302</v>
      </c>
      <c r="V1255" s="87" t="str">
        <f>VLOOKUP(B1255,SAOM!B$2:L1980,11,0)</f>
        <v>36815-000</v>
      </c>
      <c r="W1255" s="18"/>
      <c r="X1255" s="40" t="str">
        <f>VLOOKUP(B1255,SAOM!B$2:N1980,13,0)</f>
        <v>-</v>
      </c>
      <c r="Y1255" s="17"/>
      <c r="Z1255" s="15"/>
      <c r="AA1255" s="19"/>
      <c r="AB1255" s="35"/>
      <c r="AC1255" s="48"/>
      <c r="AD1255" s="19" t="str">
        <f>VLOOKUP(B1255,SAOM!B$2:Q2281,16,0)</f>
        <v>-</v>
      </c>
      <c r="AE1255" s="19" t="s">
        <v>4675</v>
      </c>
      <c r="AF1255" s="19"/>
      <c r="AG1255" s="145"/>
      <c r="AH1255" s="15"/>
    </row>
    <row r="1256" spans="1:34" s="20" customFormat="1">
      <c r="A1256" s="46">
        <v>4557</v>
      </c>
      <c r="B1256" s="38">
        <v>4557</v>
      </c>
      <c r="C1256" s="17">
        <v>41176</v>
      </c>
      <c r="D1256" s="17">
        <f t="shared" si="39"/>
        <v>41221</v>
      </c>
      <c r="E1256" s="17">
        <f>VLOOKUP(B1256,SAOM!B$2:D4306,3,0)</f>
        <v>41221</v>
      </c>
      <c r="F1256" s="17">
        <f t="shared" si="40"/>
        <v>41236</v>
      </c>
      <c r="G1256" s="17" t="s">
        <v>501</v>
      </c>
      <c r="H1256" s="14" t="s">
        <v>752</v>
      </c>
      <c r="I1256" s="40" t="str">
        <f>VLOOKUP(B1256,SAOM!B$2:E3251,4,0)</f>
        <v>Agendado</v>
      </c>
      <c r="J1256" s="14" t="s">
        <v>499</v>
      </c>
      <c r="K1256" s="14" t="s">
        <v>499</v>
      </c>
      <c r="L1256" s="97" t="s">
        <v>8663</v>
      </c>
      <c r="M1256" s="15" t="str">
        <f>VLOOKUP(L1256,Coordenadas!A$2:B2508,2,0)</f>
        <v xml:space="preserve"> 20°43'36.80"S</v>
      </c>
      <c r="N1256" s="15" t="str">
        <f>VLOOKUP(L1256,Coordenadas!A$2:C6251,3,0)</f>
        <v xml:space="preserve"> 42°16'46.47"O</v>
      </c>
      <c r="O1256" s="40" t="str">
        <f>VLOOKUP(B1256,SAOM!B$2:H2209,7,0)</f>
        <v>-</v>
      </c>
      <c r="P1256" s="40">
        <v>4033</v>
      </c>
      <c r="Q1256" s="17">
        <f>VLOOKUP(B1256,SAOM!B$2:I2209,8,0)</f>
        <v>41180</v>
      </c>
      <c r="R1256" s="17" t="e">
        <f>VLOOKUP(B1256,AG_Lider!A$1:F2568,6,0)</f>
        <v>#N/A</v>
      </c>
      <c r="S1256" s="42" t="str">
        <f>VLOOKUP(B1256,SAOM!B$2:J2209,9,0)</f>
        <v>Antônio Carlos Ferreira Pinheiro</v>
      </c>
      <c r="T1256" s="17" t="str">
        <f>VLOOKUP(B1256,SAOM!B$2:K2655,10,0)</f>
        <v>AVENIDA MARIA AMELIA DE SOUZA PEDROSA nº 880</v>
      </c>
      <c r="U1256" s="42" t="str">
        <f>VLOOKUP(B1256,SAOM!B$2:M1981,12,0)</f>
        <v>32 3742 1528</v>
      </c>
      <c r="V1256" s="87" t="str">
        <f>VLOOKUP(B1256,SAOM!B$2:L1981,11,0)</f>
        <v>36815-000</v>
      </c>
      <c r="W1256" s="18"/>
      <c r="X1256" s="40" t="str">
        <f>VLOOKUP(B1256,SAOM!B$2:N1981,13,0)</f>
        <v>-</v>
      </c>
      <c r="Y1256" s="17"/>
      <c r="Z1256" s="15"/>
      <c r="AA1256" s="19"/>
      <c r="AB1256" s="35"/>
      <c r="AC1256" s="48"/>
      <c r="AD1256" s="19" t="str">
        <f>VLOOKUP(B1256,SAOM!B$2:Q2282,16,0)</f>
        <v>-</v>
      </c>
      <c r="AE1256" s="19" t="s">
        <v>4675</v>
      </c>
      <c r="AF1256" s="19"/>
      <c r="AG1256" s="145"/>
      <c r="AH1256" s="15"/>
    </row>
    <row r="1257" spans="1:34" s="20" customFormat="1">
      <c r="A1257" s="46">
        <v>4560</v>
      </c>
      <c r="B1257" s="38">
        <v>4560</v>
      </c>
      <c r="C1257" s="17">
        <v>41176</v>
      </c>
      <c r="D1257" s="17">
        <f t="shared" si="39"/>
        <v>41221</v>
      </c>
      <c r="E1257" s="17">
        <f>VLOOKUP(B1257,SAOM!B$2:D4307,3,0)</f>
        <v>41221</v>
      </c>
      <c r="F1257" s="17">
        <f t="shared" si="40"/>
        <v>41236</v>
      </c>
      <c r="G1257" s="17" t="s">
        <v>501</v>
      </c>
      <c r="H1257" s="14" t="s">
        <v>752</v>
      </c>
      <c r="I1257" s="40" t="str">
        <f>VLOOKUP(B1257,SAOM!B$2:E3252,4,0)</f>
        <v>A agendar</v>
      </c>
      <c r="J1257" s="14" t="s">
        <v>499</v>
      </c>
      <c r="K1257" s="14" t="s">
        <v>499</v>
      </c>
      <c r="L1257" s="97" t="s">
        <v>8828</v>
      </c>
      <c r="M1257" s="15" t="str">
        <f>VLOOKUP(L1257,Coordenadas!A$2:B2509,2,0)</f>
        <v xml:space="preserve"> 19° 2'32.58"S</v>
      </c>
      <c r="N1257" s="15" t="str">
        <f>VLOOKUP(L1257,Coordenadas!A$2:C6252,3,0)</f>
        <v xml:space="preserve"> 47°55'1.17"O</v>
      </c>
      <c r="O1257" s="40" t="str">
        <f>VLOOKUP(B1257,SAOM!B$2:H2210,7,0)</f>
        <v>-</v>
      </c>
      <c r="P1257" s="40">
        <v>4033</v>
      </c>
      <c r="Q1257" s="17" t="str">
        <f>VLOOKUP(B1257,SAOM!B$2:I2210,8,0)</f>
        <v>-</v>
      </c>
      <c r="R1257" s="17" t="e">
        <f>VLOOKUP(B1257,AG_Lider!A$1:F2569,6,0)</f>
        <v>#N/A</v>
      </c>
      <c r="S1257" s="42" t="str">
        <f>VLOOKUP(B1257,SAOM!B$2:J2210,9,0)</f>
        <v>Julia Oliveira</v>
      </c>
      <c r="T1257" s="17" t="str">
        <f>VLOOKUP(B1257,SAOM!B$2:K2656,10,0)</f>
        <v>Rua Getulio Magalhães, 62</v>
      </c>
      <c r="U1257" s="42" t="str">
        <f>VLOOKUP(B1257,SAOM!B$2:M1982,12,0)</f>
        <v>34 3245-1213</v>
      </c>
      <c r="V1257" s="87" t="str">
        <f>VLOOKUP(B1257,SAOM!B$2:L1982,11,0)</f>
        <v>38490-000</v>
      </c>
      <c r="W1257" s="18"/>
      <c r="X1257" s="40" t="str">
        <f>VLOOKUP(B1257,SAOM!B$2:N1982,13,0)</f>
        <v>-</v>
      </c>
      <c r="Y1257" s="17"/>
      <c r="Z1257" s="15"/>
      <c r="AA1257" s="19"/>
      <c r="AB1257" s="35"/>
      <c r="AC1257" s="48"/>
      <c r="AD1257" s="19" t="str">
        <f>VLOOKUP(B1257,SAOM!B$2:Q2283,16,0)</f>
        <v>-</v>
      </c>
      <c r="AE1257" s="19" t="s">
        <v>4675</v>
      </c>
      <c r="AF1257" s="19"/>
      <c r="AG1257" s="145"/>
      <c r="AH1257" s="15"/>
    </row>
    <row r="1258" spans="1:34" s="20" customFormat="1">
      <c r="A1258" s="46">
        <v>4561</v>
      </c>
      <c r="B1258" s="38">
        <v>4561</v>
      </c>
      <c r="C1258" s="17">
        <v>41176</v>
      </c>
      <c r="D1258" s="17">
        <f t="shared" si="39"/>
        <v>41221</v>
      </c>
      <c r="E1258" s="17">
        <f>VLOOKUP(B1258,SAOM!B$2:D4308,3,0)</f>
        <v>41221</v>
      </c>
      <c r="F1258" s="17">
        <f t="shared" si="40"/>
        <v>41236</v>
      </c>
      <c r="G1258" s="17" t="s">
        <v>501</v>
      </c>
      <c r="H1258" s="14" t="s">
        <v>752</v>
      </c>
      <c r="I1258" s="40" t="str">
        <f>VLOOKUP(B1258,SAOM!B$2:E3253,4,0)</f>
        <v>A agendar</v>
      </c>
      <c r="J1258" s="14" t="s">
        <v>499</v>
      </c>
      <c r="K1258" s="14" t="s">
        <v>499</v>
      </c>
      <c r="L1258" s="97" t="s">
        <v>8828</v>
      </c>
      <c r="M1258" s="15" t="str">
        <f>VLOOKUP(L1258,Coordenadas!A$2:B2510,2,0)</f>
        <v xml:space="preserve"> 19° 2'32.58"S</v>
      </c>
      <c r="N1258" s="15" t="str">
        <f>VLOOKUP(L1258,Coordenadas!A$2:C6253,3,0)</f>
        <v xml:space="preserve"> 47°55'1.17"O</v>
      </c>
      <c r="O1258" s="40" t="str">
        <f>VLOOKUP(B1258,SAOM!B$2:H2211,7,0)</f>
        <v>-</v>
      </c>
      <c r="P1258" s="40">
        <v>4033</v>
      </c>
      <c r="Q1258" s="17" t="str">
        <f>VLOOKUP(B1258,SAOM!B$2:I2211,8,0)</f>
        <v>-</v>
      </c>
      <c r="R1258" s="17" t="e">
        <f>VLOOKUP(B1258,AG_Lider!A$1:F2570,6,0)</f>
        <v>#N/A</v>
      </c>
      <c r="S1258" s="42" t="str">
        <f>VLOOKUP(B1258,SAOM!B$2:J2211,9,0)</f>
        <v>Andreia Silva Rezende</v>
      </c>
      <c r="T1258" s="17" t="str">
        <f>VLOOKUP(B1258,SAOM!B$2:K2657,10,0)</f>
        <v>Elmiro Alves da Silva</v>
      </c>
      <c r="U1258" s="42" t="str">
        <f>VLOOKUP(B1258,SAOM!B$2:M1983,12,0)</f>
        <v>34-3245-1752</v>
      </c>
      <c r="V1258" s="87" t="str">
        <f>VLOOKUP(B1258,SAOM!B$2:L1983,11,0)</f>
        <v>38490-000</v>
      </c>
      <c r="W1258" s="18"/>
      <c r="X1258" s="40" t="str">
        <f>VLOOKUP(B1258,SAOM!B$2:N1983,13,0)</f>
        <v>-</v>
      </c>
      <c r="Y1258" s="17"/>
      <c r="Z1258" s="15"/>
      <c r="AA1258" s="19"/>
      <c r="AB1258" s="35"/>
      <c r="AC1258" s="48"/>
      <c r="AD1258" s="19" t="str">
        <f>VLOOKUP(B1258,SAOM!B$2:Q2284,16,0)</f>
        <v>-</v>
      </c>
      <c r="AE1258" s="19" t="s">
        <v>4675</v>
      </c>
      <c r="AF1258" s="19"/>
      <c r="AG1258" s="145"/>
      <c r="AH1258" s="15"/>
    </row>
    <row r="1259" spans="1:34" s="20" customFormat="1">
      <c r="A1259" s="46">
        <v>4562</v>
      </c>
      <c r="B1259" s="38">
        <v>4562</v>
      </c>
      <c r="C1259" s="17">
        <v>41176</v>
      </c>
      <c r="D1259" s="17">
        <f t="shared" si="39"/>
        <v>41221</v>
      </c>
      <c r="E1259" s="17">
        <f>VLOOKUP(B1259,SAOM!B$2:D4309,3,0)</f>
        <v>41221</v>
      </c>
      <c r="F1259" s="17">
        <f t="shared" si="40"/>
        <v>41236</v>
      </c>
      <c r="G1259" s="17" t="s">
        <v>501</v>
      </c>
      <c r="H1259" s="14" t="s">
        <v>752</v>
      </c>
      <c r="I1259" s="40" t="str">
        <f>VLOOKUP(B1259,SAOM!B$2:E3254,4,0)</f>
        <v>A agendar</v>
      </c>
      <c r="J1259" s="14" t="s">
        <v>499</v>
      </c>
      <c r="K1259" s="14" t="s">
        <v>499</v>
      </c>
      <c r="L1259" s="97" t="s">
        <v>8836</v>
      </c>
      <c r="M1259" s="15" t="str">
        <f>VLOOKUP(L1259,Coordenadas!A$2:B2511,2,0)</f>
        <v xml:space="preserve"> 19°48'4.52"S</v>
      </c>
      <c r="N1259" s="15" t="str">
        <f>VLOOKUP(L1259,Coordenadas!A$2:C6254,3,0)</f>
        <v xml:space="preserve"> 41°42'49.82"O</v>
      </c>
      <c r="O1259" s="40" t="str">
        <f>VLOOKUP(B1259,SAOM!B$2:H2212,7,0)</f>
        <v>-</v>
      </c>
      <c r="P1259" s="40">
        <v>4033</v>
      </c>
      <c r="Q1259" s="17" t="str">
        <f>VLOOKUP(B1259,SAOM!B$2:I2212,8,0)</f>
        <v>-</v>
      </c>
      <c r="R1259" s="17" t="e">
        <f>VLOOKUP(B1259,AG_Lider!A$1:F2571,6,0)</f>
        <v>#N/A</v>
      </c>
      <c r="S1259" s="42" t="str">
        <f>VLOOKUP(B1259,SAOM!B$2:J2212,9,0)</f>
        <v>Diego ou Márcio</v>
      </c>
      <c r="T1259" s="17" t="str">
        <f>VLOOKUP(B1259,SAOM!B$2:K2658,10,0)</f>
        <v>Rua Dr. Jardyr Silva nº 270</v>
      </c>
      <c r="U1259" s="42" t="str">
        <f>VLOOKUP(B1259,SAOM!B$2:M1984,12,0)</f>
        <v>(33)3314-1495</v>
      </c>
      <c r="V1259" s="87" t="str">
        <f>VLOOKUP(B1259,SAOM!B$2:L1984,11,0)</f>
        <v>36950-000</v>
      </c>
      <c r="W1259" s="18"/>
      <c r="X1259" s="40" t="str">
        <f>VLOOKUP(B1259,SAOM!B$2:N1984,13,0)</f>
        <v>-</v>
      </c>
      <c r="Y1259" s="17"/>
      <c r="Z1259" s="15"/>
      <c r="AA1259" s="19"/>
      <c r="AB1259" s="35"/>
      <c r="AC1259" s="48"/>
      <c r="AD1259" s="19" t="str">
        <f>VLOOKUP(B1259,SAOM!B$2:Q2285,16,0)</f>
        <v>-</v>
      </c>
      <c r="AE1259" s="19" t="s">
        <v>4675</v>
      </c>
      <c r="AF1259" s="19"/>
      <c r="AG1259" s="145"/>
      <c r="AH1259" s="15"/>
    </row>
    <row r="1260" spans="1:34" s="20" customFormat="1">
      <c r="A1260" s="46">
        <v>4563</v>
      </c>
      <c r="B1260" s="38">
        <v>4563</v>
      </c>
      <c r="C1260" s="17">
        <v>41176</v>
      </c>
      <c r="D1260" s="17">
        <f t="shared" si="39"/>
        <v>41221</v>
      </c>
      <c r="E1260" s="17">
        <f>VLOOKUP(B1260,SAOM!B$2:D4310,3,0)</f>
        <v>41221</v>
      </c>
      <c r="F1260" s="17">
        <f t="shared" si="40"/>
        <v>41236</v>
      </c>
      <c r="G1260" s="17" t="s">
        <v>501</v>
      </c>
      <c r="H1260" s="14" t="s">
        <v>1509</v>
      </c>
      <c r="I1260" s="40" t="str">
        <f>VLOOKUP(B1260,SAOM!B$2:E3255,4,0)</f>
        <v>A agendar</v>
      </c>
      <c r="J1260" s="14" t="s">
        <v>501</v>
      </c>
      <c r="K1260" s="14" t="s">
        <v>501</v>
      </c>
      <c r="L1260" s="97" t="s">
        <v>8836</v>
      </c>
      <c r="M1260" s="15" t="str">
        <f>VLOOKUP(L1260,Coordenadas!A$2:B2512,2,0)</f>
        <v xml:space="preserve"> 19°48'4.52"S</v>
      </c>
      <c r="N1260" s="15" t="str">
        <f>VLOOKUP(L1260,Coordenadas!A$2:C6255,3,0)</f>
        <v xml:space="preserve"> 41°42'49.82"O</v>
      </c>
      <c r="O1260" s="40" t="str">
        <f>VLOOKUP(B1260,SAOM!B$2:H2213,7,0)</f>
        <v>-</v>
      </c>
      <c r="P1260" s="40">
        <v>4033</v>
      </c>
      <c r="Q1260" s="17" t="str">
        <f>VLOOKUP(B1260,SAOM!B$2:I2213,8,0)</f>
        <v>-</v>
      </c>
      <c r="R1260" s="17" t="e">
        <f>VLOOKUP(B1260,AG_Lider!A$1:F2572,6,0)</f>
        <v>#N/A</v>
      </c>
      <c r="S1260" s="42" t="str">
        <f>VLOOKUP(B1260,SAOM!B$2:J2213,9,0)</f>
        <v>Diego ou Márcio</v>
      </c>
      <c r="T1260" s="17" t="str">
        <f>VLOOKUP(B1260,SAOM!B$2:K2659,10,0)</f>
        <v>Rua Tiradentes nº 230</v>
      </c>
      <c r="U1260" s="42" t="str">
        <f>VLOOKUP(B1260,SAOM!B$2:M1985,12,0)</f>
        <v>(33)3314-1495</v>
      </c>
      <c r="V1260" s="87" t="str">
        <f>VLOOKUP(B1260,SAOM!B$2:L1985,11,0)</f>
        <v>36950-000</v>
      </c>
      <c r="W1260" s="18"/>
      <c r="X1260" s="40" t="str">
        <f>VLOOKUP(B1260,SAOM!B$2:N1985,13,0)</f>
        <v>-</v>
      </c>
      <c r="Y1260" s="17"/>
      <c r="Z1260" s="15"/>
      <c r="AA1260" s="19"/>
      <c r="AB1260" s="35"/>
      <c r="AC1260" s="48"/>
      <c r="AD1260" s="19" t="str">
        <f>VLOOKUP(B1260,SAOM!B$2:Q2286,16,0)</f>
        <v>-</v>
      </c>
      <c r="AE1260" s="19" t="s">
        <v>4675</v>
      </c>
      <c r="AF1260" s="19"/>
      <c r="AG1260" s="145"/>
      <c r="AH1260" s="15"/>
    </row>
    <row r="1261" spans="1:34" s="20" customFormat="1">
      <c r="A1261" s="46">
        <v>4564</v>
      </c>
      <c r="B1261" s="38">
        <v>4564</v>
      </c>
      <c r="C1261" s="17">
        <v>41176</v>
      </c>
      <c r="D1261" s="17">
        <f t="shared" si="39"/>
        <v>41221</v>
      </c>
      <c r="E1261" s="17">
        <f>VLOOKUP(B1261,SAOM!B$2:D4311,3,0)</f>
        <v>41221</v>
      </c>
      <c r="F1261" s="17">
        <f t="shared" si="40"/>
        <v>41236</v>
      </c>
      <c r="G1261" s="17" t="s">
        <v>501</v>
      </c>
      <c r="H1261" s="14" t="s">
        <v>752</v>
      </c>
      <c r="I1261" s="40" t="str">
        <f>VLOOKUP(B1261,SAOM!B$2:E3256,4,0)</f>
        <v>Agendado</v>
      </c>
      <c r="J1261" s="14" t="s">
        <v>499</v>
      </c>
      <c r="K1261" s="14" t="s">
        <v>499</v>
      </c>
      <c r="L1261" s="97" t="s">
        <v>8842</v>
      </c>
      <c r="M1261" s="15" t="str">
        <f>VLOOKUP(L1261,Coordenadas!A$2:B2513,2,0)</f>
        <v xml:space="preserve"> 18°59'22.59"S</v>
      </c>
      <c r="N1261" s="15" t="str">
        <f>VLOOKUP(L1261,Coordenadas!A$2:C6256,3,0)</f>
        <v xml:space="preserve"> 47°28'32.82"O</v>
      </c>
      <c r="O1261" s="40" t="str">
        <f>VLOOKUP(B1261,SAOM!B$2:H2214,7,0)</f>
        <v>-</v>
      </c>
      <c r="P1261" s="40">
        <v>4033</v>
      </c>
      <c r="Q1261" s="17">
        <f>VLOOKUP(B1261,SAOM!B$2:I2214,8,0)</f>
        <v>41197</v>
      </c>
      <c r="R1261" s="17" t="e">
        <f>VLOOKUP(B1261,AG_Lider!A$1:F2573,6,0)</f>
        <v>#N/A</v>
      </c>
      <c r="S1261" s="42" t="str">
        <f>VLOOKUP(B1261,SAOM!B$2:J2214,9,0)</f>
        <v>Tais Aparecida</v>
      </c>
      <c r="T1261" s="17" t="str">
        <f>VLOOKUP(B1261,SAOM!B$2:K2660,10,0)</f>
        <v>Rua Joaquim Rosa de Souza, 12</v>
      </c>
      <c r="U1261" s="42" t="str">
        <f>VLOOKUP(B1261,SAOM!B$2:M1986,12,0)</f>
        <v>34 3845 1572</v>
      </c>
      <c r="V1261" s="87" t="str">
        <f>VLOOKUP(B1261,SAOM!B$2:L1986,11,0)</f>
        <v>38510-000</v>
      </c>
      <c r="W1261" s="18"/>
      <c r="X1261" s="40" t="str">
        <f>VLOOKUP(B1261,SAOM!B$2:N1986,13,0)</f>
        <v>-</v>
      </c>
      <c r="Y1261" s="17"/>
      <c r="Z1261" s="15"/>
      <c r="AA1261" s="19"/>
      <c r="AB1261" s="35"/>
      <c r="AC1261" s="48"/>
      <c r="AD1261" s="19" t="str">
        <f>VLOOKUP(B1261,SAOM!B$2:Q2287,16,0)</f>
        <v>-</v>
      </c>
      <c r="AE1261" s="19" t="s">
        <v>4675</v>
      </c>
      <c r="AF1261" s="19"/>
      <c r="AG1261" s="145"/>
      <c r="AH1261" s="15"/>
    </row>
    <row r="1262" spans="1:34" s="20" customFormat="1">
      <c r="A1262" s="46">
        <v>4565</v>
      </c>
      <c r="B1262" s="38">
        <v>4565</v>
      </c>
      <c r="C1262" s="17">
        <v>41176</v>
      </c>
      <c r="D1262" s="17">
        <f t="shared" si="39"/>
        <v>41221</v>
      </c>
      <c r="E1262" s="17">
        <f>VLOOKUP(B1262,SAOM!B$2:D4312,3,0)</f>
        <v>41221</v>
      </c>
      <c r="F1262" s="17">
        <f t="shared" si="40"/>
        <v>41236</v>
      </c>
      <c r="G1262" s="17" t="s">
        <v>501</v>
      </c>
      <c r="H1262" s="14" t="s">
        <v>752</v>
      </c>
      <c r="I1262" s="40" t="str">
        <f>VLOOKUP(B1262,SAOM!B$2:E3257,4,0)</f>
        <v>Agendado</v>
      </c>
      <c r="J1262" s="14" t="s">
        <v>499</v>
      </c>
      <c r="K1262" s="14" t="s">
        <v>499</v>
      </c>
      <c r="L1262" s="97" t="s">
        <v>8842</v>
      </c>
      <c r="M1262" s="15" t="str">
        <f>VLOOKUP(L1262,Coordenadas!A$2:B2514,2,0)</f>
        <v xml:space="preserve"> 18°59'22.59"S</v>
      </c>
      <c r="N1262" s="15" t="str">
        <f>VLOOKUP(L1262,Coordenadas!A$2:C6257,3,0)</f>
        <v xml:space="preserve"> 47°28'32.82"O</v>
      </c>
      <c r="O1262" s="40" t="str">
        <f>VLOOKUP(B1262,SAOM!B$2:H2215,7,0)</f>
        <v>-</v>
      </c>
      <c r="P1262" s="40">
        <v>4033</v>
      </c>
      <c r="Q1262" s="17">
        <f>VLOOKUP(B1262,SAOM!B$2:I2215,8,0)</f>
        <v>41197</v>
      </c>
      <c r="R1262" s="17" t="e">
        <f>VLOOKUP(B1262,AG_Lider!A$1:F2574,6,0)</f>
        <v>#N/A</v>
      </c>
      <c r="S1262" s="42" t="str">
        <f>VLOOKUP(B1262,SAOM!B$2:J2215,9,0)</f>
        <v>Tais Aparecida</v>
      </c>
      <c r="T1262" s="17" t="str">
        <f>VLOOKUP(B1262,SAOM!B$2:K2661,10,0)</f>
        <v>Rua Adolfo Elias de Carvalho, 528</v>
      </c>
      <c r="U1262" s="42" t="str">
        <f>VLOOKUP(B1262,SAOM!B$2:M1987,12,0)</f>
        <v>34 3845 1770</v>
      </c>
      <c r="V1262" s="87" t="str">
        <f>VLOOKUP(B1262,SAOM!B$2:L1987,11,0)</f>
        <v>38510-000</v>
      </c>
      <c r="W1262" s="18"/>
      <c r="X1262" s="40" t="str">
        <f>VLOOKUP(B1262,SAOM!B$2:N1987,13,0)</f>
        <v>-</v>
      </c>
      <c r="Y1262" s="17"/>
      <c r="Z1262" s="15"/>
      <c r="AA1262" s="19"/>
      <c r="AB1262" s="35"/>
      <c r="AC1262" s="48"/>
      <c r="AD1262" s="19" t="str">
        <f>VLOOKUP(B1262,SAOM!B$2:Q2288,16,0)</f>
        <v>-</v>
      </c>
      <c r="AE1262" s="19" t="s">
        <v>4675</v>
      </c>
      <c r="AF1262" s="19"/>
      <c r="AG1262" s="145"/>
      <c r="AH1262" s="15"/>
    </row>
    <row r="1263" spans="1:34" s="20" customFormat="1">
      <c r="A1263" s="46">
        <v>4566</v>
      </c>
      <c r="B1263" s="38">
        <v>4566</v>
      </c>
      <c r="C1263" s="17">
        <v>41176</v>
      </c>
      <c r="D1263" s="17">
        <f t="shared" si="39"/>
        <v>41221</v>
      </c>
      <c r="E1263" s="17">
        <f>VLOOKUP(B1263,SAOM!B$2:D4313,3,0)</f>
        <v>41221</v>
      </c>
      <c r="F1263" s="17">
        <f t="shared" si="40"/>
        <v>41236</v>
      </c>
      <c r="G1263" s="17" t="s">
        <v>501</v>
      </c>
      <c r="H1263" s="14" t="s">
        <v>752</v>
      </c>
      <c r="I1263" s="40" t="str">
        <f>VLOOKUP(B1263,SAOM!B$2:E3258,4,0)</f>
        <v>Agendado</v>
      </c>
      <c r="J1263" s="14" t="s">
        <v>499</v>
      </c>
      <c r="K1263" s="14" t="s">
        <v>499</v>
      </c>
      <c r="L1263" s="97" t="s">
        <v>8842</v>
      </c>
      <c r="M1263" s="15" t="str">
        <f>VLOOKUP(L1263,Coordenadas!A$2:B2515,2,0)</f>
        <v xml:space="preserve"> 18°59'22.59"S</v>
      </c>
      <c r="N1263" s="15" t="str">
        <f>VLOOKUP(L1263,Coordenadas!A$2:C6258,3,0)</f>
        <v xml:space="preserve"> 47°28'32.82"O</v>
      </c>
      <c r="O1263" s="40" t="str">
        <f>VLOOKUP(B1263,SAOM!B$2:H2216,7,0)</f>
        <v>-</v>
      </c>
      <c r="P1263" s="40">
        <v>4033</v>
      </c>
      <c r="Q1263" s="17">
        <f>VLOOKUP(B1263,SAOM!B$2:I2216,8,0)</f>
        <v>41197</v>
      </c>
      <c r="R1263" s="17" t="e">
        <f>VLOOKUP(B1263,AG_Lider!A$1:F2575,6,0)</f>
        <v>#N/A</v>
      </c>
      <c r="S1263" s="42" t="str">
        <f>VLOOKUP(B1263,SAOM!B$2:J2216,9,0)</f>
        <v>Leandro Pires Resende</v>
      </c>
      <c r="T1263" s="17" t="str">
        <f>VLOOKUP(B1263,SAOM!B$2:K2662,10,0)</f>
        <v>RuaConceição Naves, 600</v>
      </c>
      <c r="U1263" s="42" t="str">
        <f>VLOOKUP(B1263,SAOM!B$2:M1988,12,0)</f>
        <v>34 3845 1572</v>
      </c>
      <c r="V1263" s="87" t="str">
        <f>VLOOKUP(B1263,SAOM!B$2:L1988,11,0)</f>
        <v>38510-000</v>
      </c>
      <c r="W1263" s="18"/>
      <c r="X1263" s="40" t="str">
        <f>VLOOKUP(B1263,SAOM!B$2:N1988,13,0)</f>
        <v>-</v>
      </c>
      <c r="Y1263" s="17"/>
      <c r="Z1263" s="15"/>
      <c r="AA1263" s="19"/>
      <c r="AB1263" s="35"/>
      <c r="AC1263" s="48"/>
      <c r="AD1263" s="19" t="str">
        <f>VLOOKUP(B1263,SAOM!B$2:Q2289,16,0)</f>
        <v>-</v>
      </c>
      <c r="AE1263" s="19" t="s">
        <v>4675</v>
      </c>
      <c r="AF1263" s="19"/>
      <c r="AG1263" s="145"/>
      <c r="AH1263" s="15"/>
    </row>
    <row r="1264" spans="1:34" s="20" customFormat="1">
      <c r="A1264" s="46">
        <v>4567</v>
      </c>
      <c r="B1264" s="38">
        <v>4567</v>
      </c>
      <c r="C1264" s="17">
        <v>41176</v>
      </c>
      <c r="D1264" s="17">
        <f t="shared" si="39"/>
        <v>41221</v>
      </c>
      <c r="E1264" s="17">
        <f>VLOOKUP(B1264,SAOM!B$2:D4314,3,0)</f>
        <v>41221</v>
      </c>
      <c r="F1264" s="17">
        <f t="shared" si="40"/>
        <v>41236</v>
      </c>
      <c r="G1264" s="17" t="s">
        <v>501</v>
      </c>
      <c r="H1264" s="14" t="s">
        <v>752</v>
      </c>
      <c r="I1264" s="40" t="str">
        <f>VLOOKUP(B1264,SAOM!B$2:E3259,4,0)</f>
        <v>A agendar</v>
      </c>
      <c r="J1264" s="14" t="s">
        <v>499</v>
      </c>
      <c r="K1264" s="14" t="s">
        <v>499</v>
      </c>
      <c r="L1264" s="97" t="s">
        <v>8851</v>
      </c>
      <c r="M1264" s="15" t="str">
        <f>VLOOKUP(L1264,Coordenadas!A$2:B2516,2,0)</f>
        <v xml:space="preserve"> 22°17'10.76"S</v>
      </c>
      <c r="N1264" s="15" t="str">
        <f>VLOOKUP(L1264,Coordenadas!A$2:C6259,3,0)</f>
        <v xml:space="preserve"> 46°36'44.52"O</v>
      </c>
      <c r="O1264" s="40" t="str">
        <f>VLOOKUP(B1264,SAOM!B$2:H2217,7,0)</f>
        <v>-</v>
      </c>
      <c r="P1264" s="40">
        <v>4033</v>
      </c>
      <c r="Q1264" s="17" t="str">
        <f>VLOOKUP(B1264,SAOM!B$2:I2217,8,0)</f>
        <v>-</v>
      </c>
      <c r="R1264" s="17" t="e">
        <f>VLOOKUP(B1264,AG_Lider!A$1:F2576,6,0)</f>
        <v>#N/A</v>
      </c>
      <c r="S1264" s="42" t="str">
        <f>VLOOKUP(B1264,SAOM!B$2:J2217,9,0)</f>
        <v>Enfermeira Ana Maria</v>
      </c>
      <c r="T1264" s="17" t="str">
        <f>VLOOKUP(B1264,SAOM!B$2:K2663,10,0)</f>
        <v>Rua Alemanha, 186</v>
      </c>
      <c r="U1264" s="42" t="str">
        <f>VLOOKUP(B1264,SAOM!B$2:M1989,12,0)</f>
        <v>35 3443 3891</v>
      </c>
      <c r="V1264" s="87" t="str">
        <f>VLOOKUP(B1264,SAOM!B$2:L1989,11,0)</f>
        <v>37590-000</v>
      </c>
      <c r="W1264" s="18"/>
      <c r="X1264" s="40" t="str">
        <f>VLOOKUP(B1264,SAOM!B$2:N1989,13,0)</f>
        <v>-</v>
      </c>
      <c r="Y1264" s="17"/>
      <c r="Z1264" s="15"/>
      <c r="AA1264" s="19"/>
      <c r="AB1264" s="35"/>
      <c r="AC1264" s="48"/>
      <c r="AD1264" s="19" t="str">
        <f>VLOOKUP(B1264,SAOM!B$2:Q2290,16,0)</f>
        <v>-</v>
      </c>
      <c r="AE1264" s="19" t="s">
        <v>4675</v>
      </c>
      <c r="AF1264" s="19"/>
      <c r="AG1264" s="145"/>
      <c r="AH1264" s="15"/>
    </row>
    <row r="1265" spans="1:34" s="20" customFormat="1">
      <c r="A1265" s="46">
        <v>4568</v>
      </c>
      <c r="B1265" s="38">
        <v>4568</v>
      </c>
      <c r="C1265" s="17">
        <v>41176</v>
      </c>
      <c r="D1265" s="17">
        <f t="shared" si="39"/>
        <v>41221</v>
      </c>
      <c r="E1265" s="17">
        <f>VLOOKUP(B1265,SAOM!B$2:D4315,3,0)</f>
        <v>41221</v>
      </c>
      <c r="F1265" s="17">
        <f t="shared" si="40"/>
        <v>41236</v>
      </c>
      <c r="G1265" s="17" t="s">
        <v>501</v>
      </c>
      <c r="H1265" s="14" t="s">
        <v>752</v>
      </c>
      <c r="I1265" s="40" t="str">
        <f>VLOOKUP(B1265,SAOM!B$2:E3260,4,0)</f>
        <v>A agendar</v>
      </c>
      <c r="J1265" s="14" t="s">
        <v>499</v>
      </c>
      <c r="K1265" s="14" t="s">
        <v>499</v>
      </c>
      <c r="L1265" s="97" t="s">
        <v>8851</v>
      </c>
      <c r="M1265" s="15" t="str">
        <f>VLOOKUP(L1265,Coordenadas!A$2:B2517,2,0)</f>
        <v xml:space="preserve"> 22°17'10.76"S</v>
      </c>
      <c r="N1265" s="15" t="str">
        <f>VLOOKUP(L1265,Coordenadas!A$2:C6260,3,0)</f>
        <v xml:space="preserve"> 46°36'44.52"O</v>
      </c>
      <c r="O1265" s="40" t="str">
        <f>VLOOKUP(B1265,SAOM!B$2:H2218,7,0)</f>
        <v>-</v>
      </c>
      <c r="P1265" s="40">
        <v>4033</v>
      </c>
      <c r="Q1265" s="17" t="str">
        <f>VLOOKUP(B1265,SAOM!B$2:I2218,8,0)</f>
        <v>-</v>
      </c>
      <c r="R1265" s="17" t="e">
        <f>VLOOKUP(B1265,AG_Lider!A$1:F2577,6,0)</f>
        <v>#N/A</v>
      </c>
      <c r="S1265" s="42" t="str">
        <f>VLOOKUP(B1265,SAOM!B$2:J2218,9,0)</f>
        <v>Enfermeiro Junior</v>
      </c>
      <c r="T1265" s="17" t="str">
        <f>VLOOKUP(B1265,SAOM!B$2:K2664,10,0)</f>
        <v>Rua Tarcizio Ramalho, 70</v>
      </c>
      <c r="U1265" s="42" t="str">
        <f>VLOOKUP(B1265,SAOM!B$2:M1990,12,0)</f>
        <v>35 3443 2365</v>
      </c>
      <c r="V1265" s="87" t="str">
        <f>VLOOKUP(B1265,SAOM!B$2:L1990,11,0)</f>
        <v>37590-000</v>
      </c>
      <c r="W1265" s="18"/>
      <c r="X1265" s="40" t="str">
        <f>VLOOKUP(B1265,SAOM!B$2:N1990,13,0)</f>
        <v>-</v>
      </c>
      <c r="Y1265" s="17"/>
      <c r="Z1265" s="15"/>
      <c r="AA1265" s="19"/>
      <c r="AB1265" s="35"/>
      <c r="AC1265" s="48"/>
      <c r="AD1265" s="19" t="str">
        <f>VLOOKUP(B1265,SAOM!B$2:Q2291,16,0)</f>
        <v>-</v>
      </c>
      <c r="AE1265" s="19" t="s">
        <v>4675</v>
      </c>
      <c r="AF1265" s="19"/>
      <c r="AG1265" s="145"/>
      <c r="AH1265" s="15"/>
    </row>
    <row r="1266" spans="1:34" s="20" customFormat="1">
      <c r="A1266" s="46">
        <v>4569</v>
      </c>
      <c r="B1266" s="38">
        <v>4569</v>
      </c>
      <c r="C1266" s="17">
        <v>41176</v>
      </c>
      <c r="D1266" s="17">
        <f t="shared" si="39"/>
        <v>41221</v>
      </c>
      <c r="E1266" s="17">
        <f>VLOOKUP(B1266,SAOM!B$2:D4316,3,0)</f>
        <v>41221</v>
      </c>
      <c r="F1266" s="17">
        <f t="shared" si="40"/>
        <v>41236</v>
      </c>
      <c r="G1266" s="17" t="s">
        <v>501</v>
      </c>
      <c r="H1266" s="14" t="s">
        <v>752</v>
      </c>
      <c r="I1266" s="40" t="str">
        <f>VLOOKUP(B1266,SAOM!B$2:E3261,4,0)</f>
        <v>A agendar</v>
      </c>
      <c r="J1266" s="14" t="s">
        <v>499</v>
      </c>
      <c r="K1266" s="14" t="s">
        <v>499</v>
      </c>
      <c r="L1266" s="97" t="s">
        <v>8851</v>
      </c>
      <c r="M1266" s="15" t="str">
        <f>VLOOKUP(L1266,Coordenadas!A$2:B2518,2,0)</f>
        <v xml:space="preserve"> 22°17'10.76"S</v>
      </c>
      <c r="N1266" s="15" t="str">
        <f>VLOOKUP(L1266,Coordenadas!A$2:C6261,3,0)</f>
        <v xml:space="preserve"> 46°36'44.52"O</v>
      </c>
      <c r="O1266" s="40" t="str">
        <f>VLOOKUP(B1266,SAOM!B$2:H2219,7,0)</f>
        <v>-</v>
      </c>
      <c r="P1266" s="40">
        <v>4033</v>
      </c>
      <c r="Q1266" s="17" t="str">
        <f>VLOOKUP(B1266,SAOM!B$2:I2219,8,0)</f>
        <v>-</v>
      </c>
      <c r="R1266" s="17" t="e">
        <f>VLOOKUP(B1266,AG_Lider!A$1:F2578,6,0)</f>
        <v>#N/A</v>
      </c>
      <c r="S1266" s="42" t="str">
        <f>VLOOKUP(B1266,SAOM!B$2:J2219,9,0)</f>
        <v>Enfermeira Aline</v>
      </c>
      <c r="T1266" s="17" t="str">
        <f>VLOOKUP(B1266,SAOM!B$2:K2665,10,0)</f>
        <v>Rua Barão de Rio Branco, 324</v>
      </c>
      <c r="U1266" s="42" t="str">
        <f>VLOOKUP(B1266,SAOM!B$2:M1991,12,0)</f>
        <v>35 3443 1794</v>
      </c>
      <c r="V1266" s="87" t="str">
        <f>VLOOKUP(B1266,SAOM!B$2:L1991,11,0)</f>
        <v>37590-000</v>
      </c>
      <c r="W1266" s="18"/>
      <c r="X1266" s="40" t="str">
        <f>VLOOKUP(B1266,SAOM!B$2:N1991,13,0)</f>
        <v>-</v>
      </c>
      <c r="Y1266" s="17"/>
      <c r="Z1266" s="15"/>
      <c r="AA1266" s="19"/>
      <c r="AB1266" s="35"/>
      <c r="AC1266" s="48"/>
      <c r="AD1266" s="19" t="str">
        <f>VLOOKUP(B1266,SAOM!B$2:Q2292,16,0)</f>
        <v>-</v>
      </c>
      <c r="AE1266" s="19" t="s">
        <v>4675</v>
      </c>
      <c r="AF1266" s="19"/>
      <c r="AG1266" s="145"/>
      <c r="AH1266" s="15"/>
    </row>
    <row r="1267" spans="1:34" s="20" customFormat="1">
      <c r="A1267" s="46">
        <v>4570</v>
      </c>
      <c r="B1267" s="38">
        <v>4570</v>
      </c>
      <c r="C1267" s="17">
        <v>41176</v>
      </c>
      <c r="D1267" s="17">
        <f t="shared" si="39"/>
        <v>41221</v>
      </c>
      <c r="E1267" s="17">
        <f>VLOOKUP(B1267,SAOM!B$2:D4317,3,0)</f>
        <v>41221</v>
      </c>
      <c r="F1267" s="17">
        <f t="shared" si="40"/>
        <v>41236</v>
      </c>
      <c r="G1267" s="17" t="s">
        <v>501</v>
      </c>
      <c r="H1267" s="14" t="s">
        <v>752</v>
      </c>
      <c r="I1267" s="40" t="str">
        <f>VLOOKUP(B1267,SAOM!B$2:E3262,4,0)</f>
        <v>A agendar</v>
      </c>
      <c r="J1267" s="14" t="s">
        <v>499</v>
      </c>
      <c r="K1267" s="14" t="s">
        <v>499</v>
      </c>
      <c r="L1267" s="97" t="s">
        <v>8851</v>
      </c>
      <c r="M1267" s="15" t="str">
        <f>VLOOKUP(L1267,Coordenadas!A$2:B2519,2,0)</f>
        <v xml:space="preserve"> 22°17'10.76"S</v>
      </c>
      <c r="N1267" s="15" t="str">
        <f>VLOOKUP(L1267,Coordenadas!A$2:C6262,3,0)</f>
        <v xml:space="preserve"> 46°36'44.52"O</v>
      </c>
      <c r="O1267" s="40" t="str">
        <f>VLOOKUP(B1267,SAOM!B$2:H2220,7,0)</f>
        <v>-</v>
      </c>
      <c r="P1267" s="40">
        <v>4033</v>
      </c>
      <c r="Q1267" s="17" t="str">
        <f>VLOOKUP(B1267,SAOM!B$2:I2220,8,0)</f>
        <v>-</v>
      </c>
      <c r="R1267" s="17" t="e">
        <f>VLOOKUP(B1267,AG_Lider!A$1:F2579,6,0)</f>
        <v>#N/A</v>
      </c>
      <c r="S1267" s="42" t="str">
        <f>VLOOKUP(B1267,SAOM!B$2:J2220,9,0)</f>
        <v>Enfermeira Danila</v>
      </c>
      <c r="T1267" s="17" t="str">
        <f>VLOOKUP(B1267,SAOM!B$2:K2666,10,0)</f>
        <v>Rua João de melo Bueno,264</v>
      </c>
      <c r="U1267" s="42" t="str">
        <f>VLOOKUP(B1267,SAOM!B$2:M1992,12,0)</f>
        <v>35 3443 4399</v>
      </c>
      <c r="V1267" s="87" t="str">
        <f>VLOOKUP(B1267,SAOM!B$2:L1992,11,0)</f>
        <v>37590-000</v>
      </c>
      <c r="W1267" s="18"/>
      <c r="X1267" s="40" t="str">
        <f>VLOOKUP(B1267,SAOM!B$2:N1992,13,0)</f>
        <v>-</v>
      </c>
      <c r="Y1267" s="17"/>
      <c r="Z1267" s="15"/>
      <c r="AA1267" s="19"/>
      <c r="AB1267" s="35"/>
      <c r="AC1267" s="48"/>
      <c r="AD1267" s="19" t="str">
        <f>VLOOKUP(B1267,SAOM!B$2:Q2293,16,0)</f>
        <v>-</v>
      </c>
      <c r="AE1267" s="19" t="s">
        <v>4675</v>
      </c>
      <c r="AF1267" s="19"/>
      <c r="AG1267" s="145"/>
      <c r="AH1267" s="15"/>
    </row>
    <row r="1268" spans="1:34" s="20" customFormat="1">
      <c r="A1268" s="46">
        <v>4571</v>
      </c>
      <c r="B1268" s="38">
        <v>4571</v>
      </c>
      <c r="C1268" s="17">
        <v>41176</v>
      </c>
      <c r="D1268" s="17">
        <f t="shared" si="39"/>
        <v>41221</v>
      </c>
      <c r="E1268" s="17">
        <f>VLOOKUP(B1268,SAOM!B$2:D4318,3,0)</f>
        <v>41221</v>
      </c>
      <c r="F1268" s="17">
        <f t="shared" si="40"/>
        <v>41236</v>
      </c>
      <c r="G1268" s="17" t="s">
        <v>501</v>
      </c>
      <c r="H1268" s="14" t="s">
        <v>752</v>
      </c>
      <c r="I1268" s="40" t="str">
        <f>VLOOKUP(B1268,SAOM!B$2:E3263,4,0)</f>
        <v>A agendar</v>
      </c>
      <c r="J1268" s="14" t="s">
        <v>499</v>
      </c>
      <c r="K1268" s="14" t="s">
        <v>499</v>
      </c>
      <c r="L1268" s="97" t="s">
        <v>8851</v>
      </c>
      <c r="M1268" s="15" t="str">
        <f>VLOOKUP(L1268,Coordenadas!A$2:B2520,2,0)</f>
        <v xml:space="preserve"> 22°17'10.76"S</v>
      </c>
      <c r="N1268" s="15" t="str">
        <f>VLOOKUP(L1268,Coordenadas!A$2:C6263,3,0)</f>
        <v xml:space="preserve"> 46°36'44.52"O</v>
      </c>
      <c r="O1268" s="40" t="str">
        <f>VLOOKUP(B1268,SAOM!B$2:H2221,7,0)</f>
        <v>-</v>
      </c>
      <c r="P1268" s="40">
        <v>4033</v>
      </c>
      <c r="Q1268" s="17" t="str">
        <f>VLOOKUP(B1268,SAOM!B$2:I2221,8,0)</f>
        <v>-</v>
      </c>
      <c r="R1268" s="17" t="e">
        <f>VLOOKUP(B1268,AG_Lider!A$1:F2580,6,0)</f>
        <v>#N/A</v>
      </c>
      <c r="S1268" s="42" t="str">
        <f>VLOOKUP(B1268,SAOM!B$2:J2221,9,0)</f>
        <v>Enfermeira Juliane</v>
      </c>
      <c r="T1268" s="17" t="str">
        <f>VLOOKUP(B1268,SAOM!B$2:K2667,10,0)</f>
        <v>Rua Alcides José Pieroni, 415</v>
      </c>
      <c r="U1268" s="42" t="str">
        <f>VLOOKUP(B1268,SAOM!B$2:M1993,12,0)</f>
        <v>35 3443 1748</v>
      </c>
      <c r="V1268" s="87" t="str">
        <f>VLOOKUP(B1268,SAOM!B$2:L1993,11,0)</f>
        <v>37590-000</v>
      </c>
      <c r="W1268" s="18"/>
      <c r="X1268" s="40" t="str">
        <f>VLOOKUP(B1268,SAOM!B$2:N1993,13,0)</f>
        <v>-</v>
      </c>
      <c r="Y1268" s="17"/>
      <c r="Z1268" s="15"/>
      <c r="AA1268" s="19"/>
      <c r="AB1268" s="35"/>
      <c r="AC1268" s="48"/>
      <c r="AD1268" s="19" t="str">
        <f>VLOOKUP(B1268,SAOM!B$2:Q2294,16,0)</f>
        <v>-</v>
      </c>
      <c r="AE1268" s="19" t="s">
        <v>4675</v>
      </c>
      <c r="AF1268" s="19"/>
      <c r="AG1268" s="145"/>
      <c r="AH1268" s="15"/>
    </row>
    <row r="1269" spans="1:34" s="20" customFormat="1">
      <c r="A1269" s="46">
        <v>5154</v>
      </c>
      <c r="B1269" s="38">
        <v>5154</v>
      </c>
      <c r="C1269" s="17">
        <v>41177</v>
      </c>
      <c r="D1269" s="17">
        <f t="shared" ref="D1269:D1271" si="41">C1269+45</f>
        <v>41222</v>
      </c>
      <c r="E1269" s="17">
        <f>VLOOKUP(B1269,SAOM!B$2:D4319,3,0)</f>
        <v>41222</v>
      </c>
      <c r="F1269" s="17">
        <f t="shared" ref="F1269:F1271" si="42">D1269+15</f>
        <v>41237</v>
      </c>
      <c r="G1269" s="17" t="s">
        <v>501</v>
      </c>
      <c r="H1269" s="14" t="s">
        <v>752</v>
      </c>
      <c r="I1269" s="40" t="str">
        <f>VLOOKUP(B1269,SAOM!B$2:E3264,4,0)</f>
        <v>A agendar</v>
      </c>
      <c r="J1269" s="14" t="s">
        <v>499</v>
      </c>
      <c r="K1269" s="14" t="s">
        <v>499</v>
      </c>
      <c r="L1269" s="97" t="s">
        <v>8885</v>
      </c>
      <c r="M1269" s="15" t="str">
        <f>VLOOKUP(L1269,Coordenadas!A$2:B2521,2,0)</f>
        <v xml:space="preserve"> 19°37'12.35"S</v>
      </c>
      <c r="N1269" s="15" t="str">
        <f>VLOOKUP(L1269,Coordenadas!A$2:C6264,3,0)</f>
        <v xml:space="preserve"> 44° 2'37.65"O</v>
      </c>
      <c r="O1269" s="40" t="str">
        <f>VLOOKUP(B1269,SAOM!B$2:H2222,7,0)</f>
        <v>-</v>
      </c>
      <c r="P1269" s="40">
        <v>4033</v>
      </c>
      <c r="Q1269" s="17" t="str">
        <f>VLOOKUP(B1269,SAOM!B$2:I2222,8,0)</f>
        <v>-</v>
      </c>
      <c r="R1269" s="17" t="e">
        <f>VLOOKUP(B1269,AG_Lider!A$1:F2581,6,0)</f>
        <v>#N/A</v>
      </c>
      <c r="S1269" s="42" t="str">
        <f>VLOOKUP(B1269,SAOM!B$2:J2222,9,0)</f>
        <v>Virgínia Silva Pereira</v>
      </c>
      <c r="T1269" s="17" t="str">
        <f>VLOOKUP(B1269,SAOM!B$2:K2668,10,0)</f>
        <v>Rua Dr Herbster 118 - Centro</v>
      </c>
      <c r="U1269" s="42" t="str">
        <f>VLOOKUP(B1269,SAOM!B$2:M1994,12,0)</f>
        <v>31 3662-3683</v>
      </c>
      <c r="V1269" s="87" t="str">
        <f>VLOOKUP(B1269,SAOM!B$2:L1994,11,0)</f>
        <v>33600-000</v>
      </c>
      <c r="W1269" s="18"/>
      <c r="X1269" s="40" t="str">
        <f>VLOOKUP(B1269,SAOM!B$2:N1994,13,0)</f>
        <v>-</v>
      </c>
      <c r="Y1269" s="17"/>
      <c r="Z1269" s="15"/>
      <c r="AA1269" s="19"/>
      <c r="AB1269" s="35"/>
      <c r="AC1269" s="48"/>
      <c r="AD1269" s="19" t="str">
        <f>VLOOKUP(B1269,SAOM!B$2:Q2295,16,0)</f>
        <v>-</v>
      </c>
      <c r="AE1269" s="19" t="s">
        <v>4675</v>
      </c>
      <c r="AF1269" s="19"/>
      <c r="AG1269" s="145"/>
      <c r="AH1269" s="15"/>
    </row>
    <row r="1270" spans="1:34" s="20" customFormat="1">
      <c r="A1270" s="46">
        <v>5155</v>
      </c>
      <c r="B1270" s="38">
        <v>5155</v>
      </c>
      <c r="C1270" s="17">
        <v>41177</v>
      </c>
      <c r="D1270" s="17">
        <f t="shared" si="41"/>
        <v>41222</v>
      </c>
      <c r="E1270" s="17">
        <f>VLOOKUP(B1270,SAOM!B$2:D4320,3,0)</f>
        <v>41222</v>
      </c>
      <c r="F1270" s="17">
        <f t="shared" si="42"/>
        <v>41237</v>
      </c>
      <c r="G1270" s="17" t="s">
        <v>501</v>
      </c>
      <c r="H1270" s="14" t="s">
        <v>752</v>
      </c>
      <c r="I1270" s="40" t="str">
        <f>VLOOKUP(B1270,SAOM!B$2:E3265,4,0)</f>
        <v>A agendar</v>
      </c>
      <c r="J1270" s="14" t="s">
        <v>499</v>
      </c>
      <c r="K1270" s="14" t="s">
        <v>499</v>
      </c>
      <c r="L1270" s="97" t="s">
        <v>8885</v>
      </c>
      <c r="M1270" s="15" t="str">
        <f>VLOOKUP(L1270,Coordenadas!A$2:B2522,2,0)</f>
        <v xml:space="preserve"> 19°37'12.35"S</v>
      </c>
      <c r="N1270" s="15" t="str">
        <f>VLOOKUP(L1270,Coordenadas!A$2:C6265,3,0)</f>
        <v xml:space="preserve"> 44° 2'37.65"O</v>
      </c>
      <c r="O1270" s="40" t="str">
        <f>VLOOKUP(B1270,SAOM!B$2:H2223,7,0)</f>
        <v>-</v>
      </c>
      <c r="P1270" s="40">
        <v>4033</v>
      </c>
      <c r="Q1270" s="17" t="str">
        <f>VLOOKUP(B1270,SAOM!B$2:I2223,8,0)</f>
        <v>-</v>
      </c>
      <c r="R1270" s="17" t="e">
        <f>VLOOKUP(B1270,AG_Lider!A$1:F2582,6,0)</f>
        <v>#N/A</v>
      </c>
      <c r="S1270" s="42" t="str">
        <f>VLOOKUP(B1270,SAOM!B$2:J2223,9,0)</f>
        <v xml:space="preserve">Fernanda Miranda </v>
      </c>
      <c r="T1270" s="17" t="str">
        <f>VLOOKUP(B1270,SAOM!B$2:K2669,10,0)</f>
        <v>Rua Suzana Passos s/n - Santo Antônio da Barra</v>
      </c>
      <c r="U1270" s="42" t="str">
        <f>VLOOKUP(B1270,SAOM!B$2:M1995,12,0)</f>
        <v>31 3662-5185</v>
      </c>
      <c r="V1270" s="87" t="str">
        <f>VLOOKUP(B1270,SAOM!B$2:L1995,11,0)</f>
        <v>33600-000</v>
      </c>
      <c r="W1270" s="18"/>
      <c r="X1270" s="40" t="str">
        <f>VLOOKUP(B1270,SAOM!B$2:N1995,13,0)</f>
        <v>-</v>
      </c>
      <c r="Y1270" s="17"/>
      <c r="Z1270" s="15"/>
      <c r="AA1270" s="19"/>
      <c r="AB1270" s="35"/>
      <c r="AC1270" s="48"/>
      <c r="AD1270" s="19" t="str">
        <f>VLOOKUP(B1270,SAOM!B$2:Q2296,16,0)</f>
        <v>-</v>
      </c>
      <c r="AE1270" s="19" t="s">
        <v>4675</v>
      </c>
      <c r="AF1270" s="19"/>
      <c r="AG1270" s="145"/>
      <c r="AH1270" s="15"/>
    </row>
    <row r="1271" spans="1:34" s="20" customFormat="1">
      <c r="A1271" s="46">
        <v>5156</v>
      </c>
      <c r="B1271" s="38">
        <v>5156</v>
      </c>
      <c r="C1271" s="17">
        <v>41177</v>
      </c>
      <c r="D1271" s="17">
        <f t="shared" si="41"/>
        <v>41222</v>
      </c>
      <c r="E1271" s="17">
        <f>VLOOKUP(B1271,SAOM!B$2:D4321,3,0)</f>
        <v>41222</v>
      </c>
      <c r="F1271" s="17">
        <f t="shared" si="42"/>
        <v>41237</v>
      </c>
      <c r="G1271" s="17" t="s">
        <v>501</v>
      </c>
      <c r="H1271" s="14" t="s">
        <v>752</v>
      </c>
      <c r="I1271" s="40" t="str">
        <f>VLOOKUP(B1271,SAOM!B$2:E3266,4,0)</f>
        <v>A agendar</v>
      </c>
      <c r="J1271" s="14" t="s">
        <v>499</v>
      </c>
      <c r="K1271" s="14" t="s">
        <v>499</v>
      </c>
      <c r="L1271" s="97" t="s">
        <v>8885</v>
      </c>
      <c r="M1271" s="15" t="str">
        <f>VLOOKUP(L1271,Coordenadas!A$2:B2523,2,0)</f>
        <v xml:space="preserve"> 19°37'12.35"S</v>
      </c>
      <c r="N1271" s="15" t="str">
        <f>VLOOKUP(L1271,Coordenadas!A$2:C6266,3,0)</f>
        <v xml:space="preserve"> 44° 2'37.65"O</v>
      </c>
      <c r="O1271" s="40" t="str">
        <f>VLOOKUP(B1271,SAOM!B$2:H2224,7,0)</f>
        <v>-</v>
      </c>
      <c r="P1271" s="40">
        <v>4033</v>
      </c>
      <c r="Q1271" s="17" t="str">
        <f>VLOOKUP(B1271,SAOM!B$2:I2224,8,0)</f>
        <v>-</v>
      </c>
      <c r="R1271" s="17" t="e">
        <f>VLOOKUP(B1271,AG_Lider!A$1:F2583,6,0)</f>
        <v>#N/A</v>
      </c>
      <c r="S1271" s="42" t="str">
        <f>VLOOKUP(B1271,SAOM!B$2:J2224,9,0)</f>
        <v>Gilmar de Assis</v>
      </c>
      <c r="T1271" s="17" t="str">
        <f>VLOOKUP(B1271,SAOM!B$2:K2670,10,0)</f>
        <v xml:space="preserve"> Rua Luiz Pires 55 - Adelia Issa</v>
      </c>
      <c r="U1271" s="42" t="str">
        <f>VLOOKUP(B1271,SAOM!B$2:M1996,12,0)</f>
        <v>3662-1741</v>
      </c>
      <c r="V1271" s="87" t="str">
        <f>VLOOKUP(B1271,SAOM!B$2:L1996,11,0)</f>
        <v>33600-000</v>
      </c>
      <c r="W1271" s="18"/>
      <c r="X1271" s="40" t="str">
        <f>VLOOKUP(B1271,SAOM!B$2:N1996,13,0)</f>
        <v>-</v>
      </c>
      <c r="Y1271" s="17"/>
      <c r="Z1271" s="15"/>
      <c r="AA1271" s="19"/>
      <c r="AB1271" s="35"/>
      <c r="AC1271" s="48"/>
      <c r="AD1271" s="19" t="str">
        <f>VLOOKUP(B1271,SAOM!B$2:Q2297,16,0)</f>
        <v>-</v>
      </c>
      <c r="AE1271" s="19" t="s">
        <v>4675</v>
      </c>
      <c r="AF1271" s="19"/>
      <c r="AG1271" s="145"/>
      <c r="AH1271" s="15"/>
    </row>
  </sheetData>
  <autoFilter ref="A4:AH1271">
    <filterColumn colId="4"/>
    <filterColumn colId="7"/>
    <filterColumn colId="8"/>
    <filterColumn colId="26"/>
    <filterColumn colId="29"/>
  </autoFilter>
  <sortState ref="A242:AI417">
    <sortCondition ref="L242:L417"/>
    <sortCondition ref="B242:B417"/>
  </sortState>
  <customSheetViews>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1"/>
      <autoFilter ref="A4:AH1019">
        <filterColumn colId="4"/>
        <filterColumn colId="7"/>
        <filterColumn colId="8"/>
        <filterColumn colId="29"/>
      </autoFilter>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H1"/>
    <mergeCell ref="A2:AC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dimension ref="B1:N59"/>
  <sheetViews>
    <sheetView workbookViewId="0">
      <pane ySplit="2" topLeftCell="A46" activePane="bottomLeft" state="frozen"/>
      <selection pane="bottomLeft" activeCell="B49" sqref="B49:M59"/>
    </sheetView>
  </sheetViews>
  <sheetFormatPr defaultRowHeight="16.5" customHeight="1"/>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row r="2" spans="2:14" ht="22.5" customHeight="1" thickBot="1">
      <c r="B2" s="192" t="s">
        <v>7194</v>
      </c>
      <c r="C2" s="207">
        <f>COUNTIF(VODANET!H5:H4997,"ACEITO")</f>
        <v>738</v>
      </c>
      <c r="D2" s="65"/>
      <c r="E2" s="193" t="s">
        <v>7564</v>
      </c>
      <c r="F2" s="207">
        <v>9</v>
      </c>
      <c r="G2" s="65"/>
      <c r="H2" s="193" t="s">
        <v>1535</v>
      </c>
      <c r="I2" s="207">
        <v>15</v>
      </c>
      <c r="J2" s="193" t="s">
        <v>1776</v>
      </c>
      <c r="K2" s="207">
        <v>0</v>
      </c>
      <c r="M2" s="30" t="s">
        <v>8499</v>
      </c>
      <c r="N2" s="30">
        <v>110</v>
      </c>
    </row>
    <row r="4" spans="2:14" ht="16.5" customHeight="1">
      <c r="B4" s="126" t="s">
        <v>6208</v>
      </c>
      <c r="C4" s="30">
        <v>1</v>
      </c>
      <c r="E4" s="30">
        <v>2</v>
      </c>
      <c r="G4" s="30">
        <v>3</v>
      </c>
      <c r="I4" s="30">
        <v>4</v>
      </c>
      <c r="M4" s="30">
        <v>5</v>
      </c>
      <c r="N4" s="30" t="s">
        <v>6209</v>
      </c>
    </row>
    <row r="5" spans="2:14" ht="16.5" customHeight="1">
      <c r="B5" s="30" t="s">
        <v>6210</v>
      </c>
      <c r="C5" s="30">
        <v>27</v>
      </c>
      <c r="E5" s="30">
        <v>44</v>
      </c>
      <c r="G5" s="30">
        <v>52</v>
      </c>
      <c r="I5" s="30">
        <v>36</v>
      </c>
      <c r="M5" s="30">
        <v>0</v>
      </c>
      <c r="N5" s="30">
        <f>SUM(C5:M5)</f>
        <v>159</v>
      </c>
    </row>
    <row r="6" spans="2:14" ht="16.5" customHeight="1">
      <c r="B6" s="30" t="s">
        <v>6211</v>
      </c>
      <c r="C6" s="30">
        <v>21</v>
      </c>
      <c r="E6" s="30">
        <v>11</v>
      </c>
      <c r="G6" s="30">
        <v>30</v>
      </c>
      <c r="I6" s="30">
        <v>37</v>
      </c>
      <c r="M6" s="30">
        <v>15</v>
      </c>
      <c r="N6" s="30">
        <f>SUM(C6:M6)</f>
        <v>114</v>
      </c>
    </row>
    <row r="7" spans="2:14" ht="16.5" customHeight="1">
      <c r="B7" s="30" t="s">
        <v>6212</v>
      </c>
      <c r="C7" s="30" t="s">
        <v>6212</v>
      </c>
      <c r="E7" s="30" t="s">
        <v>6212</v>
      </c>
      <c r="G7" s="30" t="s">
        <v>6212</v>
      </c>
      <c r="I7" s="30" t="s">
        <v>6212</v>
      </c>
      <c r="N7" s="30" t="s">
        <v>4675</v>
      </c>
    </row>
    <row r="8" spans="2:14" ht="16.5" customHeight="1">
      <c r="B8" s="30" t="s">
        <v>6213</v>
      </c>
      <c r="C8" s="30" t="s">
        <v>6214</v>
      </c>
      <c r="E8" s="30" t="s">
        <v>6215</v>
      </c>
      <c r="G8" s="30" t="s">
        <v>6216</v>
      </c>
      <c r="I8" s="30" t="s">
        <v>6213</v>
      </c>
      <c r="N8" s="30" t="s">
        <v>4675</v>
      </c>
    </row>
    <row r="9" spans="2:14" ht="16.5" customHeight="1">
      <c r="B9" s="30" t="s">
        <v>6217</v>
      </c>
      <c r="C9" s="30">
        <v>88</v>
      </c>
      <c r="E9" s="30">
        <v>26</v>
      </c>
      <c r="G9" s="30">
        <f>SUM(C9:E9)</f>
        <v>114</v>
      </c>
      <c r="I9" s="30" t="s">
        <v>6213</v>
      </c>
      <c r="N9" s="30" t="s">
        <v>4675</v>
      </c>
    </row>
    <row r="10" spans="2:14" ht="16.5" customHeight="1">
      <c r="B10" s="30" t="s">
        <v>6218</v>
      </c>
      <c r="C10" s="30">
        <v>0</v>
      </c>
      <c r="E10" s="30">
        <v>0</v>
      </c>
      <c r="G10" s="30">
        <f>SUM(C10:E10)</f>
        <v>0</v>
      </c>
      <c r="I10" s="30" t="s">
        <v>6213</v>
      </c>
      <c r="N10" s="30" t="s">
        <v>4675</v>
      </c>
    </row>
    <row r="11" spans="2:14" ht="16.5" customHeight="1">
      <c r="B11" s="30" t="s">
        <v>6219</v>
      </c>
      <c r="C11" s="30">
        <v>0</v>
      </c>
      <c r="E11" s="30">
        <v>0</v>
      </c>
      <c r="G11" s="30">
        <f>SUM(C11:E11)</f>
        <v>0</v>
      </c>
    </row>
    <row r="14" spans="2:14" ht="16.5" customHeight="1">
      <c r="B14" s="126" t="s">
        <v>6323</v>
      </c>
      <c r="C14" s="30">
        <v>1</v>
      </c>
      <c r="D14" s="30">
        <v>2</v>
      </c>
      <c r="E14" s="30">
        <v>3</v>
      </c>
      <c r="F14" s="30">
        <v>4</v>
      </c>
      <c r="G14" s="30">
        <v>5</v>
      </c>
      <c r="H14" s="1" t="s">
        <v>6209</v>
      </c>
    </row>
    <row r="15" spans="2:14" ht="16.5" customHeight="1">
      <c r="B15" s="30" t="s">
        <v>6210</v>
      </c>
      <c r="C15" s="30">
        <v>40</v>
      </c>
      <c r="D15" s="30">
        <v>40</v>
      </c>
      <c r="E15" s="30">
        <v>40</v>
      </c>
      <c r="F15" s="30">
        <v>40</v>
      </c>
      <c r="G15" s="30">
        <v>40</v>
      </c>
      <c r="H15" s="30">
        <v>200</v>
      </c>
    </row>
    <row r="16" spans="2:14" ht="16.5" customHeight="1">
      <c r="B16" s="30" t="s">
        <v>6211</v>
      </c>
      <c r="C16" s="30">
        <v>56</v>
      </c>
      <c r="D16" s="30">
        <v>41</v>
      </c>
      <c r="E16" s="30">
        <v>57</v>
      </c>
      <c r="F16" s="30">
        <v>21</v>
      </c>
      <c r="G16" s="30">
        <v>22</v>
      </c>
      <c r="H16" s="30">
        <f>SUM(C16:G16)</f>
        <v>197</v>
      </c>
    </row>
    <row r="17" spans="2:14" ht="16.5" customHeight="1">
      <c r="B17" s="30" t="s">
        <v>6212</v>
      </c>
      <c r="C17" s="30" t="s">
        <v>6212</v>
      </c>
      <c r="E17" s="30" t="s">
        <v>6212</v>
      </c>
      <c r="G17" s="30" t="s">
        <v>6212</v>
      </c>
      <c r="I17" s="30" t="s">
        <v>6212</v>
      </c>
      <c r="N17" s="30" t="s">
        <v>4675</v>
      </c>
    </row>
    <row r="18" spans="2:14" ht="16.5" customHeight="1">
      <c r="B18" s="30" t="s">
        <v>6213</v>
      </c>
      <c r="C18" s="30" t="s">
        <v>6214</v>
      </c>
      <c r="E18" s="30" t="s">
        <v>6215</v>
      </c>
      <c r="G18" s="30" t="s">
        <v>6216</v>
      </c>
      <c r="I18" s="30" t="s">
        <v>6213</v>
      </c>
      <c r="N18" s="30" t="s">
        <v>4675</v>
      </c>
    </row>
    <row r="19" spans="2:14" ht="16.5" customHeight="1">
      <c r="B19" s="30" t="s">
        <v>6217</v>
      </c>
      <c r="C19" s="30">
        <v>171</v>
      </c>
      <c r="E19" s="30">
        <v>26</v>
      </c>
      <c r="G19" s="30">
        <f>SUM(C19:E19)</f>
        <v>197</v>
      </c>
      <c r="I19" s="30" t="s">
        <v>6213</v>
      </c>
      <c r="N19" s="30" t="s">
        <v>4675</v>
      </c>
    </row>
    <row r="20" spans="2:14" ht="16.5" customHeight="1">
      <c r="B20" s="30" t="s">
        <v>6218</v>
      </c>
      <c r="C20" s="30">
        <v>1</v>
      </c>
      <c r="E20" s="30">
        <v>0</v>
      </c>
      <c r="G20" s="30">
        <f>SUM(C20:E20)</f>
        <v>1</v>
      </c>
      <c r="I20" s="30" t="s">
        <v>6213</v>
      </c>
      <c r="N20" s="30" t="s">
        <v>4675</v>
      </c>
    </row>
    <row r="21" spans="2:14" ht="16.5" customHeight="1">
      <c r="B21" s="30" t="s">
        <v>6219</v>
      </c>
      <c r="C21" s="30">
        <v>5</v>
      </c>
      <c r="E21" s="30">
        <v>0</v>
      </c>
      <c r="G21" s="30">
        <f>SUM(C21:E21)</f>
        <v>5</v>
      </c>
    </row>
    <row r="22" spans="2:14" ht="16.5" customHeight="1">
      <c r="E22" s="30" t="s">
        <v>6209</v>
      </c>
      <c r="G22" s="30">
        <f>SUM(G19:G21)</f>
        <v>203</v>
      </c>
    </row>
    <row r="24" spans="2:14" ht="16.5" customHeight="1" thickBot="1"/>
    <row r="25" spans="2:14" ht="22.5" customHeight="1" thickBot="1">
      <c r="B25" s="163" t="s">
        <v>6323</v>
      </c>
      <c r="C25" s="164">
        <v>41122</v>
      </c>
      <c r="D25" s="165">
        <v>41124</v>
      </c>
      <c r="E25" s="164">
        <v>41127</v>
      </c>
      <c r="F25" s="165">
        <v>41131</v>
      </c>
      <c r="G25" s="164">
        <v>41134</v>
      </c>
      <c r="H25" s="165">
        <v>41138</v>
      </c>
      <c r="I25" s="164">
        <v>41141</v>
      </c>
      <c r="J25" s="165">
        <v>41145</v>
      </c>
      <c r="K25" s="164">
        <v>41148</v>
      </c>
      <c r="L25" s="165">
        <v>41152</v>
      </c>
      <c r="M25" s="163" t="s">
        <v>6209</v>
      </c>
    </row>
    <row r="26" spans="2:14" ht="16.5" customHeight="1">
      <c r="B26" s="161" t="s">
        <v>6210</v>
      </c>
      <c r="C26" s="238">
        <v>40</v>
      </c>
      <c r="D26" s="239"/>
      <c r="E26" s="238">
        <v>40</v>
      </c>
      <c r="F26" s="239"/>
      <c r="G26" s="238">
        <v>40</v>
      </c>
      <c r="H26" s="239"/>
      <c r="I26" s="238">
        <v>40</v>
      </c>
      <c r="J26" s="239"/>
      <c r="K26" s="238">
        <v>40</v>
      </c>
      <c r="L26" s="239"/>
      <c r="M26" s="167">
        <f>SUM(C26:L26)</f>
        <v>200</v>
      </c>
    </row>
    <row r="27" spans="2:14" ht="16.5" customHeight="1">
      <c r="B27" s="161" t="s">
        <v>6211</v>
      </c>
      <c r="C27" s="238">
        <f>COUNTIFS(VODANET!$AA$5:$AA$4997,"&gt;="&amp;Mensal!C25,VODANET!$AA$5:$AA$4997,"&lt;="&amp;Mensal!D25)</f>
        <v>56</v>
      </c>
      <c r="D27" s="239"/>
      <c r="E27" s="238">
        <f>COUNTIFS(VODANET!$AA$5:$AA$4997,"&gt;="&amp;Mensal!E25,VODANET!$AA$5:$AA$4997,"&lt;="&amp;Mensal!F25)</f>
        <v>41</v>
      </c>
      <c r="F27" s="239"/>
      <c r="G27" s="238">
        <f>COUNTIFS(VODANET!$AA$5:$AA$4997,"&gt;="&amp;Mensal!G25,VODANET!$AA$5:$AA$4997,"&lt;="&amp;Mensal!H25)</f>
        <v>57</v>
      </c>
      <c r="H27" s="239"/>
      <c r="I27" s="238">
        <f>COUNTIFS(VODANET!$AA$5:$AA$4997,"&gt;="&amp;Mensal!I25,VODANET!$AA$5:$AA$4997,"&lt;="&amp;Mensal!J25)</f>
        <v>22</v>
      </c>
      <c r="J27" s="239"/>
      <c r="K27" s="238">
        <f>COUNTIFS(VODANET!$AA$5:$AA$4997,"&gt;="&amp;Mensal!K25,VODANET!$AA$5:$AA$4997,"&lt;="&amp;Mensal!L25)</f>
        <v>22</v>
      </c>
      <c r="L27" s="239"/>
      <c r="M27" s="167">
        <f>SUM(C27:L27)</f>
        <v>198</v>
      </c>
    </row>
    <row r="28" spans="2:14" ht="16.5" customHeight="1" thickBot="1">
      <c r="B28" s="162" t="s">
        <v>7562</v>
      </c>
      <c r="C28" s="236">
        <v>0</v>
      </c>
      <c r="D28" s="237"/>
      <c r="E28" s="236">
        <v>0</v>
      </c>
      <c r="F28" s="237"/>
      <c r="G28" s="236">
        <v>0</v>
      </c>
      <c r="H28" s="237"/>
      <c r="I28" s="236">
        <v>0</v>
      </c>
      <c r="J28" s="237"/>
      <c r="K28" s="236">
        <v>6</v>
      </c>
      <c r="L28" s="237"/>
      <c r="M28" s="168"/>
    </row>
    <row r="29" spans="2:14" ht="16.5" customHeight="1" thickBot="1">
      <c r="B29" s="30" t="s">
        <v>6212</v>
      </c>
      <c r="C29" s="30" t="s">
        <v>6212</v>
      </c>
      <c r="E29" s="30" t="s">
        <v>6212</v>
      </c>
      <c r="G29" s="30" t="s">
        <v>6212</v>
      </c>
      <c r="I29" s="30" t="s">
        <v>6212</v>
      </c>
    </row>
    <row r="30" spans="2:14" ht="16.5" customHeight="1" thickBot="1">
      <c r="B30" s="30" t="s">
        <v>6213</v>
      </c>
      <c r="C30" s="195" t="s">
        <v>6214</v>
      </c>
      <c r="D30" s="195" t="s">
        <v>6215</v>
      </c>
      <c r="E30" s="195" t="s">
        <v>6216</v>
      </c>
      <c r="I30" s="30" t="s">
        <v>6213</v>
      </c>
    </row>
    <row r="31" spans="2:14" ht="16.5" customHeight="1" thickBot="1">
      <c r="B31" s="194" t="s">
        <v>6217</v>
      </c>
      <c r="C31" s="197">
        <f>COUNTIFS(VODANET!$AA$5:$AA$4997,"&gt;="&amp;Mensal!$C$25,VODANET!$AA$5:$AA$4997,"&lt;="&amp;Mensal!$L$25,VODANET!$J$5:$J$4997,"LIDER")</f>
        <v>172</v>
      </c>
      <c r="D31" s="198">
        <f>COUNTIFS(VODANET!$AA$5:$AA$4997,"&gt;="&amp;Mensal!$C$25,VODANET!$AA$5:$AA$4997,"&lt;="&amp;Mensal!$L$25,VODANET!$J$5:$J$4997,"VODANET")</f>
        <v>26</v>
      </c>
      <c r="E31" s="204">
        <f>SUM(C31:D31)</f>
        <v>198</v>
      </c>
      <c r="I31" s="30" t="s">
        <v>6213</v>
      </c>
    </row>
    <row r="32" spans="2:14" ht="16.5" customHeight="1" thickBot="1">
      <c r="B32" s="194" t="s">
        <v>6218</v>
      </c>
      <c r="C32" s="199">
        <f>COUNTIFS(VODANET!$J$5:$J$4997,"LIDER",VODANET!$H$5:$H$4997,"A ACEITAR")</f>
        <v>5</v>
      </c>
      <c r="D32" s="196">
        <f>COUNTIFS(VODANET!$J$5:$J$4997,"VODANET",VODANET!$H$5:$H$4997,"A ACEITAR")</f>
        <v>1</v>
      </c>
      <c r="E32" s="205">
        <f>SUM(C32:D32)</f>
        <v>6</v>
      </c>
      <c r="I32" s="30" t="s">
        <v>6213</v>
      </c>
    </row>
    <row r="33" spans="2:11" ht="16.5" customHeight="1" thickBot="1">
      <c r="B33" s="194" t="s">
        <v>6219</v>
      </c>
      <c r="C33" s="200">
        <f>COUNTIFS(VODANET!$J$5:$J$4997,"LIDER",VODANET!$H$5:$H$4997,"EM ANDAMENTO")</f>
        <v>4</v>
      </c>
      <c r="D33" s="201">
        <f>COUNTIFS(VODANET!$J$5:$J$4997,"VODANET",VODANET!$H$5:$H$4997,"EM ANDAMENTO")</f>
        <v>0</v>
      </c>
      <c r="E33" s="206">
        <f>SUM(C33:D33)</f>
        <v>4</v>
      </c>
    </row>
    <row r="34" spans="2:11" ht="16.5" customHeight="1" thickBot="1">
      <c r="C34" s="1"/>
      <c r="D34" s="202" t="s">
        <v>6209</v>
      </c>
      <c r="E34" s="203">
        <f>SUM(E31:E33)</f>
        <v>208</v>
      </c>
    </row>
    <row r="35" spans="2:11" ht="16.5" customHeight="1" thickBot="1"/>
    <row r="36" spans="2:11" ht="16.5" customHeight="1" thickBot="1">
      <c r="B36" s="192" t="s">
        <v>7194</v>
      </c>
      <c r="C36" s="207">
        <f>C2</f>
        <v>738</v>
      </c>
    </row>
    <row r="37" spans="2:11" ht="24.75" customHeight="1" thickBot="1">
      <c r="B37" s="163" t="s">
        <v>7372</v>
      </c>
      <c r="C37" s="164">
        <v>41155</v>
      </c>
      <c r="D37" s="165">
        <v>41159</v>
      </c>
      <c r="E37" s="164">
        <v>41162</v>
      </c>
      <c r="F37" s="165">
        <v>41166</v>
      </c>
      <c r="G37" s="164">
        <v>41169</v>
      </c>
      <c r="H37" s="165">
        <v>41173</v>
      </c>
      <c r="I37" s="164">
        <v>41176</v>
      </c>
      <c r="J37" s="165">
        <v>41180</v>
      </c>
      <c r="K37" s="166" t="s">
        <v>6209</v>
      </c>
    </row>
    <row r="38" spans="2:11" ht="16.5" customHeight="1">
      <c r="B38" s="161" t="s">
        <v>6210</v>
      </c>
      <c r="C38" s="238">
        <v>18</v>
      </c>
      <c r="D38" s="239"/>
      <c r="E38" s="238">
        <v>58</v>
      </c>
      <c r="F38" s="239"/>
      <c r="G38" s="238">
        <v>58</v>
      </c>
      <c r="H38" s="239"/>
      <c r="I38" s="238">
        <v>56</v>
      </c>
      <c r="J38" s="239"/>
      <c r="K38" s="167">
        <f>SUM(C38:J38)</f>
        <v>190</v>
      </c>
    </row>
    <row r="39" spans="2:11" ht="16.5" customHeight="1">
      <c r="B39" s="161" t="s">
        <v>6211</v>
      </c>
      <c r="C39" s="238">
        <f>COUNTIFS(VODANET!$AA$5:$AA$4997,"&gt;="&amp;Mensal!C37,VODANET!$AA$5:$AA$4997,"&lt;="&amp;Mensal!D37)</f>
        <v>13</v>
      </c>
      <c r="D39" s="239"/>
      <c r="E39" s="238">
        <f>COUNTIFS(VODANET!$AA$5:$AA$4997,"&gt;="&amp;Mensal!E37,VODANET!$AA$5:$AA$4997,"&lt;="&amp;Mensal!F37)</f>
        <v>26</v>
      </c>
      <c r="F39" s="239"/>
      <c r="G39" s="238">
        <f>COUNTIFS(VODANET!$AA$5:$AA$4997,"&gt;="&amp;Mensal!G37,VODANET!$AA$5:$AA$4997,"&lt;="&amp;Mensal!H37)</f>
        <v>66</v>
      </c>
      <c r="H39" s="239"/>
      <c r="I39" s="238">
        <f>COUNTIFS(VODANET!$AA$5:$AA$4997,"&gt;="&amp;Mensal!I37,VODANET!$AA$5:$AA$4997,"&lt;="&amp;Mensal!J37)</f>
        <v>31</v>
      </c>
      <c r="J39" s="239"/>
      <c r="K39" s="167">
        <f>SUM(C39:J39)</f>
        <v>136</v>
      </c>
    </row>
    <row r="40" spans="2:11" ht="16.5" customHeight="1" thickBot="1">
      <c r="B40" s="162" t="s">
        <v>7562</v>
      </c>
      <c r="C40" s="236">
        <v>7</v>
      </c>
      <c r="D40" s="237"/>
      <c r="E40" s="236">
        <v>16</v>
      </c>
      <c r="F40" s="237"/>
      <c r="G40" s="236">
        <v>6</v>
      </c>
      <c r="H40" s="237"/>
      <c r="I40" s="236">
        <v>15</v>
      </c>
      <c r="J40" s="237"/>
      <c r="K40" s="168"/>
    </row>
    <row r="41" spans="2:11" ht="16.5" customHeight="1" thickBot="1">
      <c r="B41" s="30" t="s">
        <v>6212</v>
      </c>
      <c r="C41" s="30" t="s">
        <v>6212</v>
      </c>
      <c r="E41" s="30" t="s">
        <v>6212</v>
      </c>
      <c r="G41" s="30" t="s">
        <v>6212</v>
      </c>
      <c r="I41" s="30" t="s">
        <v>6212</v>
      </c>
    </row>
    <row r="42" spans="2:11" ht="16.5" customHeight="1" thickBot="1">
      <c r="B42" s="30" t="s">
        <v>6213</v>
      </c>
      <c r="C42" s="195" t="s">
        <v>6214</v>
      </c>
      <c r="D42" s="195" t="s">
        <v>6215</v>
      </c>
      <c r="E42" s="195" t="s">
        <v>6216</v>
      </c>
      <c r="I42" s="30" t="s">
        <v>6213</v>
      </c>
    </row>
    <row r="43" spans="2:11" ht="16.5" customHeight="1" thickBot="1">
      <c r="B43" s="194" t="s">
        <v>6217</v>
      </c>
      <c r="C43" s="197">
        <f>COUNTIFS(VODANET!$AA$5:$AA$4997,"&gt;="&amp;Mensal!$C$37,VODANET!$AA$5:$AA$4997,"&lt;="&amp;Mensal!$J$37,VODANET!$J$5:$J$4997,"LIDER")</f>
        <v>124</v>
      </c>
      <c r="D43" s="198">
        <f>COUNTIFS(VODANET!$AA$5:$AA$4997,"&gt;="&amp;Mensal!$C$37,VODANET!$AA$5:$AA$4997,"&lt;="&amp;Mensal!$J$37,VODANET!$J$5:$J$4997,"VODANET")</f>
        <v>12</v>
      </c>
      <c r="E43" s="204">
        <f>SUM(C43:D43)</f>
        <v>136</v>
      </c>
      <c r="I43" s="30" t="s">
        <v>6213</v>
      </c>
    </row>
    <row r="44" spans="2:11" ht="16.5" customHeight="1" thickBot="1">
      <c r="B44" s="194" t="s">
        <v>6218</v>
      </c>
      <c r="C44" s="199">
        <f>COUNTIFS(VODANET!$J$5:$J$4997,"LIDER",VODANET!$H$5:$H$4997,"A ACEITAR")</f>
        <v>5</v>
      </c>
      <c r="D44" s="196">
        <f>COUNTIFS(VODANET!$J$5:$J$4997,"VODANET",VODANET!$H$5:$H$4997,"A ACEITAR")</f>
        <v>1</v>
      </c>
      <c r="E44" s="205">
        <f>SUM(C44:D44)</f>
        <v>6</v>
      </c>
      <c r="I44" s="30" t="s">
        <v>6213</v>
      </c>
    </row>
    <row r="45" spans="2:11" ht="16.5" customHeight="1" thickBot="1">
      <c r="B45" s="194" t="s">
        <v>6219</v>
      </c>
      <c r="C45" s="200">
        <f>COUNTIFS(VODANET!$J$5:$J$4997,"LIDER",VODANET!$H$5:$H$4997,"EM ANDAMENTO")</f>
        <v>4</v>
      </c>
      <c r="D45" s="201">
        <f>COUNTIFS(VODANET!$J$5:$J$4997,"VODANET",VODANET!$H$5:$H$4997,"EM ANDAMENTO")</f>
        <v>0</v>
      </c>
      <c r="E45" s="206">
        <f>SUM(C45:D45)</f>
        <v>4</v>
      </c>
    </row>
    <row r="46" spans="2:11" ht="16.5" customHeight="1" thickBot="1">
      <c r="C46" s="1"/>
      <c r="D46" s="202" t="s">
        <v>6209</v>
      </c>
      <c r="E46" s="203">
        <f>SUM(E43:E45)</f>
        <v>146</v>
      </c>
    </row>
    <row r="48" spans="2:11" ht="16.5" customHeight="1" thickBot="1"/>
    <row r="49" spans="2:13" ht="16.5" customHeight="1" thickBot="1">
      <c r="B49" s="192" t="s">
        <v>7194</v>
      </c>
      <c r="C49" s="207">
        <f>C2</f>
        <v>738</v>
      </c>
    </row>
    <row r="50" spans="2:13" ht="16.5" customHeight="1" thickBot="1">
      <c r="B50" s="163" t="s">
        <v>7373</v>
      </c>
      <c r="C50" s="164">
        <v>41183</v>
      </c>
      <c r="D50" s="165">
        <v>41187</v>
      </c>
      <c r="E50" s="164">
        <v>41190</v>
      </c>
      <c r="F50" s="165">
        <v>41194</v>
      </c>
      <c r="G50" s="164">
        <v>41197</v>
      </c>
      <c r="H50" s="165">
        <v>41201</v>
      </c>
      <c r="I50" s="164">
        <v>41204</v>
      </c>
      <c r="J50" s="165">
        <v>41208</v>
      </c>
      <c r="K50" s="164">
        <v>41211</v>
      </c>
      <c r="L50" s="165">
        <v>41213</v>
      </c>
      <c r="M50" s="166" t="s">
        <v>6209</v>
      </c>
    </row>
    <row r="51" spans="2:13" ht="16.5" customHeight="1">
      <c r="B51" s="161" t="s">
        <v>6210</v>
      </c>
      <c r="C51" s="238">
        <v>50</v>
      </c>
      <c r="D51" s="239"/>
      <c r="E51" s="238">
        <v>40</v>
      </c>
      <c r="F51" s="239"/>
      <c r="G51" s="238">
        <v>50</v>
      </c>
      <c r="H51" s="239"/>
      <c r="I51" s="238">
        <v>50</v>
      </c>
      <c r="J51" s="239"/>
      <c r="K51" s="238">
        <v>10</v>
      </c>
      <c r="L51" s="239"/>
      <c r="M51" s="167">
        <f>SUM(C51:L51)</f>
        <v>200</v>
      </c>
    </row>
    <row r="52" spans="2:13" ht="16.5" customHeight="1">
      <c r="B52" s="161" t="s">
        <v>6211</v>
      </c>
      <c r="C52" s="238">
        <f>COUNTIFS(VODANET!$AA$5:$AA$4997,"&gt;="&amp;Mensal!C50,VODANET!$AA$5:$AA$4997,"&lt;="&amp;Mensal!D50)</f>
        <v>9</v>
      </c>
      <c r="D52" s="239"/>
      <c r="E52" s="238">
        <f>COUNTIFS(VODANET!$AA$5:$AA$4997,"&gt;="&amp;Mensal!E50,VODANET!$AA$5:$AA$4997,"&lt;="&amp;Mensal!F50)</f>
        <v>0</v>
      </c>
      <c r="F52" s="239"/>
      <c r="G52" s="238">
        <f>COUNTIFS(VODANET!$AA$5:$AA$4997,"&gt;="&amp;Mensal!G50,VODANET!$AA$5:$AA$4997,"&lt;="&amp;Mensal!H50)</f>
        <v>0</v>
      </c>
      <c r="H52" s="239"/>
      <c r="I52" s="238">
        <f>COUNTIFS(VODANET!$AA$5:$AA$4997,"&gt;="&amp;Mensal!I50,VODANET!$AA$5:$AA$4997,"&lt;="&amp;Mensal!J50)</f>
        <v>0</v>
      </c>
      <c r="J52" s="239"/>
      <c r="K52" s="238">
        <f>COUNTIFS(VODANET!$AA$5:$AA$4997,"&gt;="&amp;Mensal!K50,VODANET!$AA$5:$AA$4997,"&lt;="&amp;Mensal!L50)</f>
        <v>0</v>
      </c>
      <c r="L52" s="239"/>
      <c r="M52" s="167">
        <f>SUM(C52:J52)</f>
        <v>9</v>
      </c>
    </row>
    <row r="53" spans="2:13" ht="16.5" customHeight="1" thickBot="1">
      <c r="B53" s="162" t="s">
        <v>7562</v>
      </c>
      <c r="C53" s="236">
        <v>0</v>
      </c>
      <c r="D53" s="237"/>
      <c r="E53" s="236">
        <v>0</v>
      </c>
      <c r="F53" s="237"/>
      <c r="G53" s="236">
        <v>0</v>
      </c>
      <c r="H53" s="237"/>
      <c r="I53" s="236">
        <v>0</v>
      </c>
      <c r="J53" s="237"/>
      <c r="K53" s="236">
        <v>0</v>
      </c>
      <c r="L53" s="237"/>
      <c r="M53" s="168"/>
    </row>
    <row r="54" spans="2:13" ht="16.5" customHeight="1" thickBot="1">
      <c r="B54" s="30" t="s">
        <v>6212</v>
      </c>
      <c r="C54" s="30" t="s">
        <v>6212</v>
      </c>
      <c r="E54" s="30" t="s">
        <v>6212</v>
      </c>
      <c r="G54" s="30" t="s">
        <v>6212</v>
      </c>
      <c r="I54" s="30" t="s">
        <v>6212</v>
      </c>
    </row>
    <row r="55" spans="2:13" ht="16.5" customHeight="1" thickBot="1">
      <c r="B55" s="30" t="s">
        <v>6213</v>
      </c>
      <c r="C55" s="195" t="s">
        <v>6214</v>
      </c>
      <c r="D55" s="195" t="s">
        <v>6215</v>
      </c>
      <c r="E55" s="195" t="s">
        <v>6216</v>
      </c>
      <c r="I55" s="30" t="s">
        <v>6213</v>
      </c>
    </row>
    <row r="56" spans="2:13" ht="16.5" customHeight="1" thickBot="1">
      <c r="B56" s="194" t="s">
        <v>6217</v>
      </c>
      <c r="C56" s="197">
        <f>COUNTIFS(VODANET!$AA$5:$AA$4997,"&gt;="&amp;Mensal!$C$50,VODANET!$AA$5:$AA$4997,"&lt;="&amp;Mensal!$L$50,VODANET!$J$5:$J$4997,"LIDER")</f>
        <v>9</v>
      </c>
      <c r="D56" s="198">
        <f>COUNTIFS(VODANET!$AA$5:$AA$4997,"&gt;="&amp;C50,VODANET!$AA$5:$AA$4997,"&lt;="&amp;L50,VODANET!$J$5:$J$4997,"VODANET")</f>
        <v>0</v>
      </c>
      <c r="E56" s="204">
        <f>SUM(C56:D56)</f>
        <v>9</v>
      </c>
      <c r="I56" s="30" t="s">
        <v>6213</v>
      </c>
    </row>
    <row r="57" spans="2:13" ht="16.5" customHeight="1" thickBot="1">
      <c r="B57" s="194" t="s">
        <v>6218</v>
      </c>
      <c r="C57" s="199">
        <f>COUNTIFS(VODANET!$J$5:$J$4997,"LIDER",VODANET!$H$5:$H$4997,"A ACEITAR")</f>
        <v>5</v>
      </c>
      <c r="D57" s="196">
        <f>COUNTIFS(VODANET!$J$5:$J$4997,"VODANET",VODANET!$H$5:$H$4997,"A ACEITAR")</f>
        <v>1</v>
      </c>
      <c r="E57" s="205">
        <f>SUM(C57:D57)</f>
        <v>6</v>
      </c>
      <c r="I57" s="30" t="s">
        <v>6213</v>
      </c>
    </row>
    <row r="58" spans="2:13" ht="16.5" customHeight="1" thickBot="1">
      <c r="B58" s="194" t="s">
        <v>6219</v>
      </c>
      <c r="C58" s="200">
        <f>COUNTIFS(VODANET!$J$5:$J$4997,"LIDER",VODANET!$H$5:$H$4997,"EM ANDAMENTO")</f>
        <v>4</v>
      </c>
      <c r="D58" s="201">
        <f>COUNTIFS(VODANET!$J$5:$J$4997,"VODANET",VODANET!$H$5:$H$4997,"EM ANDAMENTO")</f>
        <v>0</v>
      </c>
      <c r="E58" s="206">
        <f>SUM(C58:D58)</f>
        <v>4</v>
      </c>
    </row>
    <row r="59" spans="2:13" ht="16.5" customHeight="1" thickBot="1">
      <c r="C59" s="1"/>
      <c r="D59" s="202" t="s">
        <v>6209</v>
      </c>
      <c r="E59" s="203">
        <f>SUM(E56:E58)</f>
        <v>19</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42">
    <mergeCell ref="C53:D53"/>
    <mergeCell ref="E53:F53"/>
    <mergeCell ref="G53:H53"/>
    <mergeCell ref="I53:J53"/>
    <mergeCell ref="K51:L51"/>
    <mergeCell ref="K52:L52"/>
    <mergeCell ref="K53:L53"/>
    <mergeCell ref="C51:D51"/>
    <mergeCell ref="E51:F51"/>
    <mergeCell ref="G51:H51"/>
    <mergeCell ref="I51:J51"/>
    <mergeCell ref="C52:D52"/>
    <mergeCell ref="E52:F52"/>
    <mergeCell ref="G52:H52"/>
    <mergeCell ref="I52:J52"/>
    <mergeCell ref="K26:L26"/>
    <mergeCell ref="E27:F27"/>
    <mergeCell ref="G27:H27"/>
    <mergeCell ref="I27:J27"/>
    <mergeCell ref="K27:L27"/>
    <mergeCell ref="C26:D26"/>
    <mergeCell ref="C27:D27"/>
    <mergeCell ref="E26:F26"/>
    <mergeCell ref="G26:H26"/>
    <mergeCell ref="I26:J26"/>
    <mergeCell ref="C28:D28"/>
    <mergeCell ref="E28:F28"/>
    <mergeCell ref="G28:H28"/>
    <mergeCell ref="I28:J28"/>
    <mergeCell ref="K28:L28"/>
    <mergeCell ref="C40:D40"/>
    <mergeCell ref="E40:F40"/>
    <mergeCell ref="G40:H40"/>
    <mergeCell ref="I40:J40"/>
    <mergeCell ref="C38:D38"/>
    <mergeCell ref="E38:F38"/>
    <mergeCell ref="G38:H38"/>
    <mergeCell ref="I38:J38"/>
    <mergeCell ref="C39:D39"/>
    <mergeCell ref="E39:F39"/>
    <mergeCell ref="G39:H39"/>
    <mergeCell ref="I39:J39"/>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C3" sqref="C3"/>
    </sheetView>
  </sheetViews>
  <sheetFormatPr defaultRowHeight="16.5" customHeight="1"/>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row r="2" spans="2:7" ht="16.5" customHeight="1" thickBot="1">
      <c r="B2" s="169" t="s">
        <v>7563</v>
      </c>
      <c r="C2" s="188">
        <v>41183</v>
      </c>
      <c r="D2" s="189">
        <v>41187</v>
      </c>
    </row>
    <row r="3" spans="2:7" ht="16.5" customHeight="1" thickBot="1"/>
    <row r="4" spans="2:7" ht="26.25" customHeight="1" thickBot="1">
      <c r="B4" s="186" t="s">
        <v>7548</v>
      </c>
      <c r="C4" s="187" t="s">
        <v>7549</v>
      </c>
      <c r="D4" s="242" t="s">
        <v>7550</v>
      </c>
      <c r="E4" s="243"/>
    </row>
    <row r="5" spans="2:7" ht="16.5" customHeight="1">
      <c r="B5" s="177" t="s">
        <v>7551</v>
      </c>
      <c r="C5" s="178">
        <f>COUNTIF(VODANET!C5:C4997,"&lt;="&amp;D5)</f>
        <v>1267</v>
      </c>
      <c r="D5" s="179">
        <f>C2-3</f>
        <v>41180</v>
      </c>
      <c r="E5" s="180">
        <f>D5-4</f>
        <v>41176</v>
      </c>
    </row>
    <row r="6" spans="2:7" ht="16.5" customHeight="1">
      <c r="B6" s="170" t="s">
        <v>7552</v>
      </c>
      <c r="C6" s="172">
        <f>COUNTIFS(VODANET!C5:C4997,"&gt;="&amp;Semanal!C2,VODANET!C5:C4997,"&lt;="&amp;Semanal!D2)</f>
        <v>0</v>
      </c>
      <c r="D6" s="175">
        <f>C2</f>
        <v>41183</v>
      </c>
      <c r="E6" s="176">
        <f>D2</f>
        <v>41187</v>
      </c>
    </row>
    <row r="7" spans="2:7" ht="16.5" customHeight="1">
      <c r="B7" s="181" t="s">
        <v>7558</v>
      </c>
      <c r="C7" s="182">
        <f>COUNTIF(VODANET!AA5:AA4997,"&lt;="&amp;D5)+Mensal!F2</f>
        <v>736</v>
      </c>
      <c r="D7" s="183">
        <f>D5</f>
        <v>41180</v>
      </c>
      <c r="E7" s="184">
        <f>D7-4</f>
        <v>41176</v>
      </c>
    </row>
    <row r="8" spans="2:7" ht="16.5" customHeight="1">
      <c r="B8" s="170" t="s">
        <v>7553</v>
      </c>
      <c r="C8" s="173">
        <f>Mensal!E46-Mensal!N2</f>
        <v>36</v>
      </c>
      <c r="D8" s="175">
        <f>C2</f>
        <v>41183</v>
      </c>
      <c r="E8" s="176">
        <f>D2</f>
        <v>41187</v>
      </c>
    </row>
    <row r="9" spans="2:7" ht="16.5" customHeight="1">
      <c r="B9" s="181" t="s">
        <v>7554</v>
      </c>
      <c r="C9" s="185">
        <f>Mensal!F2</f>
        <v>9</v>
      </c>
      <c r="D9" s="240" t="s">
        <v>7555</v>
      </c>
      <c r="E9" s="241"/>
      <c r="G9" s="211"/>
    </row>
    <row r="10" spans="2:7" ht="16.5" customHeight="1">
      <c r="B10" s="170" t="s">
        <v>7559</v>
      </c>
      <c r="C10" s="172">
        <f>COUNTIF(VODANET!AA5:AA4997,"&lt;="&amp;Semanal!D5)</f>
        <v>727</v>
      </c>
      <c r="D10" s="175">
        <f>D5</f>
        <v>41180</v>
      </c>
      <c r="E10" s="176">
        <f>E5</f>
        <v>41176</v>
      </c>
    </row>
    <row r="11" spans="2:7" ht="16.5" customHeight="1">
      <c r="B11" s="181" t="s">
        <v>7556</v>
      </c>
      <c r="C11" s="185">
        <f>COUNTIFS(VODANET!AA5:AA4997,"&gt;="&amp;Semanal!C2,VODANET!AA5:AA4997,"&lt;="&amp;Semanal!D2)</f>
        <v>9</v>
      </c>
      <c r="D11" s="183">
        <f>C2</f>
        <v>41183</v>
      </c>
      <c r="E11" s="184">
        <f>D2</f>
        <v>41187</v>
      </c>
    </row>
    <row r="12" spans="2:7" ht="16.5" customHeight="1">
      <c r="B12" s="170" t="s">
        <v>8497</v>
      </c>
      <c r="C12" s="173">
        <f>COUNTIFS(VODANET!AA5:AA4997,"&gt;="&amp;Semanal!D12,VODANET!AA5:AA4997,"&lt;="&amp;Semanal!E12,VODANET!J5:J4997,"LIDER")</f>
        <v>133</v>
      </c>
      <c r="D12" s="175">
        <v>41153</v>
      </c>
      <c r="E12" s="176">
        <f>D2</f>
        <v>41187</v>
      </c>
    </row>
    <row r="13" spans="2:7" ht="16.5" customHeight="1">
      <c r="B13" s="181" t="s">
        <v>7560</v>
      </c>
      <c r="C13" s="182">
        <f>COUNTIFS(VODANET!AA5:AA4997,"&gt;="&amp;Semanal!C2,VODANET!AA5:AA4997,"&lt;="&amp;Semanal!D2,VODANET!J5:J4997,"LIDER")+Mensal!I2</f>
        <v>24</v>
      </c>
      <c r="D13" s="183">
        <f>C2</f>
        <v>41183</v>
      </c>
      <c r="E13" s="184">
        <f>D2</f>
        <v>41187</v>
      </c>
    </row>
    <row r="14" spans="2:7" ht="16.5" customHeight="1">
      <c r="B14" s="170" t="s">
        <v>8498</v>
      </c>
      <c r="C14" s="173">
        <f>COUNTIFS(VODANET!AA5:AA4997,"&gt;="&amp;Semanal!D14,VODANET!AA5:AA4997,"&lt;="&amp;Semanal!E14,VODANET!J5:J4997,"VODANET")+Mensal!K2</f>
        <v>7</v>
      </c>
      <c r="D14" s="175">
        <v>41153</v>
      </c>
      <c r="E14" s="176">
        <v>41166</v>
      </c>
    </row>
    <row r="15" spans="2:7" ht="16.5" customHeight="1">
      <c r="B15" s="181" t="s">
        <v>7557</v>
      </c>
      <c r="C15" s="182">
        <f>COUNTIFS(VODANET!AA5:AA4997,"&gt;="&amp;Semanal!C2,VODANET!AA5:AA4997,"&lt;="&amp;Semanal!D2,VODANET!J5:J4997,"VODANET")+Mensal!K2</f>
        <v>0</v>
      </c>
      <c r="D15" s="183">
        <f>C2</f>
        <v>41183</v>
      </c>
      <c r="E15" s="184">
        <f>D2</f>
        <v>41187</v>
      </c>
    </row>
    <row r="16" spans="2:7" ht="16.5" customHeight="1" thickBot="1">
      <c r="B16" s="171" t="s">
        <v>7561</v>
      </c>
      <c r="C16" s="174">
        <v>50</v>
      </c>
      <c r="D16" s="190">
        <f>D2+3</f>
        <v>41190</v>
      </c>
      <c r="E16" s="191">
        <f>D16+4</f>
        <v>41194</v>
      </c>
    </row>
    <row r="17" spans="4:5" ht="16.5" customHeight="1">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B25" sqref="B25"/>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510</v>
      </c>
      <c r="C2" s="27" t="s">
        <v>511</v>
      </c>
    </row>
    <row r="3" spans="2:3">
      <c r="B3" s="24" t="s">
        <v>517</v>
      </c>
      <c r="C3" s="25">
        <f>COUNTIF(VODANET!H5:H5000,"ACEITO")</f>
        <v>738</v>
      </c>
    </row>
    <row r="4" spans="2:3" s="30" customFormat="1">
      <c r="B4" s="23" t="s">
        <v>2452</v>
      </c>
      <c r="C4" s="9">
        <f>COUNTIF(VODANET!H6:H5000,"A ACEITAR")</f>
        <v>6</v>
      </c>
    </row>
    <row r="5" spans="2:3">
      <c r="B5" s="24" t="s">
        <v>764</v>
      </c>
      <c r="C5" s="25">
        <f>COUNTIF(VODANET!H5:H5000,"PARALISADO")</f>
        <v>51</v>
      </c>
    </row>
    <row r="6" spans="2:3">
      <c r="B6" s="23" t="s">
        <v>752</v>
      </c>
      <c r="C6" s="9">
        <f>COUNTIF(VODANET!H5:H5000,"A AGENDAR")</f>
        <v>362</v>
      </c>
    </row>
    <row r="7" spans="2:3">
      <c r="B7" s="24" t="s">
        <v>488</v>
      </c>
      <c r="C7" s="25">
        <f>COUNTIF(VODANET!H5:H5000,"EM ANDAMENTO")</f>
        <v>4</v>
      </c>
    </row>
    <row r="8" spans="2:3">
      <c r="B8" s="23" t="s">
        <v>682</v>
      </c>
      <c r="C8" s="9">
        <f>COUNTIF(VODANET!H5:H5000,"AGENDADO")</f>
        <v>10</v>
      </c>
    </row>
    <row r="9" spans="2:3" s="30" customFormat="1" ht="15.75" thickBot="1">
      <c r="B9" s="24" t="s">
        <v>5975</v>
      </c>
      <c r="C9" s="25">
        <f>COUNTIF(VODANET!H6:H5000,"CANCELADO")</f>
        <v>15</v>
      </c>
    </row>
    <row r="10" spans="2:3" ht="15.75" thickBot="1">
      <c r="B10" s="26" t="s">
        <v>512</v>
      </c>
      <c r="C10" s="27">
        <f>SUM(C3:C9)</f>
        <v>1186</v>
      </c>
    </row>
    <row r="12" spans="2:3">
      <c r="B12" s="30" t="s">
        <v>8189</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753</v>
      </c>
      <c r="C28" s="27" t="s">
        <v>511</v>
      </c>
    </row>
    <row r="29" spans="1:15" s="30" customFormat="1">
      <c r="B29" s="23" t="s">
        <v>499</v>
      </c>
      <c r="C29" s="9">
        <f>COUNTIF(VODANET!J2:J1011,"LIDER")</f>
        <v>881</v>
      </c>
    </row>
    <row r="30" spans="1:15" s="30" customFormat="1">
      <c r="B30" s="24" t="s">
        <v>741</v>
      </c>
      <c r="C30" s="25">
        <f>COUNTIF(VODANET!J2:J1012,"NELTA")</f>
        <v>6</v>
      </c>
    </row>
    <row r="31" spans="1:15" s="30" customFormat="1" ht="15.75" thickBot="1">
      <c r="B31" s="23" t="s">
        <v>684</v>
      </c>
      <c r="C31" s="9">
        <f>COUNTIF(VODANET!J2:J1013,"VODANET")</f>
        <v>111</v>
      </c>
    </row>
    <row r="32" spans="1:15" s="30" customFormat="1" ht="15.75" thickBot="1">
      <c r="B32" s="26" t="s">
        <v>512</v>
      </c>
      <c r="C32" s="27">
        <f>SUM(C29:C31)</f>
        <v>998</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513</v>
      </c>
      <c r="C53" s="27" t="s">
        <v>511</v>
      </c>
    </row>
    <row r="54" spans="1:15">
      <c r="B54" s="23" t="s">
        <v>499</v>
      </c>
      <c r="C54" s="9">
        <f>COUNTIF(VODANET!K$5:K990,"LIDER")</f>
        <v>162</v>
      </c>
    </row>
    <row r="55" spans="1:15">
      <c r="B55" s="24" t="s">
        <v>514</v>
      </c>
      <c r="C55" s="25">
        <f>COUNTIF(VODANET!K$5:K990,"SAUDE")</f>
        <v>72</v>
      </c>
    </row>
    <row r="56" spans="1:15" s="30" customFormat="1">
      <c r="B56" s="23" t="s">
        <v>500</v>
      </c>
      <c r="C56" s="9">
        <f>COUNTIF(VODANET!K$5:K990,"CLIENTE")</f>
        <v>2</v>
      </c>
    </row>
    <row r="57" spans="1:15" s="30" customFormat="1">
      <c r="B57" s="24" t="s">
        <v>685</v>
      </c>
      <c r="C57" s="25">
        <f>COUNTIF(VODANET!K$5:K990,"PRODEMGE")</f>
        <v>0</v>
      </c>
    </row>
    <row r="58" spans="1:15" s="20" customFormat="1" ht="15.75" thickBot="1">
      <c r="B58" s="28" t="s">
        <v>515</v>
      </c>
      <c r="C58" s="34">
        <f>COUNTIF(VODANET!K$5:K990,"-")</f>
        <v>728</v>
      </c>
    </row>
    <row r="59" spans="1:15" ht="15.75" thickBot="1">
      <c r="B59" s="26" t="s">
        <v>512</v>
      </c>
      <c r="C59" s="27">
        <f>SUM(C54:C58)</f>
        <v>964</v>
      </c>
    </row>
    <row r="78" spans="1:15">
      <c r="A78" s="29"/>
      <c r="B78" s="29"/>
      <c r="C78" s="29"/>
      <c r="D78" s="29"/>
      <c r="E78" s="29"/>
      <c r="F78" s="29"/>
      <c r="G78" s="29"/>
      <c r="H78" s="29"/>
      <c r="I78" s="29"/>
      <c r="J78" s="29"/>
      <c r="K78" s="29"/>
      <c r="L78" s="29"/>
      <c r="M78" s="29"/>
      <c r="N78" s="29"/>
      <c r="O78" s="29"/>
    </row>
  </sheetData>
  <customSheetViews>
    <customSheetView guid="{539B099F-E275-407B-9319-0D9ADFCA1C18}">
      <selection activeCell="C3" sqref="C3"/>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286"/>
  <sheetViews>
    <sheetView zoomScale="90" zoomScaleNormal="90" workbookViewId="0">
      <selection sqref="A1:Q1286"/>
    </sheetView>
  </sheetViews>
  <sheetFormatPr defaultRowHeight="18" customHeight="1"/>
  <cols>
    <col min="3" max="3" width="14.7109375" style="3" customWidth="1"/>
    <col min="4" max="4" width="11.5703125" bestFit="1" customWidth="1"/>
    <col min="10" max="10" width="10" customWidth="1"/>
    <col min="11" max="11" width="27.42578125" customWidth="1"/>
    <col min="12" max="12" width="12.5703125" bestFit="1" customWidth="1"/>
    <col min="13" max="14" width="17.28515625" bestFit="1" customWidth="1"/>
    <col min="16" max="16" width="9.140625" customWidth="1"/>
  </cols>
  <sheetData>
    <row r="1" spans="1:25" s="32" customFormat="1" ht="18" customHeight="1">
      <c r="A1" s="30" t="s">
        <v>4</v>
      </c>
      <c r="B1" s="30" t="s">
        <v>5</v>
      </c>
      <c r="C1" s="3" t="s">
        <v>503</v>
      </c>
      <c r="D1" s="30" t="s">
        <v>504</v>
      </c>
      <c r="E1" s="30" t="s">
        <v>0</v>
      </c>
      <c r="F1" s="30" t="s">
        <v>753</v>
      </c>
      <c r="G1" s="30" t="s">
        <v>8</v>
      </c>
      <c r="H1" s="30" t="s">
        <v>413</v>
      </c>
      <c r="I1" s="30" t="s">
        <v>160</v>
      </c>
      <c r="J1" s="30" t="s">
        <v>10</v>
      </c>
      <c r="K1" s="30" t="s">
        <v>9</v>
      </c>
      <c r="L1" s="30" t="s">
        <v>4801</v>
      </c>
      <c r="M1" s="30" t="s">
        <v>162</v>
      </c>
      <c r="N1" s="30" t="s">
        <v>4095</v>
      </c>
      <c r="O1" s="30" t="s">
        <v>676</v>
      </c>
      <c r="P1" s="32" t="s">
        <v>4096</v>
      </c>
      <c r="Q1" s="30" t="s">
        <v>4586</v>
      </c>
      <c r="R1" s="30" t="s">
        <v>501</v>
      </c>
      <c r="S1" s="30"/>
      <c r="T1" s="30"/>
      <c r="U1" s="30"/>
      <c r="V1" s="30"/>
    </row>
    <row r="2" spans="1:25" s="33" customFormat="1" ht="18" customHeight="1">
      <c r="A2" s="30" t="s">
        <v>5390</v>
      </c>
      <c r="B2" s="30" t="s">
        <v>7</v>
      </c>
      <c r="C2" s="3">
        <v>40857</v>
      </c>
      <c r="D2" s="3">
        <v>40918</v>
      </c>
      <c r="E2" s="30" t="s">
        <v>1534</v>
      </c>
      <c r="F2" s="30" t="s">
        <v>1535</v>
      </c>
      <c r="G2" s="30" t="s">
        <v>163</v>
      </c>
      <c r="H2" s="30" t="s">
        <v>414</v>
      </c>
      <c r="I2" s="30">
        <v>40913</v>
      </c>
      <c r="J2" s="3" t="s">
        <v>1536</v>
      </c>
      <c r="K2" s="3" t="s">
        <v>1537</v>
      </c>
      <c r="L2" s="30" t="s">
        <v>4802</v>
      </c>
      <c r="M2" s="30" t="s">
        <v>1538</v>
      </c>
      <c r="N2" s="30" t="s">
        <v>238</v>
      </c>
      <c r="O2" s="30" t="s">
        <v>1539</v>
      </c>
      <c r="P2" s="43">
        <v>40917</v>
      </c>
      <c r="Q2" s="44" t="s">
        <v>501</v>
      </c>
      <c r="R2" s="30" t="s">
        <v>501</v>
      </c>
      <c r="S2" s="30"/>
      <c r="T2" s="30"/>
      <c r="U2" s="30"/>
      <c r="V2" s="3"/>
      <c r="W2" s="30"/>
      <c r="X2" s="30"/>
      <c r="Y2" s="30"/>
    </row>
    <row r="3" spans="1:25" s="33" customFormat="1" ht="18" customHeight="1">
      <c r="A3" s="30">
        <v>644</v>
      </c>
      <c r="B3" s="30" t="s">
        <v>11</v>
      </c>
      <c r="C3" s="3">
        <v>40857</v>
      </c>
      <c r="D3" s="3">
        <v>40918</v>
      </c>
      <c r="E3" s="30" t="s">
        <v>1534</v>
      </c>
      <c r="F3" s="30" t="s">
        <v>1535</v>
      </c>
      <c r="G3" s="30" t="s">
        <v>164</v>
      </c>
      <c r="H3" s="30" t="s">
        <v>415</v>
      </c>
      <c r="I3" s="30">
        <v>40939</v>
      </c>
      <c r="J3" s="3" t="s">
        <v>1540</v>
      </c>
      <c r="K3" s="3" t="s">
        <v>12</v>
      </c>
      <c r="L3" s="30" t="s">
        <v>4803</v>
      </c>
      <c r="M3" s="30" t="s">
        <v>1541</v>
      </c>
      <c r="N3" s="30" t="s">
        <v>385</v>
      </c>
      <c r="O3" s="30" t="s">
        <v>1542</v>
      </c>
      <c r="P3" s="43">
        <v>40942</v>
      </c>
      <c r="Q3" s="44" t="s">
        <v>501</v>
      </c>
      <c r="R3" s="30" t="s">
        <v>501</v>
      </c>
      <c r="S3" s="30"/>
      <c r="T3" s="30"/>
      <c r="U3" s="30"/>
      <c r="V3" s="3"/>
      <c r="W3" s="30"/>
      <c r="X3" s="30"/>
      <c r="Y3" s="30"/>
    </row>
    <row r="4" spans="1:25" s="33" customFormat="1" ht="18" customHeight="1">
      <c r="A4" s="30" t="s">
        <v>5901</v>
      </c>
      <c r="B4" s="30" t="s">
        <v>13</v>
      </c>
      <c r="C4" s="3">
        <v>40857</v>
      </c>
      <c r="D4" s="3">
        <v>40968</v>
      </c>
      <c r="E4" s="30" t="s">
        <v>1543</v>
      </c>
      <c r="F4" s="30" t="s">
        <v>1544</v>
      </c>
      <c r="G4" s="30" t="s">
        <v>165</v>
      </c>
      <c r="H4" s="30" t="s">
        <v>416</v>
      </c>
      <c r="I4" s="30">
        <v>40996</v>
      </c>
      <c r="J4" s="3" t="s">
        <v>1545</v>
      </c>
      <c r="K4" s="3" t="s">
        <v>1546</v>
      </c>
      <c r="L4" s="30" t="s">
        <v>4804</v>
      </c>
      <c r="M4" s="44" t="s">
        <v>1059</v>
      </c>
      <c r="N4" s="44" t="s">
        <v>501</v>
      </c>
      <c r="O4" s="44" t="s">
        <v>501</v>
      </c>
      <c r="P4" s="3" t="s">
        <v>501</v>
      </c>
      <c r="Q4" s="44" t="s">
        <v>5902</v>
      </c>
      <c r="R4" s="44" t="s">
        <v>501</v>
      </c>
      <c r="S4" s="30"/>
      <c r="T4" s="30"/>
      <c r="U4" s="30"/>
      <c r="V4" s="30"/>
      <c r="W4" s="30"/>
      <c r="X4" s="30"/>
      <c r="Y4" s="30"/>
    </row>
    <row r="5" spans="1:25" s="33" customFormat="1" ht="18" customHeight="1">
      <c r="A5" s="30">
        <v>646</v>
      </c>
      <c r="B5" s="30" t="s">
        <v>14</v>
      </c>
      <c r="C5" s="3">
        <v>40857</v>
      </c>
      <c r="D5" s="3">
        <v>40918</v>
      </c>
      <c r="E5" s="30" t="s">
        <v>1534</v>
      </c>
      <c r="F5" s="30" t="s">
        <v>1535</v>
      </c>
      <c r="G5" s="30" t="s">
        <v>166</v>
      </c>
      <c r="H5" s="30" t="s">
        <v>417</v>
      </c>
      <c r="I5" s="30">
        <v>40933</v>
      </c>
      <c r="J5" s="3" t="s">
        <v>1547</v>
      </c>
      <c r="K5" s="3" t="s">
        <v>15</v>
      </c>
      <c r="L5" s="30" t="s">
        <v>4805</v>
      </c>
      <c r="M5" s="30" t="s">
        <v>1548</v>
      </c>
      <c r="N5" s="30" t="s">
        <v>386</v>
      </c>
      <c r="O5" s="30" t="s">
        <v>1549</v>
      </c>
      <c r="P5" s="43">
        <v>40935</v>
      </c>
      <c r="Q5" s="44" t="s">
        <v>501</v>
      </c>
      <c r="R5" s="30" t="s">
        <v>501</v>
      </c>
      <c r="S5" s="30"/>
      <c r="T5" s="30"/>
      <c r="U5" s="30"/>
      <c r="V5" s="3"/>
      <c r="W5" s="30"/>
      <c r="X5" s="30"/>
      <c r="Y5" s="30"/>
    </row>
    <row r="6" spans="1:25" s="33" customFormat="1" ht="18" customHeight="1">
      <c r="A6" s="30">
        <v>647</v>
      </c>
      <c r="B6" s="30" t="s">
        <v>16</v>
      </c>
      <c r="C6" s="3">
        <v>40857</v>
      </c>
      <c r="D6" s="3">
        <v>40918</v>
      </c>
      <c r="E6" s="30" t="s">
        <v>1534</v>
      </c>
      <c r="F6" s="30" t="s">
        <v>1535</v>
      </c>
      <c r="G6" s="30" t="s">
        <v>167</v>
      </c>
      <c r="H6" s="30" t="s">
        <v>418</v>
      </c>
      <c r="I6" s="30">
        <v>40924</v>
      </c>
      <c r="J6" s="3" t="s">
        <v>1550</v>
      </c>
      <c r="K6" s="3" t="s">
        <v>17</v>
      </c>
      <c r="L6" s="30" t="s">
        <v>4806</v>
      </c>
      <c r="M6" s="30" t="s">
        <v>1551</v>
      </c>
      <c r="N6" s="30" t="s">
        <v>245</v>
      </c>
      <c r="O6" s="30" t="s">
        <v>1552</v>
      </c>
      <c r="P6" s="43">
        <v>40926</v>
      </c>
      <c r="Q6" s="44" t="s">
        <v>501</v>
      </c>
      <c r="R6" s="30" t="s">
        <v>501</v>
      </c>
      <c r="S6" s="30"/>
      <c r="T6" s="30"/>
      <c r="U6" s="30"/>
      <c r="V6" s="3"/>
      <c r="W6" s="30"/>
      <c r="X6" s="30"/>
      <c r="Y6" s="30"/>
    </row>
    <row r="7" spans="1:25" s="33" customFormat="1" ht="18" customHeight="1">
      <c r="A7" s="30">
        <v>648</v>
      </c>
      <c r="B7" s="30" t="s">
        <v>18</v>
      </c>
      <c r="C7" s="3">
        <v>40857</v>
      </c>
      <c r="D7" s="3">
        <v>40918</v>
      </c>
      <c r="E7" s="30" t="s">
        <v>1534</v>
      </c>
      <c r="F7" s="30" t="s">
        <v>1535</v>
      </c>
      <c r="G7" s="30" t="s">
        <v>1553</v>
      </c>
      <c r="H7" s="30" t="s">
        <v>419</v>
      </c>
      <c r="I7" s="30">
        <v>40920</v>
      </c>
      <c r="J7" s="3" t="s">
        <v>1540</v>
      </c>
      <c r="K7" s="3" t="s">
        <v>370</v>
      </c>
      <c r="L7" s="30" t="s">
        <v>4807</v>
      </c>
      <c r="M7" s="30" t="s">
        <v>1554</v>
      </c>
      <c r="N7" s="30" t="s">
        <v>387</v>
      </c>
      <c r="O7" s="30" t="s">
        <v>1555</v>
      </c>
      <c r="P7" s="43">
        <v>40934</v>
      </c>
      <c r="Q7" s="44" t="s">
        <v>501</v>
      </c>
      <c r="R7" s="30" t="s">
        <v>501</v>
      </c>
      <c r="S7" s="30"/>
      <c r="T7" s="30"/>
      <c r="U7" s="30"/>
      <c r="V7" s="3"/>
      <c r="W7" s="30"/>
      <c r="X7" s="30"/>
      <c r="Y7" s="30"/>
    </row>
    <row r="8" spans="1:25" s="33" customFormat="1" ht="18" customHeight="1">
      <c r="A8" s="30">
        <v>649</v>
      </c>
      <c r="B8" s="30" t="s">
        <v>19</v>
      </c>
      <c r="C8" s="3">
        <v>40857</v>
      </c>
      <c r="D8" s="3">
        <v>40918</v>
      </c>
      <c r="E8" s="30" t="s">
        <v>1534</v>
      </c>
      <c r="F8" s="30" t="s">
        <v>1535</v>
      </c>
      <c r="G8" s="30" t="s">
        <v>169</v>
      </c>
      <c r="H8" s="30" t="s">
        <v>420</v>
      </c>
      <c r="I8" s="30">
        <v>40926</v>
      </c>
      <c r="J8" s="3" t="s">
        <v>1556</v>
      </c>
      <c r="K8" s="3" t="s">
        <v>1557</v>
      </c>
      <c r="L8" s="30" t="s">
        <v>4808</v>
      </c>
      <c r="M8" s="30" t="s">
        <v>1558</v>
      </c>
      <c r="N8" s="30" t="s">
        <v>388</v>
      </c>
      <c r="O8" s="30" t="s">
        <v>1559</v>
      </c>
      <c r="P8" s="43">
        <v>40926</v>
      </c>
      <c r="Q8" s="44" t="s">
        <v>501</v>
      </c>
      <c r="R8" s="30" t="s">
        <v>501</v>
      </c>
      <c r="S8" s="30"/>
      <c r="T8" s="30"/>
      <c r="U8" s="30"/>
      <c r="V8" s="3"/>
      <c r="W8" s="30"/>
      <c r="X8" s="30"/>
      <c r="Y8" s="30"/>
    </row>
    <row r="9" spans="1:25" s="33" customFormat="1" ht="18" customHeight="1">
      <c r="A9" s="30">
        <v>650</v>
      </c>
      <c r="B9" s="30" t="s">
        <v>20</v>
      </c>
      <c r="C9" s="3">
        <v>40857</v>
      </c>
      <c r="D9" s="3">
        <v>40918</v>
      </c>
      <c r="E9" s="30" t="s">
        <v>1534</v>
      </c>
      <c r="F9" s="30" t="s">
        <v>1535</v>
      </c>
      <c r="G9" s="30" t="s">
        <v>170</v>
      </c>
      <c r="H9" s="30" t="s">
        <v>421</v>
      </c>
      <c r="I9" s="30">
        <v>40903</v>
      </c>
      <c r="J9" s="3" t="s">
        <v>1560</v>
      </c>
      <c r="K9" s="3" t="s">
        <v>21</v>
      </c>
      <c r="L9" s="30" t="s">
        <v>4809</v>
      </c>
      <c r="M9" s="30" t="s">
        <v>1561</v>
      </c>
      <c r="N9" s="30" t="s">
        <v>389</v>
      </c>
      <c r="O9" s="30" t="s">
        <v>1562</v>
      </c>
      <c r="P9" s="43">
        <v>40906</v>
      </c>
      <c r="Q9" s="44" t="s">
        <v>501</v>
      </c>
      <c r="R9" s="30" t="s">
        <v>501</v>
      </c>
      <c r="S9" s="30"/>
      <c r="T9" s="30"/>
      <c r="U9" s="30"/>
      <c r="V9" s="3"/>
      <c r="W9" s="30"/>
      <c r="X9" s="30"/>
      <c r="Y9" s="30"/>
    </row>
    <row r="10" spans="1:25" s="33" customFormat="1" ht="18" customHeight="1">
      <c r="A10" s="30">
        <v>651</v>
      </c>
      <c r="B10" s="30" t="s">
        <v>22</v>
      </c>
      <c r="C10" s="3">
        <v>40857</v>
      </c>
      <c r="D10" s="3">
        <v>40918</v>
      </c>
      <c r="E10" s="30" t="s">
        <v>1534</v>
      </c>
      <c r="F10" s="30" t="s">
        <v>1535</v>
      </c>
      <c r="G10" s="30" t="s">
        <v>171</v>
      </c>
      <c r="H10" s="30" t="s">
        <v>422</v>
      </c>
      <c r="I10" s="30">
        <v>40898</v>
      </c>
      <c r="J10" s="3" t="s">
        <v>1563</v>
      </c>
      <c r="K10" s="3" t="s">
        <v>23</v>
      </c>
      <c r="L10" s="30" t="s">
        <v>4810</v>
      </c>
      <c r="M10" s="30" t="s">
        <v>1564</v>
      </c>
      <c r="N10" s="30" t="s">
        <v>250</v>
      </c>
      <c r="O10" s="30" t="s">
        <v>1565</v>
      </c>
      <c r="P10" s="43">
        <v>40899</v>
      </c>
      <c r="Q10" s="44" t="s">
        <v>501</v>
      </c>
      <c r="R10" s="30" t="s">
        <v>501</v>
      </c>
      <c r="S10" s="30"/>
      <c r="T10" s="30"/>
      <c r="U10" s="30"/>
      <c r="V10" s="3"/>
      <c r="W10" s="30"/>
      <c r="X10" s="30"/>
      <c r="Y10" s="30"/>
    </row>
    <row r="11" spans="1:25" s="33" customFormat="1" ht="18" customHeight="1">
      <c r="A11" s="30" t="s">
        <v>2298</v>
      </c>
      <c r="B11" s="30" t="s">
        <v>24</v>
      </c>
      <c r="C11" s="3">
        <v>40857</v>
      </c>
      <c r="D11" s="3">
        <v>40918</v>
      </c>
      <c r="E11" s="30" t="s">
        <v>1543</v>
      </c>
      <c r="F11" s="30" t="s">
        <v>1535</v>
      </c>
      <c r="G11" s="30" t="s">
        <v>172</v>
      </c>
      <c r="H11" s="44" t="s">
        <v>501</v>
      </c>
      <c r="I11" s="44" t="s">
        <v>501</v>
      </c>
      <c r="J11" s="3" t="s">
        <v>1566</v>
      </c>
      <c r="K11" s="3" t="s">
        <v>1567</v>
      </c>
      <c r="L11" s="30" t="s">
        <v>4811</v>
      </c>
      <c r="M11" s="44" t="s">
        <v>1568</v>
      </c>
      <c r="N11" s="44" t="s">
        <v>501</v>
      </c>
      <c r="O11" s="44" t="s">
        <v>501</v>
      </c>
      <c r="P11" s="44" t="s">
        <v>501</v>
      </c>
      <c r="Q11" s="44" t="s">
        <v>2299</v>
      </c>
      <c r="R11" s="44" t="s">
        <v>501</v>
      </c>
      <c r="S11" s="30"/>
      <c r="T11" s="30"/>
      <c r="U11" s="30"/>
      <c r="V11" s="30"/>
      <c r="W11" s="30"/>
      <c r="X11" s="30"/>
      <c r="Y11" s="30"/>
    </row>
    <row r="12" spans="1:25" s="33" customFormat="1" ht="18" customHeight="1">
      <c r="A12" s="30">
        <v>653</v>
      </c>
      <c r="B12" s="30" t="s">
        <v>25</v>
      </c>
      <c r="C12" s="3">
        <v>40857</v>
      </c>
      <c r="D12" s="3">
        <v>40918</v>
      </c>
      <c r="E12" s="30" t="s">
        <v>1534</v>
      </c>
      <c r="F12" s="30" t="s">
        <v>1535</v>
      </c>
      <c r="G12" s="30" t="s">
        <v>173</v>
      </c>
      <c r="H12" s="30" t="s">
        <v>423</v>
      </c>
      <c r="I12" s="30">
        <v>40976</v>
      </c>
      <c r="J12" s="3" t="s">
        <v>1569</v>
      </c>
      <c r="K12" s="3" t="s">
        <v>1570</v>
      </c>
      <c r="L12" s="30" t="s">
        <v>4812</v>
      </c>
      <c r="M12" s="30" t="s">
        <v>1571</v>
      </c>
      <c r="N12" s="30" t="s">
        <v>232</v>
      </c>
      <c r="O12" s="30" t="s">
        <v>1572</v>
      </c>
      <c r="P12" s="3">
        <v>40976</v>
      </c>
      <c r="Q12" s="44" t="s">
        <v>1573</v>
      </c>
      <c r="R12" s="30" t="s">
        <v>501</v>
      </c>
      <c r="S12" s="30"/>
      <c r="T12" s="30"/>
      <c r="U12" s="30"/>
      <c r="V12" s="3"/>
      <c r="W12" s="30"/>
      <c r="X12" s="30"/>
      <c r="Y12" s="30"/>
    </row>
    <row r="13" spans="1:25" s="33" customFormat="1" ht="18" customHeight="1">
      <c r="A13" s="30">
        <v>654</v>
      </c>
      <c r="B13" s="30" t="s">
        <v>26</v>
      </c>
      <c r="C13" s="3">
        <v>40857</v>
      </c>
      <c r="D13" s="3">
        <v>40918</v>
      </c>
      <c r="E13" s="30" t="s">
        <v>1534</v>
      </c>
      <c r="F13" s="30" t="s">
        <v>1535</v>
      </c>
      <c r="G13" s="30" t="s">
        <v>174</v>
      </c>
      <c r="H13" s="30" t="s">
        <v>1574</v>
      </c>
      <c r="I13" s="30">
        <v>40919</v>
      </c>
      <c r="J13" s="3" t="s">
        <v>1575</v>
      </c>
      <c r="K13" s="3" t="s">
        <v>1576</v>
      </c>
      <c r="L13" s="30" t="s">
        <v>4813</v>
      </c>
      <c r="M13" s="30" t="s">
        <v>1577</v>
      </c>
      <c r="N13" s="30" t="s">
        <v>231</v>
      </c>
      <c r="O13" s="30" t="s">
        <v>1562</v>
      </c>
      <c r="P13" s="43">
        <v>40920</v>
      </c>
      <c r="Q13" s="44" t="s">
        <v>501</v>
      </c>
      <c r="R13" s="30" t="s">
        <v>501</v>
      </c>
      <c r="S13" s="30"/>
      <c r="T13" s="30"/>
      <c r="U13" s="30"/>
      <c r="V13" s="3"/>
      <c r="W13" s="30"/>
      <c r="X13" s="30"/>
      <c r="Y13" s="30"/>
    </row>
    <row r="14" spans="1:25" s="33" customFormat="1" ht="18" customHeight="1">
      <c r="A14" s="30">
        <v>655</v>
      </c>
      <c r="B14" s="30" t="s">
        <v>27</v>
      </c>
      <c r="C14" s="3">
        <v>40857</v>
      </c>
      <c r="D14" s="3">
        <v>40918</v>
      </c>
      <c r="E14" s="30" t="s">
        <v>1534</v>
      </c>
      <c r="F14" s="30" t="s">
        <v>1535</v>
      </c>
      <c r="G14" s="30" t="s">
        <v>175</v>
      </c>
      <c r="H14" s="30" t="s">
        <v>424</v>
      </c>
      <c r="I14" s="30">
        <v>40931</v>
      </c>
      <c r="J14" s="3" t="s">
        <v>1578</v>
      </c>
      <c r="K14" s="3" t="s">
        <v>28</v>
      </c>
      <c r="L14" s="30" t="s">
        <v>4814</v>
      </c>
      <c r="M14" s="30" t="s">
        <v>1579</v>
      </c>
      <c r="N14" s="30" t="s">
        <v>390</v>
      </c>
      <c r="O14" s="30" t="s">
        <v>1580</v>
      </c>
      <c r="P14" s="43">
        <v>40932</v>
      </c>
      <c r="Q14" s="44" t="s">
        <v>501</v>
      </c>
      <c r="R14" s="30" t="s">
        <v>501</v>
      </c>
      <c r="S14" s="30"/>
      <c r="T14" s="30"/>
      <c r="U14" s="30"/>
      <c r="V14" s="3"/>
      <c r="W14" s="30"/>
      <c r="X14" s="30"/>
      <c r="Y14" s="30"/>
    </row>
    <row r="15" spans="1:25" s="33" customFormat="1" ht="18" customHeight="1">
      <c r="A15" s="30">
        <v>657</v>
      </c>
      <c r="B15" s="30" t="s">
        <v>29</v>
      </c>
      <c r="C15" s="3">
        <v>40857</v>
      </c>
      <c r="D15" s="3">
        <v>40918</v>
      </c>
      <c r="E15" s="30" t="s">
        <v>1534</v>
      </c>
      <c r="F15" s="30" t="s">
        <v>1535</v>
      </c>
      <c r="G15" s="30" t="s">
        <v>176</v>
      </c>
      <c r="H15" s="30" t="s">
        <v>425</v>
      </c>
      <c r="I15" s="30">
        <v>40903</v>
      </c>
      <c r="J15" s="3" t="s">
        <v>1581</v>
      </c>
      <c r="K15" s="3" t="s">
        <v>30</v>
      </c>
      <c r="L15" s="30" t="s">
        <v>4815</v>
      </c>
      <c r="M15" s="30" t="s">
        <v>1582</v>
      </c>
      <c r="N15" s="30" t="s">
        <v>391</v>
      </c>
      <c r="O15" s="30" t="s">
        <v>1583</v>
      </c>
      <c r="P15" s="43">
        <v>40905</v>
      </c>
      <c r="Q15" s="44" t="s">
        <v>501</v>
      </c>
      <c r="R15" s="30" t="s">
        <v>501</v>
      </c>
      <c r="S15" s="30"/>
      <c r="T15" s="30"/>
      <c r="U15" s="30"/>
      <c r="V15" s="3"/>
      <c r="W15" s="30"/>
      <c r="X15" s="30"/>
      <c r="Y15" s="30"/>
    </row>
    <row r="16" spans="1:25" s="33" customFormat="1" ht="18" customHeight="1">
      <c r="A16" s="30">
        <v>658</v>
      </c>
      <c r="B16" s="30" t="s">
        <v>31</v>
      </c>
      <c r="C16" s="3">
        <v>40857</v>
      </c>
      <c r="D16" s="3">
        <v>40918</v>
      </c>
      <c r="E16" s="30" t="s">
        <v>1534</v>
      </c>
      <c r="F16" s="30" t="s">
        <v>1535</v>
      </c>
      <c r="G16" s="30" t="s">
        <v>177</v>
      </c>
      <c r="H16" s="30" t="s">
        <v>426</v>
      </c>
      <c r="I16" s="30">
        <v>40921</v>
      </c>
      <c r="J16" s="3" t="s">
        <v>1584</v>
      </c>
      <c r="K16" s="3" t="s">
        <v>32</v>
      </c>
      <c r="L16" s="30" t="s">
        <v>4816</v>
      </c>
      <c r="M16" s="30" t="s">
        <v>1585</v>
      </c>
      <c r="N16" s="30" t="s">
        <v>243</v>
      </c>
      <c r="O16" s="30" t="s">
        <v>691</v>
      </c>
      <c r="P16" s="43">
        <v>40921</v>
      </c>
      <c r="Q16" s="44" t="s">
        <v>501</v>
      </c>
      <c r="R16" s="30" t="s">
        <v>501</v>
      </c>
      <c r="S16" s="30"/>
      <c r="T16" s="30"/>
      <c r="U16" s="30"/>
      <c r="V16" s="3"/>
      <c r="W16" s="30"/>
      <c r="X16" s="30"/>
      <c r="Y16" s="30"/>
    </row>
    <row r="17" spans="1:25" s="33" customFormat="1" ht="18" customHeight="1">
      <c r="A17" s="30">
        <v>659</v>
      </c>
      <c r="B17" s="30" t="s">
        <v>33</v>
      </c>
      <c r="C17" s="3">
        <v>40857</v>
      </c>
      <c r="D17" s="3">
        <v>40918</v>
      </c>
      <c r="E17" s="30" t="s">
        <v>1534</v>
      </c>
      <c r="F17" s="30" t="s">
        <v>1535</v>
      </c>
      <c r="G17" s="30" t="s">
        <v>178</v>
      </c>
      <c r="H17" s="30" t="s">
        <v>1586</v>
      </c>
      <c r="I17" s="30">
        <v>40917</v>
      </c>
      <c r="J17" s="3" t="s">
        <v>1587</v>
      </c>
      <c r="K17" s="3" t="s">
        <v>34</v>
      </c>
      <c r="L17" s="30" t="s">
        <v>4817</v>
      </c>
      <c r="M17" s="30" t="s">
        <v>1588</v>
      </c>
      <c r="N17" s="30" t="s">
        <v>260</v>
      </c>
      <c r="O17" s="30" t="s">
        <v>1589</v>
      </c>
      <c r="P17" s="43">
        <v>40919</v>
      </c>
      <c r="Q17" s="44" t="s">
        <v>501</v>
      </c>
      <c r="R17" s="30" t="s">
        <v>501</v>
      </c>
      <c r="S17" s="30"/>
      <c r="T17" s="30"/>
      <c r="U17" s="30"/>
      <c r="V17" s="3"/>
      <c r="W17" s="30"/>
      <c r="X17" s="30"/>
      <c r="Y17" s="30"/>
    </row>
    <row r="18" spans="1:25" s="33" customFormat="1" ht="18" customHeight="1">
      <c r="A18" s="30">
        <v>661</v>
      </c>
      <c r="B18" s="30" t="s">
        <v>35</v>
      </c>
      <c r="C18" s="3">
        <v>40857</v>
      </c>
      <c r="D18" s="3">
        <v>40918</v>
      </c>
      <c r="E18" s="30" t="s">
        <v>1534</v>
      </c>
      <c r="F18" s="30" t="s">
        <v>1535</v>
      </c>
      <c r="G18" s="30" t="s">
        <v>179</v>
      </c>
      <c r="H18" s="30" t="s">
        <v>427</v>
      </c>
      <c r="I18" s="30">
        <v>40926</v>
      </c>
      <c r="J18" s="3" t="s">
        <v>1590</v>
      </c>
      <c r="K18" s="3" t="s">
        <v>36</v>
      </c>
      <c r="L18" s="30" t="s">
        <v>4818</v>
      </c>
      <c r="M18" s="30" t="s">
        <v>1591</v>
      </c>
      <c r="N18" s="30" t="s">
        <v>235</v>
      </c>
      <c r="O18" s="30" t="s">
        <v>1589</v>
      </c>
      <c r="P18" s="43">
        <v>40926</v>
      </c>
      <c r="Q18" s="44" t="s">
        <v>501</v>
      </c>
      <c r="R18" s="30" t="s">
        <v>501</v>
      </c>
      <c r="S18" s="30"/>
      <c r="T18" s="30"/>
      <c r="U18" s="30"/>
      <c r="V18" s="3"/>
      <c r="W18" s="30"/>
      <c r="X18" s="30"/>
      <c r="Y18" s="30"/>
    </row>
    <row r="19" spans="1:25" s="33" customFormat="1" ht="18" customHeight="1">
      <c r="A19" s="30">
        <v>662</v>
      </c>
      <c r="B19" s="30" t="s">
        <v>37</v>
      </c>
      <c r="C19" s="3">
        <v>40857</v>
      </c>
      <c r="D19" s="3">
        <v>40918</v>
      </c>
      <c r="E19" s="30" t="s">
        <v>1534</v>
      </c>
      <c r="F19" s="30" t="s">
        <v>1535</v>
      </c>
      <c r="G19" s="30" t="s">
        <v>180</v>
      </c>
      <c r="H19" s="30" t="s">
        <v>428</v>
      </c>
      <c r="I19" s="30">
        <v>40917</v>
      </c>
      <c r="J19" s="3" t="s">
        <v>1592</v>
      </c>
      <c r="K19" s="3" t="s">
        <v>38</v>
      </c>
      <c r="L19" s="30" t="s">
        <v>4819</v>
      </c>
      <c r="M19" s="30" t="s">
        <v>1593</v>
      </c>
      <c r="N19" s="30" t="s">
        <v>249</v>
      </c>
      <c r="O19" s="30" t="s">
        <v>1552</v>
      </c>
      <c r="P19" s="43">
        <v>40918</v>
      </c>
      <c r="Q19" s="44" t="s">
        <v>501</v>
      </c>
      <c r="R19" s="30" t="s">
        <v>501</v>
      </c>
      <c r="S19" s="30"/>
      <c r="T19" s="30"/>
      <c r="U19" s="30"/>
      <c r="V19" s="3"/>
      <c r="W19" s="30"/>
      <c r="X19" s="30"/>
      <c r="Y19" s="30"/>
    </row>
    <row r="20" spans="1:25" s="33" customFormat="1" ht="18" customHeight="1">
      <c r="A20" s="30">
        <v>663</v>
      </c>
      <c r="B20" s="30" t="s">
        <v>39</v>
      </c>
      <c r="C20" s="3">
        <v>40857</v>
      </c>
      <c r="D20" s="3">
        <v>40918</v>
      </c>
      <c r="E20" s="30" t="s">
        <v>1534</v>
      </c>
      <c r="F20" s="30" t="s">
        <v>1535</v>
      </c>
      <c r="G20" s="30" t="s">
        <v>181</v>
      </c>
      <c r="H20" s="30" t="s">
        <v>5566</v>
      </c>
      <c r="I20" s="30">
        <v>40913</v>
      </c>
      <c r="J20" s="3" t="s">
        <v>1594</v>
      </c>
      <c r="K20" s="3" t="s">
        <v>40</v>
      </c>
      <c r="L20" s="30" t="s">
        <v>4820</v>
      </c>
      <c r="M20" s="30" t="s">
        <v>1595</v>
      </c>
      <c r="N20" s="30" t="s">
        <v>392</v>
      </c>
      <c r="O20" s="30" t="s">
        <v>1596</v>
      </c>
      <c r="P20" s="43">
        <v>40926</v>
      </c>
      <c r="Q20" s="44" t="s">
        <v>501</v>
      </c>
      <c r="R20" s="30" t="s">
        <v>501</v>
      </c>
      <c r="S20" s="30"/>
      <c r="T20" s="30"/>
      <c r="U20" s="30"/>
      <c r="V20" s="3"/>
      <c r="W20" s="30"/>
      <c r="X20" s="30"/>
      <c r="Y20" s="30"/>
    </row>
    <row r="21" spans="1:25" s="33" customFormat="1" ht="18" customHeight="1">
      <c r="A21" s="30">
        <v>664</v>
      </c>
      <c r="B21" s="30" t="s">
        <v>41</v>
      </c>
      <c r="C21" s="3">
        <v>40857</v>
      </c>
      <c r="D21" s="3">
        <v>40918</v>
      </c>
      <c r="E21" s="30" t="s">
        <v>1534</v>
      </c>
      <c r="F21" s="30" t="s">
        <v>1535</v>
      </c>
      <c r="G21" s="30" t="s">
        <v>182</v>
      </c>
      <c r="H21" s="30" t="s">
        <v>429</v>
      </c>
      <c r="I21" s="30">
        <v>40917</v>
      </c>
      <c r="J21" s="3" t="s">
        <v>1597</v>
      </c>
      <c r="K21" s="3" t="s">
        <v>42</v>
      </c>
      <c r="L21" s="30" t="s">
        <v>4821</v>
      </c>
      <c r="M21" s="30" t="s">
        <v>1598</v>
      </c>
      <c r="N21" s="30" t="s">
        <v>226</v>
      </c>
      <c r="O21" s="30" t="s">
        <v>1562</v>
      </c>
      <c r="P21" s="43">
        <v>40914</v>
      </c>
      <c r="Q21" s="44" t="s">
        <v>501</v>
      </c>
      <c r="R21" s="30" t="s">
        <v>501</v>
      </c>
      <c r="S21" s="30"/>
      <c r="T21" s="30"/>
      <c r="U21" s="30"/>
      <c r="V21" s="3"/>
      <c r="W21" s="30"/>
      <c r="X21" s="30"/>
      <c r="Y21" s="30"/>
    </row>
    <row r="22" spans="1:25" s="33" customFormat="1" ht="18" customHeight="1">
      <c r="A22" s="30">
        <v>694</v>
      </c>
      <c r="B22" s="30" t="s">
        <v>99</v>
      </c>
      <c r="C22" s="3">
        <v>40857</v>
      </c>
      <c r="D22" s="3">
        <v>41080</v>
      </c>
      <c r="E22" s="30" t="s">
        <v>1534</v>
      </c>
      <c r="F22" s="30" t="s">
        <v>1535</v>
      </c>
      <c r="G22" s="30" t="s">
        <v>212</v>
      </c>
      <c r="H22" s="30" t="s">
        <v>453</v>
      </c>
      <c r="I22" s="30">
        <v>41086</v>
      </c>
      <c r="J22" s="3" t="s">
        <v>1600</v>
      </c>
      <c r="K22" s="3" t="s">
        <v>100</v>
      </c>
      <c r="L22" s="30" t="s">
        <v>4822</v>
      </c>
      <c r="M22" s="44" t="s">
        <v>3958</v>
      </c>
      <c r="N22" s="44" t="s">
        <v>4577</v>
      </c>
      <c r="O22" s="44" t="s">
        <v>1559</v>
      </c>
      <c r="P22" s="3">
        <v>41086</v>
      </c>
      <c r="Q22" s="44" t="s">
        <v>681</v>
      </c>
      <c r="R22" s="44" t="s">
        <v>501</v>
      </c>
      <c r="S22" s="30"/>
      <c r="T22" s="30"/>
      <c r="U22" s="30"/>
      <c r="V22" s="30"/>
      <c r="W22" s="30"/>
      <c r="X22" s="30"/>
      <c r="Y22" s="30"/>
    </row>
    <row r="23" spans="1:25" s="33" customFormat="1" ht="18" customHeight="1">
      <c r="A23" s="30">
        <v>685</v>
      </c>
      <c r="B23" s="30" t="s">
        <v>82</v>
      </c>
      <c r="C23" s="3">
        <v>40857</v>
      </c>
      <c r="D23" s="3">
        <v>40918</v>
      </c>
      <c r="E23" s="30" t="s">
        <v>1534</v>
      </c>
      <c r="F23" s="30" t="s">
        <v>1535</v>
      </c>
      <c r="G23" s="30" t="s">
        <v>203</v>
      </c>
      <c r="H23" s="30" t="s">
        <v>446</v>
      </c>
      <c r="I23" s="30">
        <v>40924</v>
      </c>
      <c r="J23" s="3" t="s">
        <v>1601</v>
      </c>
      <c r="K23" s="3" t="s">
        <v>83</v>
      </c>
      <c r="L23" s="30" t="s">
        <v>4823</v>
      </c>
      <c r="M23" s="30" t="s">
        <v>1602</v>
      </c>
      <c r="N23" s="30" t="s">
        <v>241</v>
      </c>
      <c r="O23" s="30" t="s">
        <v>1596</v>
      </c>
      <c r="P23" s="43">
        <v>40925</v>
      </c>
      <c r="Q23" s="44" t="s">
        <v>501</v>
      </c>
      <c r="R23" s="30" t="s">
        <v>501</v>
      </c>
      <c r="S23" s="30"/>
      <c r="T23" s="30"/>
      <c r="U23" s="30"/>
      <c r="V23" s="3"/>
      <c r="W23" s="30"/>
      <c r="X23" s="30"/>
      <c r="Y23" s="30"/>
    </row>
    <row r="24" spans="1:25" s="33" customFormat="1" ht="18" customHeight="1">
      <c r="A24" s="30">
        <v>686</v>
      </c>
      <c r="B24" s="30" t="s">
        <v>84</v>
      </c>
      <c r="C24" s="3">
        <v>40857</v>
      </c>
      <c r="D24" s="3">
        <v>40968</v>
      </c>
      <c r="E24" s="30" t="s">
        <v>1534</v>
      </c>
      <c r="F24" s="30" t="s">
        <v>1544</v>
      </c>
      <c r="G24" s="30" t="s">
        <v>204</v>
      </c>
      <c r="H24" s="30" t="s">
        <v>447</v>
      </c>
      <c r="I24" s="30">
        <v>40968</v>
      </c>
      <c r="J24" s="3" t="s">
        <v>1603</v>
      </c>
      <c r="K24" s="3" t="s">
        <v>85</v>
      </c>
      <c r="L24" s="30" t="s">
        <v>4824</v>
      </c>
      <c r="M24" s="30" t="s">
        <v>1604</v>
      </c>
      <c r="N24" s="30" t="s">
        <v>2436</v>
      </c>
      <c r="O24" s="30" t="s">
        <v>1659</v>
      </c>
      <c r="P24" s="3">
        <v>40991</v>
      </c>
      <c r="Q24" s="44" t="s">
        <v>681</v>
      </c>
      <c r="R24" s="30" t="s">
        <v>501</v>
      </c>
      <c r="S24" s="30"/>
      <c r="T24" s="30"/>
      <c r="U24" s="30"/>
      <c r="V24" s="30"/>
      <c r="W24" s="30"/>
      <c r="X24" s="30"/>
      <c r="Y24" s="30"/>
    </row>
    <row r="25" spans="1:25" s="33" customFormat="1" ht="18" customHeight="1">
      <c r="A25" s="30">
        <v>687</v>
      </c>
      <c r="B25" s="30" t="s">
        <v>86</v>
      </c>
      <c r="C25" s="3">
        <v>40857</v>
      </c>
      <c r="D25" s="3">
        <v>40918</v>
      </c>
      <c r="E25" s="30" t="s">
        <v>1534</v>
      </c>
      <c r="F25" s="30" t="s">
        <v>1535</v>
      </c>
      <c r="G25" s="30" t="s">
        <v>205</v>
      </c>
      <c r="H25" s="30" t="s">
        <v>448</v>
      </c>
      <c r="I25" s="30">
        <v>40898</v>
      </c>
      <c r="J25" s="3" t="s">
        <v>1605</v>
      </c>
      <c r="K25" s="3" t="s">
        <v>87</v>
      </c>
      <c r="L25" s="30" t="s">
        <v>4825</v>
      </c>
      <c r="M25" s="30" t="s">
        <v>1606</v>
      </c>
      <c r="N25" s="30" t="s">
        <v>255</v>
      </c>
      <c r="O25" s="30" t="s">
        <v>1607</v>
      </c>
      <c r="P25" s="43">
        <v>40905</v>
      </c>
      <c r="Q25" s="44" t="s">
        <v>501</v>
      </c>
      <c r="R25" s="30" t="s">
        <v>501</v>
      </c>
      <c r="S25" s="30"/>
      <c r="T25" s="30"/>
      <c r="U25" s="30"/>
      <c r="V25" s="3"/>
      <c r="W25" s="30"/>
      <c r="X25" s="30"/>
      <c r="Y25" s="30"/>
    </row>
    <row r="26" spans="1:25" s="33" customFormat="1" ht="18" customHeight="1">
      <c r="A26" s="30">
        <v>688</v>
      </c>
      <c r="B26" s="30" t="s">
        <v>88</v>
      </c>
      <c r="C26" s="3">
        <v>40857</v>
      </c>
      <c r="D26" s="3">
        <v>40968</v>
      </c>
      <c r="E26" s="30" t="s">
        <v>1534</v>
      </c>
      <c r="F26" s="30" t="s">
        <v>1544</v>
      </c>
      <c r="G26" s="30" t="s">
        <v>206</v>
      </c>
      <c r="H26" s="30" t="s">
        <v>2437</v>
      </c>
      <c r="I26" s="30">
        <v>40995</v>
      </c>
      <c r="J26" s="3" t="s">
        <v>1608</v>
      </c>
      <c r="K26" s="3" t="s">
        <v>89</v>
      </c>
      <c r="L26" s="30" t="s">
        <v>4826</v>
      </c>
      <c r="M26" s="30" t="s">
        <v>1609</v>
      </c>
      <c r="N26" s="30" t="s">
        <v>2461</v>
      </c>
      <c r="O26" s="30" t="s">
        <v>1697</v>
      </c>
      <c r="P26" s="43">
        <v>40998</v>
      </c>
      <c r="Q26" s="44" t="s">
        <v>501</v>
      </c>
      <c r="R26" s="30" t="s">
        <v>501</v>
      </c>
      <c r="S26" s="30"/>
      <c r="T26" s="30"/>
      <c r="U26" s="30"/>
      <c r="V26" s="30"/>
      <c r="W26" s="30"/>
      <c r="X26" s="30"/>
      <c r="Y26" s="30"/>
    </row>
    <row r="27" spans="1:25" s="33" customFormat="1" ht="18" customHeight="1">
      <c r="A27" s="30">
        <v>689</v>
      </c>
      <c r="B27" s="30" t="s">
        <v>90</v>
      </c>
      <c r="C27" s="3">
        <v>40857</v>
      </c>
      <c r="D27" s="3">
        <v>40918</v>
      </c>
      <c r="E27" s="30" t="s">
        <v>1534</v>
      </c>
      <c r="F27" s="30" t="s">
        <v>1535</v>
      </c>
      <c r="G27" s="30" t="s">
        <v>207</v>
      </c>
      <c r="H27" s="30" t="s">
        <v>449</v>
      </c>
      <c r="I27" s="30">
        <v>40924</v>
      </c>
      <c r="J27" s="3" t="s">
        <v>1610</v>
      </c>
      <c r="K27" s="3" t="s">
        <v>91</v>
      </c>
      <c r="L27" s="30" t="s">
        <v>4827</v>
      </c>
      <c r="M27" s="30" t="s">
        <v>1611</v>
      </c>
      <c r="N27" s="30" t="s">
        <v>398</v>
      </c>
      <c r="O27" s="30" t="s">
        <v>1565</v>
      </c>
      <c r="P27" s="43">
        <v>40925</v>
      </c>
      <c r="Q27" s="44" t="s">
        <v>501</v>
      </c>
      <c r="R27" s="30" t="s">
        <v>501</v>
      </c>
      <c r="S27" s="30"/>
      <c r="T27" s="30"/>
      <c r="U27" s="30"/>
      <c r="V27" s="3"/>
      <c r="W27" s="30"/>
      <c r="X27" s="30"/>
      <c r="Y27" s="30"/>
    </row>
    <row r="28" spans="1:25" s="33" customFormat="1" ht="18" customHeight="1">
      <c r="A28" s="30">
        <v>690</v>
      </c>
      <c r="B28" s="30" t="s">
        <v>92</v>
      </c>
      <c r="C28" s="3">
        <v>40857</v>
      </c>
      <c r="D28" s="3">
        <v>40918</v>
      </c>
      <c r="E28" s="30" t="s">
        <v>1534</v>
      </c>
      <c r="F28" s="30" t="s">
        <v>1535</v>
      </c>
      <c r="G28" s="30" t="s">
        <v>208</v>
      </c>
      <c r="H28" s="30" t="s">
        <v>450</v>
      </c>
      <c r="I28" s="30">
        <v>40900</v>
      </c>
      <c r="J28" s="3" t="s">
        <v>1612</v>
      </c>
      <c r="K28" s="3" t="s">
        <v>93</v>
      </c>
      <c r="L28" s="30" t="s">
        <v>4828</v>
      </c>
      <c r="M28" s="30" t="s">
        <v>1613</v>
      </c>
      <c r="N28" s="30" t="s">
        <v>247</v>
      </c>
      <c r="O28" s="30" t="s">
        <v>1614</v>
      </c>
      <c r="P28" s="43">
        <v>40905</v>
      </c>
      <c r="Q28" s="44" t="s">
        <v>501</v>
      </c>
      <c r="R28" s="30" t="s">
        <v>501</v>
      </c>
      <c r="S28" s="30"/>
      <c r="T28" s="30"/>
      <c r="U28" s="30"/>
      <c r="V28" s="3"/>
      <c r="W28" s="30"/>
      <c r="X28" s="30"/>
      <c r="Y28" s="30"/>
    </row>
    <row r="29" spans="1:25" s="33" customFormat="1" ht="18" customHeight="1">
      <c r="A29" s="30">
        <v>691</v>
      </c>
      <c r="B29" s="30" t="s">
        <v>94</v>
      </c>
      <c r="C29" s="3">
        <v>40857</v>
      </c>
      <c r="D29" s="3">
        <v>40918</v>
      </c>
      <c r="E29" s="30" t="s">
        <v>1534</v>
      </c>
      <c r="F29" s="30" t="s">
        <v>1535</v>
      </c>
      <c r="G29" s="30" t="s">
        <v>209</v>
      </c>
      <c r="H29" s="30" t="s">
        <v>451</v>
      </c>
      <c r="I29" s="30">
        <v>40921</v>
      </c>
      <c r="J29" s="3" t="s">
        <v>1615</v>
      </c>
      <c r="K29" s="3" t="s">
        <v>95</v>
      </c>
      <c r="L29" s="30" t="s">
        <v>4829</v>
      </c>
      <c r="M29" s="30" t="s">
        <v>1616</v>
      </c>
      <c r="N29" s="30" t="s">
        <v>399</v>
      </c>
      <c r="O29" s="30" t="s">
        <v>1617</v>
      </c>
      <c r="P29" s="43">
        <v>40924</v>
      </c>
      <c r="Q29" s="44" t="s">
        <v>501</v>
      </c>
      <c r="R29" s="30" t="s">
        <v>501</v>
      </c>
      <c r="S29" s="30"/>
      <c r="T29" s="30"/>
      <c r="U29" s="30"/>
      <c r="V29" s="3"/>
      <c r="W29" s="30"/>
      <c r="X29" s="30"/>
      <c r="Y29" s="30"/>
    </row>
    <row r="30" spans="1:25" s="33" customFormat="1" ht="18" customHeight="1">
      <c r="A30" s="30">
        <v>692</v>
      </c>
      <c r="B30" s="30" t="s">
        <v>96</v>
      </c>
      <c r="C30" s="3">
        <v>40857</v>
      </c>
      <c r="D30" s="3">
        <v>40918</v>
      </c>
      <c r="E30" s="30" t="s">
        <v>1534</v>
      </c>
      <c r="F30" s="30" t="s">
        <v>1535</v>
      </c>
      <c r="G30" s="30" t="s">
        <v>210</v>
      </c>
      <c r="H30" s="30" t="s">
        <v>1618</v>
      </c>
      <c r="I30" s="30">
        <v>40912</v>
      </c>
      <c r="J30" s="3" t="s">
        <v>1619</v>
      </c>
      <c r="K30" s="3" t="s">
        <v>97</v>
      </c>
      <c r="L30" s="30" t="s">
        <v>4830</v>
      </c>
      <c r="M30" s="30" t="s">
        <v>1620</v>
      </c>
      <c r="N30" s="30" t="s">
        <v>254</v>
      </c>
      <c r="O30" s="30" t="s">
        <v>1621</v>
      </c>
      <c r="P30" s="43">
        <v>40913</v>
      </c>
      <c r="Q30" s="44" t="s">
        <v>501</v>
      </c>
      <c r="R30" s="30" t="s">
        <v>501</v>
      </c>
      <c r="S30" s="30"/>
      <c r="T30" s="30"/>
      <c r="U30" s="30"/>
      <c r="V30" s="3"/>
      <c r="W30" s="30"/>
      <c r="X30" s="30"/>
      <c r="Y30" s="30"/>
    </row>
    <row r="31" spans="1:25" s="33" customFormat="1" ht="18" customHeight="1">
      <c r="A31" s="30">
        <v>693</v>
      </c>
      <c r="B31" s="30" t="s">
        <v>98</v>
      </c>
      <c r="C31" s="3">
        <v>40857</v>
      </c>
      <c r="D31" s="3">
        <v>40918</v>
      </c>
      <c r="E31" s="30" t="s">
        <v>1534</v>
      </c>
      <c r="F31" s="30" t="s">
        <v>1535</v>
      </c>
      <c r="G31" s="30" t="s">
        <v>211</v>
      </c>
      <c r="H31" s="30" t="s">
        <v>452</v>
      </c>
      <c r="I31" s="30">
        <v>40933</v>
      </c>
      <c r="J31" s="3" t="s">
        <v>1622</v>
      </c>
      <c r="K31" s="3" t="s">
        <v>1623</v>
      </c>
      <c r="L31" s="30" t="s">
        <v>4831</v>
      </c>
      <c r="M31" s="30" t="s">
        <v>1624</v>
      </c>
      <c r="N31" s="30" t="s">
        <v>400</v>
      </c>
      <c r="O31" s="30" t="s">
        <v>1625</v>
      </c>
      <c r="P31" s="43">
        <v>40932</v>
      </c>
      <c r="Q31" s="44" t="s">
        <v>501</v>
      </c>
      <c r="R31" s="30" t="s">
        <v>501</v>
      </c>
      <c r="S31" s="30"/>
      <c r="T31" s="30"/>
      <c r="U31" s="30"/>
      <c r="V31" s="3"/>
      <c r="W31" s="30"/>
      <c r="X31" s="30"/>
      <c r="Y31" s="30"/>
    </row>
    <row r="32" spans="1:25" s="33" customFormat="1" ht="18" customHeight="1">
      <c r="A32" s="30">
        <v>723</v>
      </c>
      <c r="B32" s="30" t="s">
        <v>116</v>
      </c>
      <c r="C32" s="3">
        <v>40857</v>
      </c>
      <c r="D32" s="3">
        <v>40918</v>
      </c>
      <c r="E32" s="30" t="s">
        <v>1534</v>
      </c>
      <c r="F32" s="30" t="s">
        <v>1535</v>
      </c>
      <c r="G32" s="30" t="s">
        <v>222</v>
      </c>
      <c r="H32" s="30" t="s">
        <v>459</v>
      </c>
      <c r="I32" s="30">
        <v>40996</v>
      </c>
      <c r="J32" s="3" t="s">
        <v>1626</v>
      </c>
      <c r="K32" s="3" t="s">
        <v>117</v>
      </c>
      <c r="L32" s="30" t="s">
        <v>4832</v>
      </c>
      <c r="M32" s="30" t="s">
        <v>1627</v>
      </c>
      <c r="N32" s="30" t="s">
        <v>2462</v>
      </c>
      <c r="O32" s="30" t="s">
        <v>1555</v>
      </c>
      <c r="P32" s="43">
        <v>40998</v>
      </c>
      <c r="Q32" s="44" t="s">
        <v>501</v>
      </c>
      <c r="R32" s="30" t="s">
        <v>501</v>
      </c>
      <c r="S32" s="30"/>
      <c r="T32" s="30"/>
      <c r="U32" s="30"/>
      <c r="V32" s="30"/>
      <c r="W32" s="30"/>
      <c r="X32" s="30"/>
      <c r="Y32" s="30"/>
    </row>
    <row r="33" spans="1:25" s="33" customFormat="1" ht="18" customHeight="1">
      <c r="A33" s="30">
        <v>695</v>
      </c>
      <c r="B33" s="30" t="s">
        <v>101</v>
      </c>
      <c r="C33" s="3">
        <v>40857</v>
      </c>
      <c r="D33" s="3">
        <v>40918</v>
      </c>
      <c r="E33" s="30" t="s">
        <v>1534</v>
      </c>
      <c r="F33" s="30" t="s">
        <v>1535</v>
      </c>
      <c r="G33" s="30" t="s">
        <v>213</v>
      </c>
      <c r="H33" s="30" t="s">
        <v>454</v>
      </c>
      <c r="I33" s="30">
        <v>40919</v>
      </c>
      <c r="J33" s="3" t="s">
        <v>1628</v>
      </c>
      <c r="K33" s="3" t="s">
        <v>102</v>
      </c>
      <c r="L33" s="30" t="s">
        <v>4833</v>
      </c>
      <c r="M33" s="30" t="s">
        <v>1629</v>
      </c>
      <c r="N33" s="30" t="s">
        <v>244</v>
      </c>
      <c r="O33" s="30" t="s">
        <v>1565</v>
      </c>
      <c r="P33" s="43">
        <v>40919</v>
      </c>
      <c r="Q33" s="44" t="s">
        <v>501</v>
      </c>
      <c r="R33" s="30" t="s">
        <v>501</v>
      </c>
      <c r="S33" s="30"/>
      <c r="T33" s="30"/>
      <c r="U33" s="30"/>
      <c r="V33" s="3"/>
      <c r="W33" s="30"/>
      <c r="X33" s="30"/>
      <c r="Y33" s="30"/>
    </row>
    <row r="34" spans="1:25" s="33" customFormat="1" ht="18" customHeight="1">
      <c r="A34" s="30">
        <v>696</v>
      </c>
      <c r="B34" s="30" t="s">
        <v>103</v>
      </c>
      <c r="C34" s="3">
        <v>40857</v>
      </c>
      <c r="D34" s="3">
        <v>40918</v>
      </c>
      <c r="E34" s="30" t="s">
        <v>1534</v>
      </c>
      <c r="F34" s="30" t="s">
        <v>1535</v>
      </c>
      <c r="G34" s="30" t="s">
        <v>214</v>
      </c>
      <c r="H34" s="30" t="s">
        <v>455</v>
      </c>
      <c r="I34" s="30">
        <v>40918</v>
      </c>
      <c r="J34" s="3" t="s">
        <v>1630</v>
      </c>
      <c r="K34" s="3" t="s">
        <v>104</v>
      </c>
      <c r="L34" s="30" t="s">
        <v>4834</v>
      </c>
      <c r="M34" s="30" t="s">
        <v>1631</v>
      </c>
      <c r="N34" s="30" t="s">
        <v>239</v>
      </c>
      <c r="O34" s="30" t="s">
        <v>1565</v>
      </c>
      <c r="P34" s="43">
        <v>40918</v>
      </c>
      <c r="Q34" s="44" t="s">
        <v>501</v>
      </c>
      <c r="R34" s="30" t="s">
        <v>501</v>
      </c>
      <c r="S34" s="30"/>
      <c r="T34" s="30"/>
      <c r="U34" s="30"/>
      <c r="V34" s="3"/>
      <c r="W34" s="30"/>
      <c r="X34" s="30"/>
      <c r="Y34" s="30"/>
    </row>
    <row r="35" spans="1:25" s="33" customFormat="1" ht="18" customHeight="1">
      <c r="A35" s="30">
        <v>697</v>
      </c>
      <c r="B35" s="30" t="s">
        <v>105</v>
      </c>
      <c r="C35" s="3">
        <v>40857</v>
      </c>
      <c r="D35" s="3">
        <v>40918</v>
      </c>
      <c r="E35" s="30" t="s">
        <v>1534</v>
      </c>
      <c r="F35" s="30" t="s">
        <v>1535</v>
      </c>
      <c r="G35" s="30" t="s">
        <v>215</v>
      </c>
      <c r="H35" s="30" t="s">
        <v>456</v>
      </c>
      <c r="I35" s="30">
        <v>40931</v>
      </c>
      <c r="J35" s="3" t="s">
        <v>1632</v>
      </c>
      <c r="K35" s="3" t="s">
        <v>1633</v>
      </c>
      <c r="L35" s="30" t="s">
        <v>4835</v>
      </c>
      <c r="M35" s="30" t="s">
        <v>1634</v>
      </c>
      <c r="N35" s="30" t="s">
        <v>237</v>
      </c>
      <c r="O35" s="30" t="s">
        <v>1614</v>
      </c>
      <c r="P35" s="43">
        <v>40934</v>
      </c>
      <c r="Q35" s="44" t="s">
        <v>501</v>
      </c>
      <c r="R35" s="30" t="s">
        <v>501</v>
      </c>
      <c r="S35" s="30"/>
      <c r="T35" s="30"/>
      <c r="U35" s="30"/>
      <c r="V35" s="3"/>
      <c r="W35" s="30"/>
      <c r="X35" s="30"/>
      <c r="Y35" s="30"/>
    </row>
    <row r="36" spans="1:25" s="33" customFormat="1" ht="18" customHeight="1">
      <c r="A36" s="30">
        <v>698</v>
      </c>
      <c r="B36" s="30" t="s">
        <v>106</v>
      </c>
      <c r="C36" s="3">
        <v>40857</v>
      </c>
      <c r="D36" s="3">
        <v>40918</v>
      </c>
      <c r="E36" s="30" t="s">
        <v>1534</v>
      </c>
      <c r="F36" s="30" t="s">
        <v>1535</v>
      </c>
      <c r="G36" s="30" t="s">
        <v>216</v>
      </c>
      <c r="H36" s="30" t="s">
        <v>1635</v>
      </c>
      <c r="I36" s="30">
        <v>40921</v>
      </c>
      <c r="J36" s="3" t="s">
        <v>1636</v>
      </c>
      <c r="K36" s="3" t="s">
        <v>673</v>
      </c>
      <c r="L36" s="30" t="s">
        <v>4836</v>
      </c>
      <c r="M36" s="30" t="s">
        <v>1637</v>
      </c>
      <c r="N36" s="30" t="s">
        <v>401</v>
      </c>
      <c r="O36" s="30" t="s">
        <v>1638</v>
      </c>
      <c r="P36" s="43">
        <v>40921</v>
      </c>
      <c r="Q36" s="44" t="s">
        <v>501</v>
      </c>
      <c r="R36" s="30" t="s">
        <v>501</v>
      </c>
      <c r="S36" s="30"/>
      <c r="T36" s="30"/>
      <c r="U36" s="30"/>
      <c r="V36" s="3"/>
      <c r="W36" s="30"/>
      <c r="X36" s="30"/>
      <c r="Y36" s="30"/>
    </row>
    <row r="37" spans="1:25" s="33" customFormat="1" ht="18" customHeight="1">
      <c r="A37" s="30">
        <v>699</v>
      </c>
      <c r="B37" s="30" t="s">
        <v>107</v>
      </c>
      <c r="C37" s="3">
        <v>40857</v>
      </c>
      <c r="D37" s="3">
        <v>40918</v>
      </c>
      <c r="E37" s="30" t="s">
        <v>1534</v>
      </c>
      <c r="F37" s="30" t="s">
        <v>1535</v>
      </c>
      <c r="G37" s="30" t="s">
        <v>217</v>
      </c>
      <c r="H37" s="30" t="s">
        <v>1639</v>
      </c>
      <c r="I37" s="30">
        <v>40920</v>
      </c>
      <c r="J37" s="3" t="s">
        <v>1640</v>
      </c>
      <c r="K37" s="3" t="s">
        <v>108</v>
      </c>
      <c r="L37" s="30" t="s">
        <v>4837</v>
      </c>
      <c r="M37" s="30" t="s">
        <v>1641</v>
      </c>
      <c r="N37" s="30" t="s">
        <v>402</v>
      </c>
      <c r="O37" s="30" t="s">
        <v>688</v>
      </c>
      <c r="P37" s="43">
        <v>40921</v>
      </c>
      <c r="Q37" s="44" t="s">
        <v>501</v>
      </c>
      <c r="R37" s="30" t="s">
        <v>501</v>
      </c>
      <c r="S37" s="30"/>
      <c r="T37" s="30"/>
      <c r="U37" s="30"/>
      <c r="V37" s="3"/>
      <c r="W37" s="30"/>
      <c r="X37" s="30"/>
      <c r="Y37" s="30"/>
    </row>
    <row r="38" spans="1:25" s="33" customFormat="1" ht="18" customHeight="1">
      <c r="A38" s="30">
        <v>700</v>
      </c>
      <c r="B38" s="30" t="s">
        <v>109</v>
      </c>
      <c r="C38" s="3">
        <v>40857</v>
      </c>
      <c r="D38" s="3">
        <v>40918</v>
      </c>
      <c r="E38" s="30" t="s">
        <v>1534</v>
      </c>
      <c r="F38" s="30" t="s">
        <v>1535</v>
      </c>
      <c r="G38" s="30" t="s">
        <v>218</v>
      </c>
      <c r="H38" s="30" t="s">
        <v>457</v>
      </c>
      <c r="I38" s="30">
        <v>40942</v>
      </c>
      <c r="J38" s="3" t="s">
        <v>1642</v>
      </c>
      <c r="K38" s="3" t="s">
        <v>110</v>
      </c>
      <c r="L38" s="30" t="s">
        <v>4838</v>
      </c>
      <c r="M38" s="30" t="s">
        <v>1643</v>
      </c>
      <c r="N38" s="30" t="s">
        <v>1644</v>
      </c>
      <c r="O38" s="30" t="s">
        <v>1542</v>
      </c>
      <c r="P38" s="43">
        <v>40946</v>
      </c>
      <c r="Q38" s="44" t="s">
        <v>501</v>
      </c>
      <c r="R38" s="30" t="s">
        <v>501</v>
      </c>
      <c r="S38" s="30"/>
      <c r="T38" s="30"/>
      <c r="U38" s="30"/>
      <c r="V38" s="3"/>
      <c r="W38" s="30"/>
      <c r="X38" s="30"/>
      <c r="Y38" s="30"/>
    </row>
    <row r="39" spans="1:25" s="33" customFormat="1" ht="18" customHeight="1">
      <c r="A39" s="30">
        <v>701</v>
      </c>
      <c r="B39" s="30" t="s">
        <v>111</v>
      </c>
      <c r="C39" s="3">
        <v>40857</v>
      </c>
      <c r="D39" s="3">
        <v>40918</v>
      </c>
      <c r="E39" s="30" t="s">
        <v>1534</v>
      </c>
      <c r="F39" s="30" t="s">
        <v>1535</v>
      </c>
      <c r="G39" s="30" t="s">
        <v>219</v>
      </c>
      <c r="H39" s="30" t="s">
        <v>1645</v>
      </c>
      <c r="I39" s="30">
        <v>40934</v>
      </c>
      <c r="J39" s="3" t="s">
        <v>1646</v>
      </c>
      <c r="K39" s="3" t="s">
        <v>1647</v>
      </c>
      <c r="L39" s="30" t="s">
        <v>4839</v>
      </c>
      <c r="M39" s="30" t="s">
        <v>1648</v>
      </c>
      <c r="N39" s="30" t="s">
        <v>403</v>
      </c>
      <c r="O39" s="30" t="s">
        <v>1555</v>
      </c>
      <c r="P39" s="43">
        <v>40935</v>
      </c>
      <c r="Q39" s="44" t="s">
        <v>501</v>
      </c>
      <c r="R39" s="30" t="s">
        <v>501</v>
      </c>
      <c r="S39" s="30"/>
      <c r="T39" s="30"/>
      <c r="U39" s="30"/>
      <c r="V39" s="3"/>
      <c r="W39" s="30"/>
      <c r="X39" s="30"/>
      <c r="Y39" s="30"/>
    </row>
    <row r="40" spans="1:25" s="33" customFormat="1" ht="18" customHeight="1">
      <c r="A40" s="30">
        <v>721</v>
      </c>
      <c r="B40" s="30" t="s">
        <v>112</v>
      </c>
      <c r="C40" s="3">
        <v>40857</v>
      </c>
      <c r="D40" s="3">
        <v>40918</v>
      </c>
      <c r="E40" s="30" t="s">
        <v>1534</v>
      </c>
      <c r="F40" s="30" t="s">
        <v>1535</v>
      </c>
      <c r="G40" s="30" t="s">
        <v>220</v>
      </c>
      <c r="H40" s="30" t="s">
        <v>1649</v>
      </c>
      <c r="I40" s="30">
        <v>40913</v>
      </c>
      <c r="J40" s="3" t="s">
        <v>1650</v>
      </c>
      <c r="K40" s="3" t="s">
        <v>113</v>
      </c>
      <c r="L40" s="30" t="s">
        <v>4840</v>
      </c>
      <c r="M40" s="30" t="s">
        <v>1651</v>
      </c>
      <c r="N40" s="30" t="s">
        <v>261</v>
      </c>
      <c r="O40" s="30" t="s">
        <v>1652</v>
      </c>
      <c r="P40" s="43">
        <v>40910</v>
      </c>
      <c r="Q40" s="44" t="s">
        <v>501</v>
      </c>
      <c r="R40" s="30" t="s">
        <v>501</v>
      </c>
      <c r="S40" s="30"/>
      <c r="T40" s="30"/>
      <c r="U40" s="30"/>
      <c r="V40" s="3"/>
      <c r="W40" s="30"/>
      <c r="X40" s="30"/>
      <c r="Y40" s="30"/>
    </row>
    <row r="41" spans="1:25" s="33" customFormat="1" ht="18" customHeight="1">
      <c r="A41" s="30">
        <v>722</v>
      </c>
      <c r="B41" s="30" t="s">
        <v>114</v>
      </c>
      <c r="C41" s="3">
        <v>40857</v>
      </c>
      <c r="D41" s="3">
        <v>40918</v>
      </c>
      <c r="E41" s="30" t="s">
        <v>1534</v>
      </c>
      <c r="F41" s="30" t="s">
        <v>1535</v>
      </c>
      <c r="G41" s="30" t="s">
        <v>221</v>
      </c>
      <c r="H41" s="30" t="s">
        <v>458</v>
      </c>
      <c r="I41" s="30">
        <v>40904</v>
      </c>
      <c r="J41" s="3" t="s">
        <v>1653</v>
      </c>
      <c r="K41" s="3" t="s">
        <v>115</v>
      </c>
      <c r="L41" s="30" t="s">
        <v>4841</v>
      </c>
      <c r="M41" s="30" t="s">
        <v>1654</v>
      </c>
      <c r="N41" s="30" t="s">
        <v>228</v>
      </c>
      <c r="O41" s="30" t="s">
        <v>1655</v>
      </c>
      <c r="P41" s="43">
        <v>40905</v>
      </c>
      <c r="Q41" s="44" t="s">
        <v>501</v>
      </c>
      <c r="R41" s="30" t="s">
        <v>501</v>
      </c>
      <c r="S41" s="30"/>
      <c r="T41" s="30"/>
      <c r="U41" s="30"/>
      <c r="V41" s="3"/>
      <c r="W41" s="30"/>
      <c r="X41" s="30"/>
      <c r="Y41" s="30"/>
    </row>
    <row r="42" spans="1:25" s="33" customFormat="1" ht="18" customHeight="1">
      <c r="A42" s="30">
        <v>674</v>
      </c>
      <c r="B42" s="30" t="s">
        <v>60</v>
      </c>
      <c r="C42" s="3">
        <v>40857</v>
      </c>
      <c r="D42" s="3">
        <v>40968</v>
      </c>
      <c r="E42" s="30" t="s">
        <v>1534</v>
      </c>
      <c r="F42" s="30" t="s">
        <v>1544</v>
      </c>
      <c r="G42" s="30" t="s">
        <v>192</v>
      </c>
      <c r="H42" s="30" t="s">
        <v>436</v>
      </c>
      <c r="I42" s="30">
        <v>40962</v>
      </c>
      <c r="J42" s="3" t="s">
        <v>1656</v>
      </c>
      <c r="K42" s="3" t="s">
        <v>61</v>
      </c>
      <c r="L42" s="30" t="s">
        <v>4842</v>
      </c>
      <c r="M42" s="30" t="s">
        <v>1657</v>
      </c>
      <c r="N42" s="30" t="s">
        <v>1658</v>
      </c>
      <c r="O42" s="30" t="s">
        <v>1659</v>
      </c>
      <c r="P42" s="3">
        <v>40973</v>
      </c>
      <c r="Q42" s="44" t="s">
        <v>681</v>
      </c>
      <c r="R42" s="30" t="s">
        <v>501</v>
      </c>
      <c r="S42" s="30"/>
      <c r="T42" s="30"/>
      <c r="U42" s="30"/>
      <c r="V42" s="3"/>
      <c r="W42" s="30"/>
      <c r="X42" s="30"/>
      <c r="Y42" s="30"/>
    </row>
    <row r="43" spans="1:25" s="33" customFormat="1" ht="18" customHeight="1">
      <c r="A43" s="30">
        <v>665</v>
      </c>
      <c r="B43" s="30" t="s">
        <v>43</v>
      </c>
      <c r="C43" s="3">
        <v>40857</v>
      </c>
      <c r="D43" s="3">
        <v>40918</v>
      </c>
      <c r="E43" s="30" t="s">
        <v>1534</v>
      </c>
      <c r="F43" s="30" t="s">
        <v>1535</v>
      </c>
      <c r="G43" s="30" t="s">
        <v>183</v>
      </c>
      <c r="H43" s="30" t="s">
        <v>430</v>
      </c>
      <c r="I43" s="30">
        <v>40904</v>
      </c>
      <c r="J43" s="3" t="s">
        <v>1660</v>
      </c>
      <c r="K43" s="3" t="s">
        <v>44</v>
      </c>
      <c r="L43" s="30" t="s">
        <v>4843</v>
      </c>
      <c r="M43" s="30" t="s">
        <v>1661</v>
      </c>
      <c r="N43" s="30" t="s">
        <v>268</v>
      </c>
      <c r="O43" s="30" t="s">
        <v>1596</v>
      </c>
      <c r="P43" s="43">
        <v>40905</v>
      </c>
      <c r="Q43" s="44" t="s">
        <v>501</v>
      </c>
      <c r="R43" s="30" t="s">
        <v>501</v>
      </c>
      <c r="S43" s="30"/>
      <c r="T43" s="30"/>
      <c r="U43" s="30"/>
      <c r="V43" s="3"/>
      <c r="W43" s="30"/>
      <c r="X43" s="30"/>
      <c r="Y43" s="30"/>
    </row>
    <row r="44" spans="1:25" s="33" customFormat="1" ht="18" customHeight="1">
      <c r="A44" s="30">
        <v>666</v>
      </c>
      <c r="B44" s="30" t="s">
        <v>45</v>
      </c>
      <c r="C44" s="3">
        <v>40857</v>
      </c>
      <c r="D44" s="3">
        <v>40918</v>
      </c>
      <c r="E44" s="30" t="s">
        <v>1534</v>
      </c>
      <c r="F44" s="30" t="s">
        <v>1535</v>
      </c>
      <c r="G44" s="30" t="s">
        <v>184</v>
      </c>
      <c r="H44" s="30" t="s">
        <v>431</v>
      </c>
      <c r="I44" s="30">
        <v>40904</v>
      </c>
      <c r="J44" s="3" t="s">
        <v>1662</v>
      </c>
      <c r="K44" s="3" t="s">
        <v>46</v>
      </c>
      <c r="L44" s="30" t="s">
        <v>4844</v>
      </c>
      <c r="M44" s="30" t="s">
        <v>1663</v>
      </c>
      <c r="N44" s="30" t="s">
        <v>233</v>
      </c>
      <c r="O44" s="30" t="s">
        <v>1664</v>
      </c>
      <c r="P44" s="43">
        <v>40905</v>
      </c>
      <c r="Q44" s="44" t="s">
        <v>501</v>
      </c>
      <c r="R44" s="30" t="s">
        <v>501</v>
      </c>
      <c r="S44" s="30"/>
      <c r="T44" s="30"/>
      <c r="U44" s="30"/>
      <c r="V44" s="3"/>
      <c r="W44" s="30"/>
      <c r="X44" s="30"/>
      <c r="Y44" s="30"/>
    </row>
    <row r="45" spans="1:25" s="33" customFormat="1" ht="18" customHeight="1">
      <c r="A45" s="30">
        <v>667</v>
      </c>
      <c r="B45" s="30" t="s">
        <v>47</v>
      </c>
      <c r="C45" s="3">
        <v>40857</v>
      </c>
      <c r="D45" s="3">
        <v>40918</v>
      </c>
      <c r="E45" s="30" t="s">
        <v>1534</v>
      </c>
      <c r="F45" s="30" t="s">
        <v>1535</v>
      </c>
      <c r="G45" s="30" t="s">
        <v>185</v>
      </c>
      <c r="H45" s="30" t="s">
        <v>2270</v>
      </c>
      <c r="I45" s="30">
        <v>40989</v>
      </c>
      <c r="J45" s="3" t="s">
        <v>1665</v>
      </c>
      <c r="K45" s="3" t="s">
        <v>48</v>
      </c>
      <c r="L45" s="30" t="s">
        <v>4845</v>
      </c>
      <c r="M45" s="30" t="s">
        <v>4846</v>
      </c>
      <c r="N45" s="30" t="s">
        <v>2424</v>
      </c>
      <c r="O45" s="30" t="s">
        <v>2425</v>
      </c>
      <c r="P45" s="43">
        <v>40989</v>
      </c>
      <c r="Q45" s="44" t="s">
        <v>4847</v>
      </c>
      <c r="R45" s="30" t="s">
        <v>501</v>
      </c>
      <c r="S45" s="30"/>
      <c r="T45" s="30"/>
      <c r="U45" s="30"/>
      <c r="V45" s="30"/>
      <c r="W45" s="30"/>
      <c r="X45" s="30"/>
      <c r="Y45" s="30"/>
    </row>
    <row r="46" spans="1:25" s="33" customFormat="1" ht="18" customHeight="1">
      <c r="A46" s="30">
        <v>668</v>
      </c>
      <c r="B46" s="30" t="s">
        <v>49</v>
      </c>
      <c r="C46" s="3">
        <v>40857</v>
      </c>
      <c r="D46" s="3">
        <v>40918</v>
      </c>
      <c r="E46" s="30" t="s">
        <v>1534</v>
      </c>
      <c r="F46" s="30" t="s">
        <v>1535</v>
      </c>
      <c r="G46" s="30" t="s">
        <v>186</v>
      </c>
      <c r="H46" s="30" t="s">
        <v>432</v>
      </c>
      <c r="I46" s="30">
        <v>40935</v>
      </c>
      <c r="J46" s="3" t="s">
        <v>1666</v>
      </c>
      <c r="K46" s="3" t="s">
        <v>50</v>
      </c>
      <c r="L46" s="30" t="s">
        <v>4848</v>
      </c>
      <c r="M46" s="30" t="s">
        <v>1666</v>
      </c>
      <c r="N46" s="30" t="s">
        <v>393</v>
      </c>
      <c r="O46" s="30" t="s">
        <v>1555</v>
      </c>
      <c r="P46" s="43">
        <v>40938</v>
      </c>
      <c r="Q46" s="44" t="s">
        <v>501</v>
      </c>
      <c r="R46" s="30" t="s">
        <v>501</v>
      </c>
      <c r="S46" s="30"/>
      <c r="T46" s="30"/>
      <c r="U46" s="30"/>
      <c r="V46" s="3"/>
      <c r="W46" s="30"/>
      <c r="X46" s="30"/>
      <c r="Y46" s="30"/>
    </row>
    <row r="47" spans="1:25" s="33" customFormat="1" ht="18" customHeight="1">
      <c r="A47" s="30">
        <v>669</v>
      </c>
      <c r="B47" s="30" t="s">
        <v>51</v>
      </c>
      <c r="C47" s="3">
        <v>40857</v>
      </c>
      <c r="D47" s="3">
        <v>41112</v>
      </c>
      <c r="E47" s="30" t="s">
        <v>1599</v>
      </c>
      <c r="F47" s="30" t="s">
        <v>1535</v>
      </c>
      <c r="G47" s="30" t="s">
        <v>187</v>
      </c>
      <c r="H47" s="44" t="s">
        <v>501</v>
      </c>
      <c r="I47" s="44">
        <v>41169</v>
      </c>
      <c r="J47" s="3" t="s">
        <v>1667</v>
      </c>
      <c r="K47" s="3" t="s">
        <v>4849</v>
      </c>
      <c r="L47" s="30" t="s">
        <v>4850</v>
      </c>
      <c r="M47" s="44" t="s">
        <v>7971</v>
      </c>
      <c r="N47" s="44" t="s">
        <v>501</v>
      </c>
      <c r="O47" s="44" t="s">
        <v>501</v>
      </c>
      <c r="P47" s="43" t="s">
        <v>501</v>
      </c>
      <c r="Q47" s="44" t="s">
        <v>4851</v>
      </c>
      <c r="R47" s="44" t="s">
        <v>501</v>
      </c>
      <c r="S47" s="30"/>
      <c r="T47" s="30"/>
      <c r="U47" s="30"/>
      <c r="V47" s="30"/>
      <c r="W47" s="30"/>
      <c r="X47" s="30"/>
      <c r="Y47" s="30"/>
    </row>
    <row r="48" spans="1:25" s="33" customFormat="1" ht="18" customHeight="1">
      <c r="A48" s="30">
        <v>670</v>
      </c>
      <c r="B48" s="30" t="s">
        <v>53</v>
      </c>
      <c r="C48" s="3">
        <v>40857</v>
      </c>
      <c r="D48" s="3">
        <v>40918</v>
      </c>
      <c r="E48" s="30" t="s">
        <v>1534</v>
      </c>
      <c r="F48" s="30" t="s">
        <v>1535</v>
      </c>
      <c r="G48" s="30" t="s">
        <v>188</v>
      </c>
      <c r="H48" s="30" t="s">
        <v>433</v>
      </c>
      <c r="I48" s="30">
        <v>40927</v>
      </c>
      <c r="J48" s="3" t="s">
        <v>1668</v>
      </c>
      <c r="K48" s="3" t="s">
        <v>1669</v>
      </c>
      <c r="L48" s="30" t="s">
        <v>4852</v>
      </c>
      <c r="M48" s="30" t="s">
        <v>1670</v>
      </c>
      <c r="N48" s="30" t="s">
        <v>230</v>
      </c>
      <c r="O48" s="30" t="s">
        <v>1614</v>
      </c>
      <c r="P48" s="43">
        <v>40927</v>
      </c>
      <c r="Q48" s="44" t="s">
        <v>501</v>
      </c>
      <c r="R48" s="30" t="s">
        <v>501</v>
      </c>
      <c r="S48" s="30"/>
      <c r="T48" s="30"/>
      <c r="U48" s="30"/>
      <c r="V48" s="3"/>
      <c r="W48" s="30"/>
      <c r="X48" s="30"/>
      <c r="Y48" s="30"/>
    </row>
    <row r="49" spans="1:25" s="33" customFormat="1" ht="18" customHeight="1">
      <c r="A49" s="30">
        <v>671</v>
      </c>
      <c r="B49" s="30" t="s">
        <v>54</v>
      </c>
      <c r="C49" s="3">
        <v>40857</v>
      </c>
      <c r="D49" s="3">
        <v>40918</v>
      </c>
      <c r="E49" s="30" t="s">
        <v>1534</v>
      </c>
      <c r="F49" s="30" t="s">
        <v>1535</v>
      </c>
      <c r="G49" s="30" t="s">
        <v>189</v>
      </c>
      <c r="H49" s="30" t="s">
        <v>434</v>
      </c>
      <c r="I49" s="30">
        <v>40931</v>
      </c>
      <c r="J49" s="3" t="s">
        <v>1671</v>
      </c>
      <c r="K49" s="3" t="s">
        <v>55</v>
      </c>
      <c r="L49" s="30" t="s">
        <v>4853</v>
      </c>
      <c r="M49" s="30" t="s">
        <v>1672</v>
      </c>
      <c r="N49" s="30" t="s">
        <v>229</v>
      </c>
      <c r="O49" s="30" t="s">
        <v>1664</v>
      </c>
      <c r="P49" s="43">
        <v>40932</v>
      </c>
      <c r="Q49" s="44" t="s">
        <v>501</v>
      </c>
      <c r="R49" s="30" t="s">
        <v>501</v>
      </c>
      <c r="S49" s="30"/>
      <c r="T49" s="30"/>
      <c r="U49" s="30"/>
      <c r="V49" s="3"/>
      <c r="W49" s="30"/>
      <c r="X49" s="30"/>
      <c r="Y49" s="30"/>
    </row>
    <row r="50" spans="1:25" s="33" customFormat="1" ht="18" customHeight="1">
      <c r="A50" s="30">
        <v>672</v>
      </c>
      <c r="B50" s="30" t="s">
        <v>56</v>
      </c>
      <c r="C50" s="3">
        <v>40857</v>
      </c>
      <c r="D50" s="3">
        <v>41085</v>
      </c>
      <c r="E50" s="30" t="s">
        <v>1534</v>
      </c>
      <c r="F50" s="30" t="s">
        <v>1535</v>
      </c>
      <c r="G50" s="30" t="s">
        <v>190</v>
      </c>
      <c r="H50" s="44" t="s">
        <v>4401</v>
      </c>
      <c r="I50" s="44">
        <v>41081</v>
      </c>
      <c r="J50" s="3" t="s">
        <v>1673</v>
      </c>
      <c r="K50" s="3" t="s">
        <v>57</v>
      </c>
      <c r="L50" s="30" t="s">
        <v>4854</v>
      </c>
      <c r="M50" s="44" t="s">
        <v>1674</v>
      </c>
      <c r="N50" s="44" t="s">
        <v>4402</v>
      </c>
      <c r="O50" s="44" t="s">
        <v>3241</v>
      </c>
      <c r="P50" s="43">
        <v>41082</v>
      </c>
      <c r="Q50" s="44" t="s">
        <v>686</v>
      </c>
      <c r="R50" s="44" t="s">
        <v>501</v>
      </c>
      <c r="S50" s="30"/>
      <c r="T50" s="30"/>
      <c r="U50" s="30"/>
      <c r="V50" s="30"/>
      <c r="W50" s="30"/>
      <c r="X50" s="30"/>
      <c r="Y50" s="30"/>
    </row>
    <row r="51" spans="1:25" s="33" customFormat="1" ht="18" customHeight="1">
      <c r="A51" s="30">
        <v>673</v>
      </c>
      <c r="B51" s="30" t="s">
        <v>58</v>
      </c>
      <c r="C51" s="3">
        <v>40857</v>
      </c>
      <c r="D51" s="3">
        <v>40918</v>
      </c>
      <c r="E51" s="30" t="s">
        <v>1534</v>
      </c>
      <c r="F51" s="30" t="s">
        <v>1535</v>
      </c>
      <c r="G51" s="30" t="s">
        <v>191</v>
      </c>
      <c r="H51" s="30" t="s">
        <v>435</v>
      </c>
      <c r="I51" s="30">
        <v>40931</v>
      </c>
      <c r="J51" s="3" t="s">
        <v>1675</v>
      </c>
      <c r="K51" s="3" t="s">
        <v>59</v>
      </c>
      <c r="L51" s="30" t="s">
        <v>4855</v>
      </c>
      <c r="M51" s="30" t="s">
        <v>1676</v>
      </c>
      <c r="N51" s="30" t="s">
        <v>394</v>
      </c>
      <c r="O51" s="30" t="s">
        <v>1596</v>
      </c>
      <c r="P51" s="43">
        <v>40932</v>
      </c>
      <c r="Q51" s="44" t="s">
        <v>501</v>
      </c>
      <c r="R51" s="30" t="s">
        <v>501</v>
      </c>
      <c r="S51" s="30"/>
      <c r="T51" s="30"/>
      <c r="U51" s="30"/>
      <c r="V51" s="3"/>
      <c r="W51" s="30"/>
      <c r="X51" s="30"/>
      <c r="Y51" s="30"/>
    </row>
    <row r="52" spans="1:25" s="33" customFormat="1" ht="18" customHeight="1">
      <c r="A52" s="30">
        <v>684</v>
      </c>
      <c r="B52" s="30" t="s">
        <v>80</v>
      </c>
      <c r="C52" s="3">
        <v>40857</v>
      </c>
      <c r="D52" s="3">
        <v>40918</v>
      </c>
      <c r="E52" s="30" t="s">
        <v>1534</v>
      </c>
      <c r="F52" s="30" t="s">
        <v>1535</v>
      </c>
      <c r="G52" s="30" t="s">
        <v>202</v>
      </c>
      <c r="H52" s="30" t="s">
        <v>445</v>
      </c>
      <c r="I52" s="30">
        <v>40920</v>
      </c>
      <c r="J52" s="3" t="s">
        <v>1677</v>
      </c>
      <c r="K52" s="3" t="s">
        <v>81</v>
      </c>
      <c r="L52" s="30" t="s">
        <v>4856</v>
      </c>
      <c r="M52" s="30" t="s">
        <v>1678</v>
      </c>
      <c r="N52" s="30" t="s">
        <v>256</v>
      </c>
      <c r="O52" s="30" t="s">
        <v>1555</v>
      </c>
      <c r="P52" s="43">
        <v>40919</v>
      </c>
      <c r="Q52" s="44" t="s">
        <v>501</v>
      </c>
      <c r="R52" s="30" t="s">
        <v>501</v>
      </c>
      <c r="S52" s="30"/>
      <c r="T52" s="30"/>
      <c r="U52" s="30"/>
      <c r="V52" s="3"/>
      <c r="W52" s="30"/>
      <c r="X52" s="30"/>
      <c r="Y52" s="30"/>
    </row>
    <row r="53" spans="1:25" s="33" customFormat="1" ht="18" customHeight="1">
      <c r="A53" s="30">
        <v>675</v>
      </c>
      <c r="B53" s="30" t="s">
        <v>62</v>
      </c>
      <c r="C53" s="3">
        <v>40857</v>
      </c>
      <c r="D53" s="3">
        <v>40918</v>
      </c>
      <c r="E53" s="30" t="s">
        <v>1534</v>
      </c>
      <c r="F53" s="30" t="s">
        <v>1535</v>
      </c>
      <c r="G53" s="30" t="s">
        <v>193</v>
      </c>
      <c r="H53" s="30" t="s">
        <v>437</v>
      </c>
      <c r="I53" s="30">
        <v>40934</v>
      </c>
      <c r="J53" s="3" t="s">
        <v>1679</v>
      </c>
      <c r="K53" s="3" t="s">
        <v>63</v>
      </c>
      <c r="L53" s="30" t="s">
        <v>4857</v>
      </c>
      <c r="M53" s="30" t="s">
        <v>1680</v>
      </c>
      <c r="N53" s="30" t="s">
        <v>395</v>
      </c>
      <c r="O53" s="30" t="s">
        <v>1552</v>
      </c>
      <c r="P53" s="43">
        <v>40934</v>
      </c>
      <c r="Q53" s="44" t="s">
        <v>501</v>
      </c>
      <c r="R53" s="30" t="s">
        <v>501</v>
      </c>
      <c r="S53" s="30"/>
      <c r="T53" s="30"/>
      <c r="U53" s="30"/>
      <c r="V53" s="3"/>
      <c r="W53" s="30"/>
      <c r="X53" s="30"/>
      <c r="Y53" s="30"/>
    </row>
    <row r="54" spans="1:25" s="33" customFormat="1" ht="18" customHeight="1">
      <c r="A54" s="30">
        <v>677</v>
      </c>
      <c r="B54" s="30" t="s">
        <v>66</v>
      </c>
      <c r="C54" s="3">
        <v>40857</v>
      </c>
      <c r="D54" s="3">
        <v>40918</v>
      </c>
      <c r="E54" s="30" t="s">
        <v>1534</v>
      </c>
      <c r="F54" s="30" t="s">
        <v>1535</v>
      </c>
      <c r="G54" s="30" t="s">
        <v>195</v>
      </c>
      <c r="H54" s="30" t="s">
        <v>439</v>
      </c>
      <c r="I54" s="30">
        <v>40917</v>
      </c>
      <c r="J54" s="3" t="s">
        <v>1681</v>
      </c>
      <c r="K54" s="3" t="s">
        <v>67</v>
      </c>
      <c r="L54" s="30" t="s">
        <v>4858</v>
      </c>
      <c r="M54" s="30" t="s">
        <v>1682</v>
      </c>
      <c r="N54" s="30" t="s">
        <v>396</v>
      </c>
      <c r="O54" s="30" t="s">
        <v>1683</v>
      </c>
      <c r="P54" s="43">
        <v>40920</v>
      </c>
      <c r="Q54" s="44" t="s">
        <v>501</v>
      </c>
      <c r="R54" s="30" t="s">
        <v>501</v>
      </c>
      <c r="S54" s="30"/>
      <c r="T54" s="30"/>
      <c r="U54" s="30"/>
      <c r="V54" s="3"/>
      <c r="W54" s="30"/>
      <c r="X54" s="30"/>
      <c r="Y54" s="30"/>
    </row>
    <row r="55" spans="1:25" s="33" customFormat="1" ht="18" customHeight="1">
      <c r="A55" s="30">
        <v>678</v>
      </c>
      <c r="B55" s="30" t="s">
        <v>68</v>
      </c>
      <c r="C55" s="3">
        <v>40857</v>
      </c>
      <c r="D55" s="3">
        <v>40918</v>
      </c>
      <c r="E55" s="30" t="s">
        <v>1534</v>
      </c>
      <c r="F55" s="30" t="s">
        <v>1535</v>
      </c>
      <c r="G55" s="30" t="s">
        <v>196</v>
      </c>
      <c r="H55" s="30" t="s">
        <v>440</v>
      </c>
      <c r="I55" s="30">
        <v>40917</v>
      </c>
      <c r="J55" s="3" t="s">
        <v>1684</v>
      </c>
      <c r="K55" s="3" t="s">
        <v>69</v>
      </c>
      <c r="L55" s="30" t="s">
        <v>4859</v>
      </c>
      <c r="M55" s="30" t="s">
        <v>1685</v>
      </c>
      <c r="N55" s="30" t="s">
        <v>258</v>
      </c>
      <c r="O55" s="30" t="s">
        <v>1686</v>
      </c>
      <c r="P55" s="43">
        <v>40918</v>
      </c>
      <c r="Q55" s="44" t="s">
        <v>501</v>
      </c>
      <c r="R55" s="30" t="s">
        <v>501</v>
      </c>
      <c r="S55" s="30"/>
      <c r="T55" s="30"/>
      <c r="U55" s="30"/>
      <c r="V55" s="3"/>
      <c r="W55" s="30"/>
      <c r="X55" s="30"/>
      <c r="Y55" s="30"/>
    </row>
    <row r="56" spans="1:25" s="33" customFormat="1" ht="18" customHeight="1">
      <c r="A56" s="30">
        <v>679</v>
      </c>
      <c r="B56" s="30" t="s">
        <v>70</v>
      </c>
      <c r="C56" s="3">
        <v>40857</v>
      </c>
      <c r="D56" s="3">
        <v>41104</v>
      </c>
      <c r="E56" s="30" t="s">
        <v>1599</v>
      </c>
      <c r="F56" s="30" t="s">
        <v>1535</v>
      </c>
      <c r="G56" s="30" t="s">
        <v>197</v>
      </c>
      <c r="H56" s="44" t="s">
        <v>501</v>
      </c>
      <c r="I56" s="44">
        <v>41151</v>
      </c>
      <c r="J56" s="3" t="s">
        <v>1688</v>
      </c>
      <c r="K56" s="3" t="s">
        <v>71</v>
      </c>
      <c r="L56" s="30" t="s">
        <v>4860</v>
      </c>
      <c r="M56" s="44" t="s">
        <v>4861</v>
      </c>
      <c r="N56" s="44" t="s">
        <v>501</v>
      </c>
      <c r="O56" s="44" t="s">
        <v>501</v>
      </c>
      <c r="P56" s="43" t="s">
        <v>501</v>
      </c>
      <c r="Q56" s="44" t="s">
        <v>4328</v>
      </c>
      <c r="R56" s="44" t="s">
        <v>501</v>
      </c>
      <c r="S56" s="30"/>
      <c r="T56" s="30"/>
      <c r="U56" s="30"/>
      <c r="V56" s="30"/>
      <c r="W56" s="30"/>
      <c r="X56" s="30"/>
      <c r="Y56" s="30"/>
    </row>
    <row r="57" spans="1:25" s="33" customFormat="1" ht="18" customHeight="1">
      <c r="A57" s="30">
        <v>680</v>
      </c>
      <c r="B57" s="30" t="s">
        <v>72</v>
      </c>
      <c r="C57" s="3">
        <v>40857</v>
      </c>
      <c r="D57" s="3">
        <v>40918</v>
      </c>
      <c r="E57" s="30" t="s">
        <v>1534</v>
      </c>
      <c r="F57" s="30" t="s">
        <v>1535</v>
      </c>
      <c r="G57" s="30" t="s">
        <v>198</v>
      </c>
      <c r="H57" s="30" t="s">
        <v>441</v>
      </c>
      <c r="I57" s="30">
        <v>40932</v>
      </c>
      <c r="J57" s="3" t="s">
        <v>1689</v>
      </c>
      <c r="K57" s="3" t="s">
        <v>73</v>
      </c>
      <c r="L57" s="30" t="s">
        <v>4862</v>
      </c>
      <c r="M57" s="30" t="s">
        <v>1690</v>
      </c>
      <c r="N57" s="30" t="s">
        <v>242</v>
      </c>
      <c r="O57" s="30" t="s">
        <v>1596</v>
      </c>
      <c r="P57" s="43">
        <v>40934</v>
      </c>
      <c r="Q57" s="44" t="s">
        <v>501</v>
      </c>
      <c r="R57" s="30" t="s">
        <v>501</v>
      </c>
      <c r="S57" s="30"/>
      <c r="T57" s="30"/>
      <c r="U57" s="30"/>
      <c r="V57" s="3"/>
      <c r="W57" s="30"/>
      <c r="X57" s="30"/>
      <c r="Y57" s="30"/>
    </row>
    <row r="58" spans="1:25" s="33" customFormat="1" ht="18" customHeight="1">
      <c r="A58" s="30">
        <v>681</v>
      </c>
      <c r="B58" s="30" t="s">
        <v>74</v>
      </c>
      <c r="C58" s="3">
        <v>40857</v>
      </c>
      <c r="D58" s="3">
        <v>40918</v>
      </c>
      <c r="E58" s="30" t="s">
        <v>1534</v>
      </c>
      <c r="F58" s="30" t="s">
        <v>1535</v>
      </c>
      <c r="G58" s="30" t="s">
        <v>199</v>
      </c>
      <c r="H58" s="30" t="s">
        <v>442</v>
      </c>
      <c r="I58" s="30">
        <v>40920</v>
      </c>
      <c r="J58" s="3" t="s">
        <v>1691</v>
      </c>
      <c r="K58" s="3" t="s">
        <v>75</v>
      </c>
      <c r="L58" s="30" t="s">
        <v>4863</v>
      </c>
      <c r="M58" s="30" t="s">
        <v>1692</v>
      </c>
      <c r="N58" s="30" t="s">
        <v>225</v>
      </c>
      <c r="O58" s="30" t="s">
        <v>1693</v>
      </c>
      <c r="P58" s="43">
        <v>40921</v>
      </c>
      <c r="Q58" s="44" t="s">
        <v>501</v>
      </c>
      <c r="R58" s="30" t="s">
        <v>501</v>
      </c>
      <c r="S58" s="30"/>
      <c r="T58" s="30"/>
      <c r="U58" s="30"/>
      <c r="V58" s="3"/>
      <c r="W58" s="30"/>
      <c r="X58" s="30"/>
      <c r="Y58" s="30"/>
    </row>
    <row r="59" spans="1:25" s="33" customFormat="1" ht="18" customHeight="1">
      <c r="A59" s="30">
        <v>682</v>
      </c>
      <c r="B59" s="30" t="s">
        <v>76</v>
      </c>
      <c r="C59" s="3">
        <v>40857</v>
      </c>
      <c r="D59" s="3">
        <v>40968</v>
      </c>
      <c r="E59" s="30" t="s">
        <v>1534</v>
      </c>
      <c r="F59" s="30" t="s">
        <v>1544</v>
      </c>
      <c r="G59" s="30" t="s">
        <v>200</v>
      </c>
      <c r="H59" s="30" t="s">
        <v>443</v>
      </c>
      <c r="I59" s="30">
        <v>40970</v>
      </c>
      <c r="J59" s="3" t="s">
        <v>1694</v>
      </c>
      <c r="K59" s="3" t="s">
        <v>77</v>
      </c>
      <c r="L59" s="30" t="s">
        <v>4864</v>
      </c>
      <c r="M59" s="30" t="s">
        <v>1695</v>
      </c>
      <c r="N59" s="30" t="s">
        <v>1696</v>
      </c>
      <c r="O59" s="30" t="s">
        <v>1697</v>
      </c>
      <c r="P59" s="43">
        <v>40976</v>
      </c>
      <c r="Q59" s="44" t="s">
        <v>501</v>
      </c>
      <c r="R59" s="30" t="s">
        <v>501</v>
      </c>
      <c r="S59" s="30"/>
      <c r="T59" s="30"/>
      <c r="U59" s="30"/>
      <c r="V59" s="3"/>
      <c r="W59" s="30"/>
      <c r="X59" s="30"/>
      <c r="Y59" s="30"/>
    </row>
    <row r="60" spans="1:25" s="33" customFormat="1" ht="18" customHeight="1">
      <c r="A60" s="30">
        <v>683</v>
      </c>
      <c r="B60" s="30" t="s">
        <v>78</v>
      </c>
      <c r="C60" s="3">
        <v>40857</v>
      </c>
      <c r="D60" s="3">
        <v>40918</v>
      </c>
      <c r="E60" s="30" t="s">
        <v>1534</v>
      </c>
      <c r="F60" s="30" t="s">
        <v>1535</v>
      </c>
      <c r="G60" s="30" t="s">
        <v>201</v>
      </c>
      <c r="H60" s="30" t="s">
        <v>444</v>
      </c>
      <c r="I60" s="30">
        <v>40917</v>
      </c>
      <c r="J60" s="3" t="s">
        <v>1698</v>
      </c>
      <c r="K60" s="3" t="s">
        <v>79</v>
      </c>
      <c r="L60" s="30" t="s">
        <v>4865</v>
      </c>
      <c r="M60" s="30" t="s">
        <v>1699</v>
      </c>
      <c r="N60" s="30" t="s">
        <v>251</v>
      </c>
      <c r="O60" s="30" t="s">
        <v>1700</v>
      </c>
      <c r="P60" s="43">
        <v>40919</v>
      </c>
      <c r="Q60" s="44" t="s">
        <v>501</v>
      </c>
      <c r="R60" s="30" t="s">
        <v>501</v>
      </c>
      <c r="S60" s="30"/>
      <c r="T60" s="30"/>
      <c r="U60" s="30"/>
      <c r="V60" s="3"/>
      <c r="W60" s="30"/>
      <c r="X60" s="30"/>
      <c r="Y60" s="30"/>
    </row>
    <row r="61" spans="1:25" s="33" customFormat="1" ht="18" customHeight="1">
      <c r="A61" s="30">
        <v>676</v>
      </c>
      <c r="B61" s="30" t="s">
        <v>64</v>
      </c>
      <c r="C61" s="3">
        <v>40857</v>
      </c>
      <c r="D61" s="3">
        <v>40918</v>
      </c>
      <c r="E61" s="30" t="s">
        <v>1534</v>
      </c>
      <c r="F61" s="30" t="s">
        <v>1535</v>
      </c>
      <c r="G61" s="30" t="s">
        <v>194</v>
      </c>
      <c r="H61" s="30" t="s">
        <v>438</v>
      </c>
      <c r="I61" s="30">
        <v>40917</v>
      </c>
      <c r="J61" s="3" t="s">
        <v>1701</v>
      </c>
      <c r="K61" s="3" t="s">
        <v>65</v>
      </c>
      <c r="L61" s="30" t="s">
        <v>4866</v>
      </c>
      <c r="M61" s="30" t="s">
        <v>1702</v>
      </c>
      <c r="N61" s="30" t="s">
        <v>252</v>
      </c>
      <c r="O61" s="30" t="s">
        <v>1596</v>
      </c>
      <c r="P61" s="43">
        <v>40918</v>
      </c>
      <c r="Q61" s="44" t="s">
        <v>501</v>
      </c>
      <c r="R61" s="30" t="s">
        <v>501</v>
      </c>
      <c r="S61" s="30"/>
      <c r="T61" s="30"/>
      <c r="U61" s="30"/>
      <c r="V61" s="3"/>
      <c r="W61" s="30"/>
      <c r="X61" s="30"/>
      <c r="Y61" s="30"/>
    </row>
    <row r="62" spans="1:25" s="33" customFormat="1" ht="18" customHeight="1">
      <c r="A62" s="30">
        <v>735</v>
      </c>
      <c r="B62" s="30" t="s">
        <v>158</v>
      </c>
      <c r="C62" s="3">
        <v>40857</v>
      </c>
      <c r="D62" s="3">
        <v>40918</v>
      </c>
      <c r="E62" s="30" t="s">
        <v>1534</v>
      </c>
      <c r="F62" s="30" t="s">
        <v>1535</v>
      </c>
      <c r="G62" s="30" t="s">
        <v>132</v>
      </c>
      <c r="H62" s="30" t="s">
        <v>484</v>
      </c>
      <c r="I62" s="30">
        <v>40935</v>
      </c>
      <c r="J62" s="3" t="s">
        <v>1703</v>
      </c>
      <c r="K62" s="3" t="s">
        <v>1704</v>
      </c>
      <c r="L62" s="30" t="s">
        <v>4867</v>
      </c>
      <c r="M62" s="30" t="s">
        <v>1705</v>
      </c>
      <c r="N62" s="30" t="s">
        <v>411</v>
      </c>
      <c r="O62" s="30" t="s">
        <v>1706</v>
      </c>
      <c r="P62" s="43">
        <v>40939</v>
      </c>
      <c r="Q62" s="44" t="s">
        <v>501</v>
      </c>
      <c r="R62" s="30" t="s">
        <v>501</v>
      </c>
      <c r="S62" s="30"/>
      <c r="T62" s="30"/>
      <c r="U62" s="30"/>
      <c r="V62" s="3"/>
      <c r="W62" s="30"/>
      <c r="X62" s="30"/>
      <c r="Y62" s="30"/>
    </row>
    <row r="63" spans="1:25" ht="18" customHeight="1">
      <c r="A63" s="30">
        <v>724</v>
      </c>
      <c r="B63" s="30" t="s">
        <v>157</v>
      </c>
      <c r="C63" s="3">
        <v>40857</v>
      </c>
      <c r="D63" s="3">
        <v>40918</v>
      </c>
      <c r="E63" s="30" t="s">
        <v>1534</v>
      </c>
      <c r="F63" s="30" t="s">
        <v>1535</v>
      </c>
      <c r="G63" s="30" t="s">
        <v>131</v>
      </c>
      <c r="H63" s="30" t="s">
        <v>483</v>
      </c>
      <c r="I63" s="30">
        <v>40920</v>
      </c>
      <c r="J63" s="3" t="s">
        <v>1707</v>
      </c>
      <c r="K63" s="3" t="s">
        <v>362</v>
      </c>
      <c r="L63" s="30" t="s">
        <v>4868</v>
      </c>
      <c r="M63" s="30" t="s">
        <v>1708</v>
      </c>
      <c r="N63" s="30" t="s">
        <v>410</v>
      </c>
      <c r="O63" s="30" t="s">
        <v>1709</v>
      </c>
      <c r="P63" s="43">
        <v>40920</v>
      </c>
      <c r="Q63" s="44" t="s">
        <v>501</v>
      </c>
      <c r="R63" s="30" t="s">
        <v>501</v>
      </c>
      <c r="S63" s="30"/>
      <c r="T63" s="30"/>
      <c r="U63" s="30"/>
      <c r="V63" s="3"/>
      <c r="W63" s="30"/>
      <c r="X63" s="30"/>
      <c r="Y63" s="30"/>
    </row>
    <row r="64" spans="1:25" ht="18" customHeight="1">
      <c r="A64" s="30">
        <v>725</v>
      </c>
      <c r="B64" s="30" t="s">
        <v>156</v>
      </c>
      <c r="C64" s="3">
        <v>40857</v>
      </c>
      <c r="D64" s="3">
        <v>40968</v>
      </c>
      <c r="E64" s="30" t="s">
        <v>1534</v>
      </c>
      <c r="F64" s="30" t="s">
        <v>1544</v>
      </c>
      <c r="G64" s="30" t="s">
        <v>130</v>
      </c>
      <c r="H64" s="30" t="s">
        <v>482</v>
      </c>
      <c r="I64" s="30">
        <v>40966</v>
      </c>
      <c r="J64" s="3" t="s">
        <v>1710</v>
      </c>
      <c r="K64" s="3" t="s">
        <v>344</v>
      </c>
      <c r="L64" s="30" t="s">
        <v>4869</v>
      </c>
      <c r="M64" s="30" t="s">
        <v>1711</v>
      </c>
      <c r="N64" s="30" t="s">
        <v>1712</v>
      </c>
      <c r="O64" s="30" t="s">
        <v>1659</v>
      </c>
      <c r="P64" s="43">
        <v>40974</v>
      </c>
      <c r="Q64" s="44" t="s">
        <v>501</v>
      </c>
      <c r="R64" s="30" t="s">
        <v>501</v>
      </c>
      <c r="S64" s="30"/>
      <c r="T64" s="30"/>
      <c r="U64" s="30"/>
      <c r="V64" s="3"/>
      <c r="W64" s="30"/>
      <c r="X64" s="30"/>
      <c r="Y64" s="30"/>
    </row>
    <row r="65" spans="1:25" ht="18" customHeight="1">
      <c r="A65" s="30">
        <v>726</v>
      </c>
      <c r="B65" s="30" t="s">
        <v>155</v>
      </c>
      <c r="C65" s="3">
        <v>40857</v>
      </c>
      <c r="D65" s="3">
        <v>40918</v>
      </c>
      <c r="E65" s="30" t="s">
        <v>1534</v>
      </c>
      <c r="F65" s="30" t="s">
        <v>1535</v>
      </c>
      <c r="G65" s="30" t="s">
        <v>129</v>
      </c>
      <c r="H65" s="30" t="s">
        <v>481</v>
      </c>
      <c r="I65" s="30">
        <v>40931</v>
      </c>
      <c r="J65" s="3" t="s">
        <v>1713</v>
      </c>
      <c r="K65" s="3" t="s">
        <v>374</v>
      </c>
      <c r="L65" s="30" t="s">
        <v>4870</v>
      </c>
      <c r="M65" s="30" t="s">
        <v>1714</v>
      </c>
      <c r="N65" s="30" t="s">
        <v>409</v>
      </c>
      <c r="O65" s="30" t="s">
        <v>1555</v>
      </c>
      <c r="P65" s="43">
        <v>40932</v>
      </c>
      <c r="Q65" s="44" t="s">
        <v>501</v>
      </c>
      <c r="R65" s="30" t="s">
        <v>501</v>
      </c>
      <c r="S65" s="30"/>
      <c r="T65" s="30"/>
      <c r="U65" s="30"/>
      <c r="V65" s="3"/>
      <c r="W65" s="30"/>
      <c r="X65" s="30"/>
      <c r="Y65" s="30"/>
    </row>
    <row r="66" spans="1:25" ht="18" customHeight="1">
      <c r="A66" s="30">
        <v>727</v>
      </c>
      <c r="B66" s="30" t="s">
        <v>154</v>
      </c>
      <c r="C66" s="3">
        <v>40857</v>
      </c>
      <c r="D66" s="3">
        <v>40918</v>
      </c>
      <c r="E66" s="30" t="s">
        <v>1534</v>
      </c>
      <c r="F66" s="30" t="s">
        <v>1535</v>
      </c>
      <c r="G66" s="30" t="s">
        <v>128</v>
      </c>
      <c r="H66" s="30" t="s">
        <v>480</v>
      </c>
      <c r="I66" s="30">
        <v>40903</v>
      </c>
      <c r="J66" s="3" t="s">
        <v>1713</v>
      </c>
      <c r="K66" s="3" t="s">
        <v>308</v>
      </c>
      <c r="L66" s="30" t="s">
        <v>4871</v>
      </c>
      <c r="M66" s="30" t="s">
        <v>1715</v>
      </c>
      <c r="N66" s="30" t="s">
        <v>236</v>
      </c>
      <c r="O66" s="30" t="s">
        <v>1638</v>
      </c>
      <c r="P66" s="43">
        <v>40904</v>
      </c>
      <c r="Q66" s="44" t="s">
        <v>501</v>
      </c>
      <c r="R66" s="30" t="s">
        <v>501</v>
      </c>
      <c r="S66" s="30"/>
      <c r="T66" s="30"/>
      <c r="U66" s="30"/>
      <c r="V66" s="3"/>
      <c r="W66" s="30"/>
      <c r="X66" s="30"/>
      <c r="Y66" s="30"/>
    </row>
    <row r="67" spans="1:25" ht="18" customHeight="1">
      <c r="A67" s="30">
        <v>728</v>
      </c>
      <c r="B67" s="30" t="s">
        <v>153</v>
      </c>
      <c r="C67" s="3">
        <v>40857</v>
      </c>
      <c r="D67" s="3">
        <v>40918</v>
      </c>
      <c r="E67" s="30" t="s">
        <v>1534</v>
      </c>
      <c r="F67" s="30" t="s">
        <v>1535</v>
      </c>
      <c r="G67" s="30" t="s">
        <v>127</v>
      </c>
      <c r="H67" s="30" t="s">
        <v>479</v>
      </c>
      <c r="I67" s="30">
        <v>40928</v>
      </c>
      <c r="J67" s="3" t="s">
        <v>1716</v>
      </c>
      <c r="K67" s="3" t="s">
        <v>382</v>
      </c>
      <c r="L67" s="30" t="s">
        <v>4872</v>
      </c>
      <c r="M67" s="30" t="s">
        <v>1717</v>
      </c>
      <c r="N67" s="30" t="s">
        <v>408</v>
      </c>
      <c r="O67" s="30" t="s">
        <v>1706</v>
      </c>
      <c r="P67" s="43">
        <v>40928</v>
      </c>
      <c r="Q67" s="44" t="s">
        <v>501</v>
      </c>
      <c r="R67" s="30" t="s">
        <v>501</v>
      </c>
      <c r="S67" s="30"/>
      <c r="T67" s="30"/>
      <c r="U67" s="30"/>
      <c r="V67" s="3"/>
      <c r="W67" s="30"/>
      <c r="X67" s="30"/>
      <c r="Y67" s="30"/>
    </row>
    <row r="68" spans="1:25" ht="18" customHeight="1">
      <c r="A68" s="30">
        <v>729</v>
      </c>
      <c r="B68" s="30" t="s">
        <v>152</v>
      </c>
      <c r="C68" s="3">
        <v>40857</v>
      </c>
      <c r="D68" s="3">
        <v>40918</v>
      </c>
      <c r="E68" s="30" t="s">
        <v>1534</v>
      </c>
      <c r="F68" s="30" t="s">
        <v>1535</v>
      </c>
      <c r="G68" s="30" t="s">
        <v>126</v>
      </c>
      <c r="H68" s="30" t="s">
        <v>478</v>
      </c>
      <c r="I68" s="30">
        <v>40920</v>
      </c>
      <c r="J68" s="3" t="s">
        <v>1718</v>
      </c>
      <c r="K68" s="3" t="s">
        <v>310</v>
      </c>
      <c r="L68" s="30" t="s">
        <v>4873</v>
      </c>
      <c r="M68" s="30" t="s">
        <v>1719</v>
      </c>
      <c r="N68" s="30" t="s">
        <v>234</v>
      </c>
      <c r="O68" s="30" t="s">
        <v>1614</v>
      </c>
      <c r="P68" s="43">
        <v>40925</v>
      </c>
      <c r="Q68" s="44" t="s">
        <v>501</v>
      </c>
      <c r="R68" s="30" t="s">
        <v>501</v>
      </c>
      <c r="S68" s="30"/>
      <c r="T68" s="30"/>
      <c r="U68" s="30"/>
      <c r="V68" s="3"/>
      <c r="W68" s="30"/>
      <c r="X68" s="30"/>
      <c r="Y68" s="30"/>
    </row>
    <row r="69" spans="1:25" ht="18" customHeight="1">
      <c r="A69" s="30">
        <v>730</v>
      </c>
      <c r="B69" s="30" t="s">
        <v>151</v>
      </c>
      <c r="C69" s="3">
        <v>40857</v>
      </c>
      <c r="D69" s="3">
        <v>40918</v>
      </c>
      <c r="E69" s="30" t="s">
        <v>1534</v>
      </c>
      <c r="F69" s="30" t="s">
        <v>1535</v>
      </c>
      <c r="G69" s="30" t="s">
        <v>125</v>
      </c>
      <c r="H69" s="30" t="s">
        <v>1720</v>
      </c>
      <c r="I69" s="30">
        <v>40911</v>
      </c>
      <c r="J69" s="3" t="s">
        <v>1721</v>
      </c>
      <c r="K69" s="3" t="s">
        <v>274</v>
      </c>
      <c r="L69" s="30" t="s">
        <v>4874</v>
      </c>
      <c r="M69" s="30" t="s">
        <v>1722</v>
      </c>
      <c r="N69" s="30" t="s">
        <v>248</v>
      </c>
      <c r="O69" s="30" t="s">
        <v>1723</v>
      </c>
      <c r="P69" s="43">
        <v>40913</v>
      </c>
      <c r="Q69" s="44" t="s">
        <v>501</v>
      </c>
      <c r="R69" s="30" t="s">
        <v>501</v>
      </c>
      <c r="S69" s="30"/>
      <c r="T69" s="30"/>
      <c r="U69" s="30"/>
      <c r="V69" s="3"/>
      <c r="W69" s="30"/>
      <c r="X69" s="30"/>
      <c r="Y69" s="30"/>
    </row>
    <row r="70" spans="1:25" ht="18" customHeight="1">
      <c r="A70" s="30">
        <v>733</v>
      </c>
      <c r="B70" s="30" t="s">
        <v>150</v>
      </c>
      <c r="C70" s="3">
        <v>40857</v>
      </c>
      <c r="D70" s="3">
        <v>40918</v>
      </c>
      <c r="E70" s="30" t="s">
        <v>1534</v>
      </c>
      <c r="F70" s="30" t="s">
        <v>1535</v>
      </c>
      <c r="G70" s="30" t="s">
        <v>124</v>
      </c>
      <c r="H70" s="30" t="s">
        <v>477</v>
      </c>
      <c r="I70" s="30">
        <v>40919</v>
      </c>
      <c r="J70" s="3" t="s">
        <v>1724</v>
      </c>
      <c r="K70" s="3" t="s">
        <v>1725</v>
      </c>
      <c r="L70" s="30" t="s">
        <v>4875</v>
      </c>
      <c r="M70" s="30" t="s">
        <v>1726</v>
      </c>
      <c r="N70" s="30" t="s">
        <v>407</v>
      </c>
      <c r="O70" s="30" t="s">
        <v>1727</v>
      </c>
      <c r="P70" s="43">
        <v>40921</v>
      </c>
      <c r="Q70" s="44" t="s">
        <v>501</v>
      </c>
      <c r="R70" s="30" t="s">
        <v>501</v>
      </c>
      <c r="S70" s="30"/>
      <c r="T70" s="30"/>
      <c r="U70" s="30"/>
      <c r="V70" s="3"/>
      <c r="W70" s="30"/>
      <c r="X70" s="30"/>
      <c r="Y70" s="30"/>
    </row>
    <row r="71" spans="1:25" ht="18" customHeight="1">
      <c r="A71" s="30">
        <v>734</v>
      </c>
      <c r="B71" s="30" t="s">
        <v>149</v>
      </c>
      <c r="C71" s="3">
        <v>40857</v>
      </c>
      <c r="D71" s="3">
        <v>40918</v>
      </c>
      <c r="E71" s="30" t="s">
        <v>1534</v>
      </c>
      <c r="F71" s="30" t="s">
        <v>1535</v>
      </c>
      <c r="G71" s="30" t="s">
        <v>123</v>
      </c>
      <c r="H71" s="30" t="s">
        <v>476</v>
      </c>
      <c r="I71" s="30">
        <v>40941</v>
      </c>
      <c r="J71" s="3" t="s">
        <v>1728</v>
      </c>
      <c r="K71" s="3" t="s">
        <v>384</v>
      </c>
      <c r="L71" s="30" t="s">
        <v>4876</v>
      </c>
      <c r="M71" s="30" t="s">
        <v>1729</v>
      </c>
      <c r="N71" s="30" t="s">
        <v>406</v>
      </c>
      <c r="O71" s="30" t="s">
        <v>1706</v>
      </c>
      <c r="P71" s="43">
        <v>40942</v>
      </c>
      <c r="Q71" s="44" t="s">
        <v>501</v>
      </c>
      <c r="R71" s="30" t="s">
        <v>501</v>
      </c>
      <c r="S71" s="30"/>
      <c r="T71" s="30"/>
      <c r="U71" s="30"/>
      <c r="V71" s="3"/>
      <c r="W71" s="30"/>
      <c r="X71" s="30"/>
      <c r="Y71" s="30"/>
    </row>
    <row r="72" spans="1:25" ht="18" customHeight="1">
      <c r="A72" s="30">
        <v>739</v>
      </c>
      <c r="B72" s="30" t="s">
        <v>148</v>
      </c>
      <c r="C72" s="3">
        <v>40857</v>
      </c>
      <c r="D72" s="3">
        <v>40918</v>
      </c>
      <c r="E72" s="30" t="s">
        <v>1534</v>
      </c>
      <c r="F72" s="30" t="s">
        <v>1535</v>
      </c>
      <c r="G72" s="30" t="s">
        <v>122</v>
      </c>
      <c r="H72" s="30" t="s">
        <v>475</v>
      </c>
      <c r="I72" s="30">
        <v>40933</v>
      </c>
      <c r="J72" s="3" t="s">
        <v>1730</v>
      </c>
      <c r="K72" s="3" t="s">
        <v>333</v>
      </c>
      <c r="L72" s="30" t="s">
        <v>4877</v>
      </c>
      <c r="M72" s="30" t="s">
        <v>1731</v>
      </c>
      <c r="N72" s="30" t="s">
        <v>405</v>
      </c>
      <c r="O72" s="30" t="s">
        <v>1664</v>
      </c>
      <c r="P72" s="43">
        <v>40934</v>
      </c>
      <c r="Q72" s="44" t="s">
        <v>501</v>
      </c>
      <c r="R72" s="30" t="s">
        <v>501</v>
      </c>
      <c r="S72" s="30"/>
      <c r="T72" s="30"/>
      <c r="U72" s="30"/>
      <c r="V72" s="3"/>
      <c r="W72" s="30"/>
      <c r="X72" s="30"/>
      <c r="Y72" s="30"/>
    </row>
    <row r="73" spans="1:25" ht="18" customHeight="1">
      <c r="A73" s="30">
        <v>736</v>
      </c>
      <c r="B73" s="30" t="s">
        <v>147</v>
      </c>
      <c r="C73" s="3">
        <v>40857</v>
      </c>
      <c r="D73" s="3">
        <v>40918</v>
      </c>
      <c r="E73" s="30" t="s">
        <v>1534</v>
      </c>
      <c r="F73" s="30" t="s">
        <v>1535</v>
      </c>
      <c r="G73" s="30" t="s">
        <v>121</v>
      </c>
      <c r="H73" s="30" t="s">
        <v>474</v>
      </c>
      <c r="I73" s="30">
        <v>40924</v>
      </c>
      <c r="J73" s="3" t="s">
        <v>1732</v>
      </c>
      <c r="K73" s="3" t="s">
        <v>357</v>
      </c>
      <c r="L73" s="30" t="s">
        <v>4878</v>
      </c>
      <c r="M73" s="30" t="s">
        <v>1733</v>
      </c>
      <c r="N73" s="30" t="s">
        <v>404</v>
      </c>
      <c r="O73" s="30" t="s">
        <v>1734</v>
      </c>
      <c r="P73" s="43">
        <v>40924</v>
      </c>
      <c r="Q73" s="44" t="s">
        <v>501</v>
      </c>
      <c r="R73" s="30" t="s">
        <v>501</v>
      </c>
      <c r="S73" s="30"/>
      <c r="T73" s="30"/>
      <c r="U73" s="30"/>
      <c r="V73" s="3"/>
      <c r="W73" s="30"/>
      <c r="X73" s="30"/>
      <c r="Y73" s="30"/>
    </row>
    <row r="74" spans="1:25" ht="18" customHeight="1">
      <c r="A74" s="30">
        <v>737</v>
      </c>
      <c r="B74" s="30" t="s">
        <v>146</v>
      </c>
      <c r="C74" s="3">
        <v>40857</v>
      </c>
      <c r="D74" s="3">
        <v>40918</v>
      </c>
      <c r="E74" s="30" t="s">
        <v>1534</v>
      </c>
      <c r="F74" s="30" t="s">
        <v>1535</v>
      </c>
      <c r="G74" s="30" t="s">
        <v>120</v>
      </c>
      <c r="H74" s="30" t="s">
        <v>473</v>
      </c>
      <c r="I74" s="30">
        <v>40917</v>
      </c>
      <c r="J74" s="3" t="s">
        <v>1735</v>
      </c>
      <c r="K74" s="3" t="s">
        <v>340</v>
      </c>
      <c r="L74" s="30" t="s">
        <v>4879</v>
      </c>
      <c r="M74" s="30" t="s">
        <v>1736</v>
      </c>
      <c r="N74" s="30" t="s">
        <v>257</v>
      </c>
      <c r="O74" s="30" t="s">
        <v>1737</v>
      </c>
      <c r="P74" s="43">
        <v>40917</v>
      </c>
      <c r="Q74" s="44" t="s">
        <v>501</v>
      </c>
      <c r="R74" s="30" t="s">
        <v>501</v>
      </c>
      <c r="S74" s="30"/>
      <c r="T74" s="30"/>
      <c r="U74" s="30"/>
      <c r="V74" s="3"/>
      <c r="W74" s="30"/>
      <c r="X74" s="30"/>
      <c r="Y74" s="30"/>
    </row>
    <row r="75" spans="1:25" ht="18" customHeight="1">
      <c r="A75" s="30">
        <v>738</v>
      </c>
      <c r="B75" s="30" t="s">
        <v>145</v>
      </c>
      <c r="C75" s="3">
        <v>40857</v>
      </c>
      <c r="D75" s="3">
        <v>40918</v>
      </c>
      <c r="E75" s="30" t="s">
        <v>1534</v>
      </c>
      <c r="F75" s="30" t="s">
        <v>1535</v>
      </c>
      <c r="G75" s="30" t="s">
        <v>119</v>
      </c>
      <c r="H75" s="30" t="s">
        <v>472</v>
      </c>
      <c r="I75" s="30">
        <v>40911</v>
      </c>
      <c r="J75" s="3" t="s">
        <v>1738</v>
      </c>
      <c r="K75" s="3" t="s">
        <v>279</v>
      </c>
      <c r="L75" s="30" t="s">
        <v>4880</v>
      </c>
      <c r="M75" s="30" t="s">
        <v>1739</v>
      </c>
      <c r="N75" s="44" t="s">
        <v>246</v>
      </c>
      <c r="O75" s="30" t="s">
        <v>501</v>
      </c>
      <c r="P75" s="43">
        <v>40913</v>
      </c>
      <c r="Q75" s="44" t="s">
        <v>501</v>
      </c>
      <c r="R75" s="30" t="s">
        <v>501</v>
      </c>
      <c r="S75" s="30"/>
      <c r="T75" s="30"/>
      <c r="U75" s="30"/>
      <c r="V75" s="3"/>
      <c r="W75" s="30"/>
      <c r="X75" s="30"/>
      <c r="Y75" s="30"/>
    </row>
    <row r="76" spans="1:25" ht="18" customHeight="1">
      <c r="A76" s="30">
        <v>753</v>
      </c>
      <c r="B76" s="30" t="s">
        <v>144</v>
      </c>
      <c r="C76" s="3">
        <v>40863</v>
      </c>
      <c r="D76" s="3">
        <v>40918</v>
      </c>
      <c r="E76" s="30" t="s">
        <v>1534</v>
      </c>
      <c r="F76" s="30" t="s">
        <v>1535</v>
      </c>
      <c r="G76" s="30" t="s">
        <v>118</v>
      </c>
      <c r="H76" s="30" t="s">
        <v>471</v>
      </c>
      <c r="I76" s="30">
        <v>40905</v>
      </c>
      <c r="J76" s="3" t="s">
        <v>1740</v>
      </c>
      <c r="K76" s="3" t="s">
        <v>291</v>
      </c>
      <c r="L76" s="30" t="s">
        <v>4881</v>
      </c>
      <c r="M76" s="30">
        <v>3136496866</v>
      </c>
      <c r="N76" s="30" t="s">
        <v>240</v>
      </c>
      <c r="O76" s="30" t="s">
        <v>1741</v>
      </c>
      <c r="P76" s="43">
        <v>40905</v>
      </c>
      <c r="Q76" s="44" t="s">
        <v>501</v>
      </c>
      <c r="R76" s="30" t="s">
        <v>501</v>
      </c>
      <c r="S76" s="30"/>
      <c r="T76" s="30"/>
      <c r="U76" s="30"/>
      <c r="V76" s="3"/>
      <c r="W76" s="30"/>
      <c r="X76" s="30"/>
      <c r="Y76" s="30"/>
    </row>
    <row r="77" spans="1:25" ht="18" customHeight="1">
      <c r="A77" s="30">
        <v>752</v>
      </c>
      <c r="B77" s="30" t="s">
        <v>143</v>
      </c>
      <c r="C77" s="3">
        <v>40863</v>
      </c>
      <c r="D77" s="3">
        <v>40918</v>
      </c>
      <c r="E77" s="30" t="s">
        <v>1534</v>
      </c>
      <c r="F77" s="30" t="s">
        <v>1535</v>
      </c>
      <c r="G77" s="30" t="s">
        <v>118</v>
      </c>
      <c r="H77" s="30" t="s">
        <v>470</v>
      </c>
      <c r="I77" s="30">
        <v>40897</v>
      </c>
      <c r="J77" s="3" t="s">
        <v>1742</v>
      </c>
      <c r="K77" s="3" t="s">
        <v>290</v>
      </c>
      <c r="L77" s="30" t="s">
        <v>4882</v>
      </c>
      <c r="M77" s="30" t="s">
        <v>1743</v>
      </c>
      <c r="N77" s="30" t="s">
        <v>253</v>
      </c>
      <c r="O77" s="30" t="s">
        <v>1596</v>
      </c>
      <c r="P77" s="43">
        <v>40903</v>
      </c>
      <c r="Q77" s="44" t="s">
        <v>501</v>
      </c>
      <c r="R77" s="30" t="s">
        <v>501</v>
      </c>
      <c r="S77" s="30"/>
      <c r="T77" s="30"/>
      <c r="U77" s="30"/>
      <c r="V77" s="3"/>
      <c r="W77" s="30"/>
      <c r="X77" s="30"/>
      <c r="Y77" s="30"/>
    </row>
    <row r="78" spans="1:25" ht="18" customHeight="1">
      <c r="A78" s="30">
        <v>751</v>
      </c>
      <c r="B78" s="30" t="s">
        <v>142</v>
      </c>
      <c r="C78" s="3">
        <v>40863</v>
      </c>
      <c r="D78" s="3">
        <v>40918</v>
      </c>
      <c r="E78" s="30" t="s">
        <v>1534</v>
      </c>
      <c r="F78" s="30" t="s">
        <v>1535</v>
      </c>
      <c r="G78" s="30" t="s">
        <v>118</v>
      </c>
      <c r="H78" s="30" t="s">
        <v>469</v>
      </c>
      <c r="I78" s="30">
        <v>40911</v>
      </c>
      <c r="J78" s="3" t="s">
        <v>1744</v>
      </c>
      <c r="K78" s="3" t="s">
        <v>1745</v>
      </c>
      <c r="L78" s="30" t="s">
        <v>4883</v>
      </c>
      <c r="M78" s="30" t="s">
        <v>1746</v>
      </c>
      <c r="N78" s="30" t="s">
        <v>1747</v>
      </c>
      <c r="O78" s="30" t="s">
        <v>1614</v>
      </c>
      <c r="P78" s="43">
        <v>40911</v>
      </c>
      <c r="Q78" s="44" t="s">
        <v>501</v>
      </c>
      <c r="R78" s="30" t="s">
        <v>501</v>
      </c>
      <c r="S78" s="30"/>
      <c r="T78" s="30"/>
      <c r="U78" s="30"/>
      <c r="V78" s="3"/>
      <c r="W78" s="30"/>
      <c r="X78" s="30"/>
      <c r="Y78" s="30"/>
    </row>
    <row r="79" spans="1:25" ht="18" customHeight="1">
      <c r="A79" s="30">
        <v>750</v>
      </c>
      <c r="B79" s="30" t="s">
        <v>141</v>
      </c>
      <c r="C79" s="3">
        <v>40863</v>
      </c>
      <c r="D79" s="3">
        <v>40918</v>
      </c>
      <c r="E79" s="30" t="s">
        <v>1534</v>
      </c>
      <c r="F79" s="30" t="s">
        <v>1535</v>
      </c>
      <c r="G79" s="30" t="s">
        <v>118</v>
      </c>
      <c r="H79" s="30" t="s">
        <v>468</v>
      </c>
      <c r="I79" s="30">
        <v>40911</v>
      </c>
      <c r="J79" s="3" t="s">
        <v>1744</v>
      </c>
      <c r="K79" s="3" t="s">
        <v>288</v>
      </c>
      <c r="L79" s="30" t="s">
        <v>4884</v>
      </c>
      <c r="M79" s="30" t="s">
        <v>1748</v>
      </c>
      <c r="N79" s="30" t="s">
        <v>263</v>
      </c>
      <c r="O79" s="30" t="s">
        <v>1638</v>
      </c>
      <c r="P79" s="43">
        <v>40914</v>
      </c>
      <c r="Q79" s="44" t="s">
        <v>501</v>
      </c>
      <c r="R79" s="30" t="s">
        <v>501</v>
      </c>
      <c r="S79" s="30"/>
      <c r="T79" s="30"/>
      <c r="U79" s="30"/>
      <c r="V79" s="3"/>
      <c r="W79" s="30"/>
      <c r="X79" s="30"/>
      <c r="Y79" s="30"/>
    </row>
    <row r="80" spans="1:25" ht="18" customHeight="1">
      <c r="A80" s="30">
        <v>749</v>
      </c>
      <c r="B80" s="30" t="s">
        <v>140</v>
      </c>
      <c r="C80" s="3">
        <v>40863</v>
      </c>
      <c r="D80" s="3">
        <v>40918</v>
      </c>
      <c r="E80" s="30" t="s">
        <v>1534</v>
      </c>
      <c r="F80" s="30" t="s">
        <v>1535</v>
      </c>
      <c r="G80" s="30" t="s">
        <v>118</v>
      </c>
      <c r="H80" s="30" t="s">
        <v>467</v>
      </c>
      <c r="I80" s="30">
        <v>40905</v>
      </c>
      <c r="J80" s="3" t="s">
        <v>1749</v>
      </c>
      <c r="K80" s="3" t="s">
        <v>287</v>
      </c>
      <c r="L80" s="30" t="s">
        <v>4885</v>
      </c>
      <c r="M80" s="30" t="s">
        <v>1750</v>
      </c>
      <c r="N80" s="30" t="s">
        <v>259</v>
      </c>
      <c r="O80" s="30" t="s">
        <v>1751</v>
      </c>
      <c r="P80" s="43">
        <v>40925</v>
      </c>
      <c r="Q80" s="44" t="s">
        <v>501</v>
      </c>
      <c r="R80" s="30" t="s">
        <v>501</v>
      </c>
      <c r="S80" s="30"/>
      <c r="T80" s="30"/>
      <c r="U80" s="30"/>
      <c r="V80" s="3"/>
      <c r="W80" s="30"/>
      <c r="X80" s="30"/>
      <c r="Y80" s="30"/>
    </row>
    <row r="81" spans="1:25" ht="18" customHeight="1">
      <c r="A81" s="30">
        <v>748</v>
      </c>
      <c r="B81" s="30" t="s">
        <v>139</v>
      </c>
      <c r="C81" s="3">
        <v>40863</v>
      </c>
      <c r="D81" s="3">
        <v>40918</v>
      </c>
      <c r="E81" s="30" t="s">
        <v>1534</v>
      </c>
      <c r="F81" s="30" t="s">
        <v>1535</v>
      </c>
      <c r="G81" s="30" t="s">
        <v>118</v>
      </c>
      <c r="H81" s="30" t="s">
        <v>466</v>
      </c>
      <c r="I81" s="30">
        <v>40906</v>
      </c>
      <c r="J81" s="3" t="s">
        <v>1752</v>
      </c>
      <c r="K81" s="3" t="s">
        <v>286</v>
      </c>
      <c r="L81" s="30" t="s">
        <v>4881</v>
      </c>
      <c r="M81" s="30" t="s">
        <v>1753</v>
      </c>
      <c r="N81" s="30" t="s">
        <v>227</v>
      </c>
      <c r="O81" s="30" t="s">
        <v>1693</v>
      </c>
      <c r="P81" s="43">
        <v>40910</v>
      </c>
      <c r="Q81" s="44" t="s">
        <v>501</v>
      </c>
      <c r="R81" s="30" t="s">
        <v>501</v>
      </c>
      <c r="S81" s="30"/>
      <c r="T81" s="30"/>
      <c r="U81" s="30"/>
      <c r="V81" s="3"/>
      <c r="W81" s="30"/>
      <c r="X81" s="30"/>
      <c r="Y81" s="30"/>
    </row>
    <row r="82" spans="1:25" ht="18" customHeight="1">
      <c r="A82" s="30">
        <v>747</v>
      </c>
      <c r="B82" s="30" t="s">
        <v>138</v>
      </c>
      <c r="C82" s="3">
        <v>40863</v>
      </c>
      <c r="D82" s="3">
        <v>40918</v>
      </c>
      <c r="E82" s="30" t="s">
        <v>1534</v>
      </c>
      <c r="F82" s="30" t="s">
        <v>1535</v>
      </c>
      <c r="G82" s="30" t="s">
        <v>118</v>
      </c>
      <c r="H82" s="30" t="s">
        <v>465</v>
      </c>
      <c r="I82" s="30">
        <v>40896</v>
      </c>
      <c r="J82" s="3" t="s">
        <v>1754</v>
      </c>
      <c r="K82" s="3" t="s">
        <v>285</v>
      </c>
      <c r="L82" s="30" t="s">
        <v>4881</v>
      </c>
      <c r="M82" s="30" t="s">
        <v>1753</v>
      </c>
      <c r="N82" s="44" t="s">
        <v>264</v>
      </c>
      <c r="O82" s="30" t="s">
        <v>501</v>
      </c>
      <c r="P82" s="43">
        <v>40898</v>
      </c>
      <c r="Q82" s="44" t="s">
        <v>501</v>
      </c>
      <c r="R82" s="30" t="s">
        <v>501</v>
      </c>
      <c r="S82" s="30"/>
      <c r="T82" s="30"/>
      <c r="U82" s="30"/>
      <c r="V82" s="3"/>
      <c r="W82" s="30"/>
      <c r="X82" s="30"/>
      <c r="Y82" s="30"/>
    </row>
    <row r="83" spans="1:25" ht="18" customHeight="1">
      <c r="A83" s="30">
        <v>746</v>
      </c>
      <c r="B83" s="30" t="s">
        <v>137</v>
      </c>
      <c r="C83" s="3">
        <v>40863</v>
      </c>
      <c r="D83" s="3">
        <v>40918</v>
      </c>
      <c r="E83" s="30" t="s">
        <v>1534</v>
      </c>
      <c r="F83" s="30" t="s">
        <v>1535</v>
      </c>
      <c r="G83" s="30" t="s">
        <v>118</v>
      </c>
      <c r="H83" s="30" t="s">
        <v>464</v>
      </c>
      <c r="I83" s="30">
        <v>40914</v>
      </c>
      <c r="J83" s="3" t="s">
        <v>1755</v>
      </c>
      <c r="K83" s="3" t="s">
        <v>284</v>
      </c>
      <c r="L83" s="30" t="s">
        <v>4881</v>
      </c>
      <c r="M83" s="30" t="s">
        <v>1756</v>
      </c>
      <c r="N83" s="30" t="s">
        <v>262</v>
      </c>
      <c r="O83" s="30" t="s">
        <v>1757</v>
      </c>
      <c r="P83" s="43">
        <v>40918</v>
      </c>
      <c r="Q83" s="44" t="s">
        <v>501</v>
      </c>
      <c r="R83" s="30" t="s">
        <v>501</v>
      </c>
      <c r="S83" s="30"/>
      <c r="T83" s="30"/>
      <c r="U83" s="30"/>
      <c r="V83" s="3"/>
      <c r="W83" s="30"/>
      <c r="X83" s="30"/>
      <c r="Y83" s="30"/>
    </row>
    <row r="84" spans="1:25" ht="18" customHeight="1">
      <c r="A84" s="30">
        <v>745</v>
      </c>
      <c r="B84" s="30" t="s">
        <v>136</v>
      </c>
      <c r="C84" s="3">
        <v>40863</v>
      </c>
      <c r="D84" s="3">
        <v>40918</v>
      </c>
      <c r="E84" s="30" t="s">
        <v>1534</v>
      </c>
      <c r="F84" s="30" t="s">
        <v>1535</v>
      </c>
      <c r="G84" s="30" t="s">
        <v>118</v>
      </c>
      <c r="H84" s="30" t="s">
        <v>463</v>
      </c>
      <c r="I84" s="30">
        <v>40917</v>
      </c>
      <c r="J84" s="3" t="s">
        <v>1758</v>
      </c>
      <c r="K84" s="3" t="s">
        <v>283</v>
      </c>
      <c r="L84" s="30" t="s">
        <v>4886</v>
      </c>
      <c r="M84" s="30" t="s">
        <v>1759</v>
      </c>
      <c r="N84" s="30" t="s">
        <v>267</v>
      </c>
      <c r="O84" s="30" t="s">
        <v>1565</v>
      </c>
      <c r="P84" s="43">
        <v>40917</v>
      </c>
      <c r="Q84" s="44" t="s">
        <v>501</v>
      </c>
      <c r="R84" s="30" t="s">
        <v>501</v>
      </c>
      <c r="S84" s="30"/>
      <c r="T84" s="30"/>
      <c r="U84" s="30"/>
      <c r="V84" s="3"/>
      <c r="W84" s="30"/>
      <c r="X84" s="30"/>
      <c r="Y84" s="30"/>
    </row>
    <row r="85" spans="1:25" ht="18" customHeight="1">
      <c r="A85" s="30">
        <v>744</v>
      </c>
      <c r="B85" s="30" t="s">
        <v>135</v>
      </c>
      <c r="C85" s="3">
        <v>40863</v>
      </c>
      <c r="D85" s="3">
        <v>40918</v>
      </c>
      <c r="E85" s="30" t="s">
        <v>1534</v>
      </c>
      <c r="F85" s="30" t="s">
        <v>1535</v>
      </c>
      <c r="G85" s="30" t="s">
        <v>118</v>
      </c>
      <c r="H85" s="30" t="s">
        <v>462</v>
      </c>
      <c r="I85" s="30">
        <v>40893</v>
      </c>
      <c r="J85" s="3" t="s">
        <v>1760</v>
      </c>
      <c r="K85" s="3" t="s">
        <v>282</v>
      </c>
      <c r="L85" s="30" t="s">
        <v>4887</v>
      </c>
      <c r="M85" s="30" t="s">
        <v>1761</v>
      </c>
      <c r="N85" s="30" t="s">
        <v>265</v>
      </c>
      <c r="O85" s="30" t="s">
        <v>1625</v>
      </c>
      <c r="P85" s="43">
        <v>40899</v>
      </c>
      <c r="Q85" s="44" t="s">
        <v>501</v>
      </c>
      <c r="R85" s="30" t="s">
        <v>501</v>
      </c>
      <c r="S85" s="30"/>
      <c r="T85" s="30"/>
      <c r="U85" s="30"/>
      <c r="V85" s="3"/>
      <c r="W85" s="30"/>
      <c r="X85" s="30"/>
      <c r="Y85" s="30"/>
    </row>
    <row r="86" spans="1:25" ht="18" customHeight="1">
      <c r="A86" s="30">
        <v>743</v>
      </c>
      <c r="B86" s="30" t="s">
        <v>134</v>
      </c>
      <c r="C86" s="3">
        <v>40863</v>
      </c>
      <c r="D86" s="3">
        <v>40918</v>
      </c>
      <c r="E86" s="30" t="s">
        <v>1534</v>
      </c>
      <c r="F86" s="30" t="s">
        <v>1535</v>
      </c>
      <c r="G86" s="30" t="s">
        <v>118</v>
      </c>
      <c r="H86" s="30" t="s">
        <v>461</v>
      </c>
      <c r="I86" s="30">
        <v>40893</v>
      </c>
      <c r="J86" s="3" t="s">
        <v>1760</v>
      </c>
      <c r="K86" s="3" t="s">
        <v>281</v>
      </c>
      <c r="L86" s="30" t="s">
        <v>4888</v>
      </c>
      <c r="M86" s="30" t="s">
        <v>1762</v>
      </c>
      <c r="N86" s="30" t="s">
        <v>266</v>
      </c>
      <c r="O86" s="30" t="s">
        <v>1727</v>
      </c>
      <c r="P86" s="43">
        <v>40899</v>
      </c>
      <c r="Q86" s="44" t="s">
        <v>501</v>
      </c>
      <c r="R86" s="30" t="s">
        <v>501</v>
      </c>
      <c r="S86" s="30"/>
      <c r="T86" s="30"/>
      <c r="U86" s="30"/>
      <c r="V86" s="3"/>
      <c r="W86" s="30"/>
      <c r="X86" s="30"/>
      <c r="Y86" s="30"/>
    </row>
    <row r="87" spans="1:25" ht="18" customHeight="1">
      <c r="A87" s="30">
        <v>754</v>
      </c>
      <c r="B87" s="30" t="s">
        <v>133</v>
      </c>
      <c r="C87" s="3">
        <v>40863</v>
      </c>
      <c r="D87" s="3">
        <v>40918</v>
      </c>
      <c r="E87" s="30" t="s">
        <v>1534</v>
      </c>
      <c r="F87" s="30" t="s">
        <v>1535</v>
      </c>
      <c r="G87" s="30" t="s">
        <v>118</v>
      </c>
      <c r="H87" s="30" t="s">
        <v>460</v>
      </c>
      <c r="I87" s="30">
        <v>40917</v>
      </c>
      <c r="J87" s="3" t="s">
        <v>1763</v>
      </c>
      <c r="K87" s="3" t="s">
        <v>292</v>
      </c>
      <c r="L87" s="30" t="s">
        <v>4889</v>
      </c>
      <c r="M87" s="30" t="s">
        <v>1764</v>
      </c>
      <c r="N87" s="30" t="s">
        <v>1765</v>
      </c>
      <c r="O87" s="30" t="s">
        <v>1565</v>
      </c>
      <c r="P87" s="43">
        <v>40918</v>
      </c>
      <c r="Q87" s="44" t="s">
        <v>501</v>
      </c>
      <c r="R87" s="30" t="s">
        <v>501</v>
      </c>
      <c r="S87" s="30"/>
      <c r="T87" s="30"/>
      <c r="U87" s="30"/>
      <c r="V87" s="3"/>
      <c r="W87" s="30"/>
      <c r="X87" s="30"/>
      <c r="Y87" s="30"/>
    </row>
    <row r="88" spans="1:25" ht="18" customHeight="1">
      <c r="A88" s="30" t="s">
        <v>671</v>
      </c>
      <c r="B88" s="30" t="s">
        <v>671</v>
      </c>
      <c r="C88" s="3">
        <v>40886</v>
      </c>
      <c r="D88" s="3">
        <v>40931</v>
      </c>
      <c r="E88" s="30" t="s">
        <v>1534</v>
      </c>
      <c r="F88" s="30" t="s">
        <v>1535</v>
      </c>
      <c r="G88" s="30" t="s">
        <v>1766</v>
      </c>
      <c r="H88" s="30" t="s">
        <v>1767</v>
      </c>
      <c r="I88" s="30">
        <v>41117</v>
      </c>
      <c r="J88" s="3" t="s">
        <v>684</v>
      </c>
      <c r="K88" s="3" t="s">
        <v>1768</v>
      </c>
      <c r="L88" s="30">
        <v>85937606</v>
      </c>
      <c r="M88" s="30">
        <v>32845241</v>
      </c>
      <c r="N88" s="30" t="s">
        <v>1769</v>
      </c>
      <c r="O88" s="30" t="s">
        <v>1770</v>
      </c>
      <c r="P88" s="43">
        <v>41252</v>
      </c>
      <c r="Q88" s="44" t="s">
        <v>501</v>
      </c>
      <c r="R88" s="30" t="s">
        <v>501</v>
      </c>
      <c r="S88" s="30"/>
      <c r="T88" s="37"/>
      <c r="U88" s="30"/>
      <c r="V88" s="3"/>
      <c r="W88" s="30"/>
      <c r="X88" s="30"/>
      <c r="Y88" s="30"/>
    </row>
    <row r="89" spans="1:25" ht="18" customHeight="1">
      <c r="A89" s="30" t="s">
        <v>670</v>
      </c>
      <c r="B89" s="30" t="s">
        <v>670</v>
      </c>
      <c r="C89" s="3">
        <v>40886</v>
      </c>
      <c r="D89" s="3">
        <v>40886</v>
      </c>
      <c r="E89" s="30" t="s">
        <v>1534</v>
      </c>
      <c r="F89" s="30" t="s">
        <v>1535</v>
      </c>
      <c r="G89" s="30" t="s">
        <v>1766</v>
      </c>
      <c r="H89" s="30" t="s">
        <v>1771</v>
      </c>
      <c r="I89" s="30">
        <v>40886</v>
      </c>
      <c r="J89" s="3" t="s">
        <v>684</v>
      </c>
      <c r="K89" s="3" t="s">
        <v>1772</v>
      </c>
      <c r="L89" s="30" t="s">
        <v>4890</v>
      </c>
      <c r="M89" s="30">
        <v>32845241</v>
      </c>
      <c r="N89" s="44" t="s">
        <v>1773</v>
      </c>
      <c r="O89" s="30" t="s">
        <v>501</v>
      </c>
      <c r="P89" s="43">
        <v>41252</v>
      </c>
      <c r="Q89" s="44" t="s">
        <v>501</v>
      </c>
      <c r="R89" s="30" t="s">
        <v>501</v>
      </c>
      <c r="S89" s="30"/>
      <c r="T89" s="37"/>
      <c r="U89" s="30"/>
      <c r="V89" s="3"/>
      <c r="W89" s="30"/>
      <c r="X89" s="30"/>
      <c r="Y89" s="30"/>
    </row>
    <row r="90" spans="1:25" ht="18" customHeight="1">
      <c r="A90" s="30" t="s">
        <v>1774</v>
      </c>
      <c r="B90" s="30" t="s">
        <v>2830</v>
      </c>
      <c r="C90" s="3">
        <v>40912</v>
      </c>
      <c r="D90" s="3">
        <v>40957</v>
      </c>
      <c r="E90" s="30" t="s">
        <v>1534</v>
      </c>
      <c r="F90" s="30" t="s">
        <v>1535</v>
      </c>
      <c r="G90" s="30" t="s">
        <v>1766</v>
      </c>
      <c r="H90" s="30" t="s">
        <v>1775</v>
      </c>
      <c r="I90" s="30">
        <v>40912</v>
      </c>
      <c r="J90" s="3" t="s">
        <v>1776</v>
      </c>
      <c r="K90" s="3" t="s">
        <v>1777</v>
      </c>
      <c r="L90" s="30">
        <v>0</v>
      </c>
      <c r="M90" s="30">
        <v>0</v>
      </c>
      <c r="N90" s="44" t="s">
        <v>1778</v>
      </c>
      <c r="O90" s="30" t="s">
        <v>501</v>
      </c>
      <c r="P90" s="43">
        <v>40912</v>
      </c>
      <c r="Q90" s="44" t="s">
        <v>501</v>
      </c>
      <c r="R90" s="30" t="s">
        <v>501</v>
      </c>
      <c r="S90" s="30"/>
      <c r="T90" s="30"/>
      <c r="U90" s="30"/>
      <c r="V90" s="3"/>
      <c r="W90" s="30"/>
      <c r="X90" s="30"/>
      <c r="Y90" s="30"/>
    </row>
    <row r="91" spans="1:25" ht="18" customHeight="1">
      <c r="A91" s="30" t="s">
        <v>6494</v>
      </c>
      <c r="B91" s="30" t="s">
        <v>1779</v>
      </c>
      <c r="C91" s="3">
        <v>40914</v>
      </c>
      <c r="D91" s="3">
        <v>40959</v>
      </c>
      <c r="E91" s="30" t="s">
        <v>1687</v>
      </c>
      <c r="F91" s="30" t="s">
        <v>1535</v>
      </c>
      <c r="G91" s="30" t="s">
        <v>1780</v>
      </c>
      <c r="H91" s="44" t="s">
        <v>501</v>
      </c>
      <c r="I91" s="44" t="s">
        <v>501</v>
      </c>
      <c r="J91" s="3" t="s">
        <v>1781</v>
      </c>
      <c r="K91" s="3" t="s">
        <v>1782</v>
      </c>
      <c r="L91" s="30">
        <v>31565040</v>
      </c>
      <c r="M91" s="44" t="s">
        <v>1783</v>
      </c>
      <c r="N91" s="44" t="s">
        <v>501</v>
      </c>
      <c r="O91" s="44" t="s">
        <v>501</v>
      </c>
      <c r="P91" s="3" t="s">
        <v>501</v>
      </c>
      <c r="Q91" s="44" t="s">
        <v>1784</v>
      </c>
      <c r="R91" s="44" t="s">
        <v>501</v>
      </c>
      <c r="S91" s="30"/>
      <c r="T91" s="30"/>
      <c r="U91" s="30"/>
      <c r="V91" s="30"/>
      <c r="W91" s="30"/>
      <c r="X91" s="30"/>
      <c r="Y91" s="30"/>
    </row>
    <row r="92" spans="1:25" ht="18" customHeight="1">
      <c r="A92" s="30">
        <v>774</v>
      </c>
      <c r="B92" s="30" t="s">
        <v>715</v>
      </c>
      <c r="C92" s="3">
        <v>40938</v>
      </c>
      <c r="D92" s="3">
        <v>40983</v>
      </c>
      <c r="E92" s="30" t="s">
        <v>1534</v>
      </c>
      <c r="F92" s="30" t="s">
        <v>1776</v>
      </c>
      <c r="G92" s="30" t="s">
        <v>1785</v>
      </c>
      <c r="H92" s="30" t="s">
        <v>1786</v>
      </c>
      <c r="I92" s="30">
        <v>40949</v>
      </c>
      <c r="J92" s="3" t="s">
        <v>1787</v>
      </c>
      <c r="K92" s="3" t="s">
        <v>1788</v>
      </c>
      <c r="L92" s="30" t="s">
        <v>4891</v>
      </c>
      <c r="M92" s="30" t="s">
        <v>1789</v>
      </c>
      <c r="N92" s="30" t="s">
        <v>1790</v>
      </c>
      <c r="O92" s="30" t="s">
        <v>1791</v>
      </c>
      <c r="P92" s="43">
        <v>40952</v>
      </c>
      <c r="Q92" s="44" t="s">
        <v>501</v>
      </c>
      <c r="R92" s="30" t="s">
        <v>501</v>
      </c>
      <c r="S92" s="30"/>
      <c r="T92" s="30"/>
      <c r="U92" s="30"/>
      <c r="V92" s="3"/>
      <c r="W92" s="30"/>
      <c r="X92" s="30"/>
      <c r="Y92" s="30"/>
    </row>
    <row r="93" spans="1:25" ht="18" customHeight="1">
      <c r="A93" s="30">
        <v>775</v>
      </c>
      <c r="B93" s="30" t="s">
        <v>693</v>
      </c>
      <c r="C93" s="3">
        <v>40938</v>
      </c>
      <c r="D93" s="3">
        <v>40983</v>
      </c>
      <c r="E93" s="30" t="s">
        <v>1534</v>
      </c>
      <c r="F93" s="30" t="s">
        <v>1535</v>
      </c>
      <c r="G93" s="30" t="s">
        <v>1792</v>
      </c>
      <c r="H93" s="30" t="s">
        <v>2323</v>
      </c>
      <c r="I93" s="30">
        <v>40990</v>
      </c>
      <c r="J93" s="3" t="s">
        <v>1793</v>
      </c>
      <c r="K93" s="3" t="s">
        <v>1794</v>
      </c>
      <c r="L93" s="30" t="s">
        <v>4892</v>
      </c>
      <c r="M93" s="30" t="s">
        <v>1795</v>
      </c>
      <c r="N93" s="30" t="s">
        <v>2426</v>
      </c>
      <c r="O93" s="30" t="s">
        <v>1625</v>
      </c>
      <c r="P93" s="43">
        <v>40991</v>
      </c>
      <c r="Q93" s="44" t="s">
        <v>501</v>
      </c>
      <c r="R93" s="30" t="s">
        <v>501</v>
      </c>
      <c r="S93" s="30"/>
      <c r="T93" s="30"/>
      <c r="U93" s="30"/>
      <c r="V93" s="30"/>
      <c r="W93" s="30"/>
      <c r="X93" s="30"/>
      <c r="Y93" s="30"/>
    </row>
    <row r="94" spans="1:25" ht="18" customHeight="1">
      <c r="A94" s="30">
        <v>776</v>
      </c>
      <c r="B94" s="30" t="s">
        <v>695</v>
      </c>
      <c r="C94" s="3">
        <v>40938</v>
      </c>
      <c r="D94" s="3">
        <v>40983</v>
      </c>
      <c r="E94" s="30" t="s">
        <v>1534</v>
      </c>
      <c r="F94" s="30" t="s">
        <v>1535</v>
      </c>
      <c r="G94" s="30" t="s">
        <v>767</v>
      </c>
      <c r="H94" s="30" t="s">
        <v>778</v>
      </c>
      <c r="I94" s="30">
        <v>40945</v>
      </c>
      <c r="J94" s="3" t="s">
        <v>755</v>
      </c>
      <c r="K94" s="3" t="s">
        <v>756</v>
      </c>
      <c r="L94" s="30" t="s">
        <v>4893</v>
      </c>
      <c r="M94" s="30" t="s">
        <v>757</v>
      </c>
      <c r="N94" s="30" t="s">
        <v>1796</v>
      </c>
      <c r="O94" s="30" t="s">
        <v>1797</v>
      </c>
      <c r="P94" s="43">
        <v>40946</v>
      </c>
      <c r="Q94" s="44" t="s">
        <v>501</v>
      </c>
      <c r="R94" s="30" t="s">
        <v>501</v>
      </c>
      <c r="S94" s="30"/>
      <c r="T94" s="30"/>
      <c r="U94" s="30"/>
      <c r="V94" s="3"/>
      <c r="W94" s="30"/>
      <c r="X94" s="30"/>
      <c r="Y94" s="30"/>
    </row>
    <row r="95" spans="1:25" ht="18" customHeight="1">
      <c r="A95" s="30">
        <v>777</v>
      </c>
      <c r="B95" s="30" t="s">
        <v>697</v>
      </c>
      <c r="C95" s="3">
        <v>40938</v>
      </c>
      <c r="D95" s="3">
        <v>40983</v>
      </c>
      <c r="E95" s="30" t="s">
        <v>1534</v>
      </c>
      <c r="F95" s="30" t="s">
        <v>1535</v>
      </c>
      <c r="G95" s="30" t="s">
        <v>1798</v>
      </c>
      <c r="H95" s="30" t="s">
        <v>1056</v>
      </c>
      <c r="I95" s="30">
        <v>40948</v>
      </c>
      <c r="J95" s="3" t="s">
        <v>1799</v>
      </c>
      <c r="K95" s="3" t="s">
        <v>773</v>
      </c>
      <c r="L95" s="30" t="s">
        <v>4894</v>
      </c>
      <c r="M95" s="30" t="s">
        <v>1800</v>
      </c>
      <c r="N95" s="30" t="s">
        <v>1801</v>
      </c>
      <c r="O95" s="30" t="s">
        <v>1542</v>
      </c>
      <c r="P95" s="43">
        <v>40954</v>
      </c>
      <c r="Q95" s="44" t="s">
        <v>501</v>
      </c>
      <c r="R95" s="30" t="s">
        <v>501</v>
      </c>
      <c r="S95" s="30"/>
      <c r="T95" s="30"/>
      <c r="U95" s="30"/>
      <c r="V95" s="3"/>
      <c r="W95" s="30"/>
      <c r="X95" s="30"/>
      <c r="Y95" s="30"/>
    </row>
    <row r="96" spans="1:25" ht="18" customHeight="1">
      <c r="A96" s="30">
        <v>778</v>
      </c>
      <c r="B96" s="30" t="s">
        <v>699</v>
      </c>
      <c r="C96" s="3">
        <v>40938</v>
      </c>
      <c r="D96" s="3">
        <v>40983</v>
      </c>
      <c r="E96" s="30" t="s">
        <v>1534</v>
      </c>
      <c r="F96" s="30" t="s">
        <v>1776</v>
      </c>
      <c r="G96" s="30" t="s">
        <v>1802</v>
      </c>
      <c r="H96" s="30" t="s">
        <v>1532</v>
      </c>
      <c r="I96" s="30">
        <v>40980</v>
      </c>
      <c r="J96" s="3" t="s">
        <v>1803</v>
      </c>
      <c r="K96" s="3" t="s">
        <v>1804</v>
      </c>
      <c r="L96" s="30" t="s">
        <v>4895</v>
      </c>
      <c r="M96" s="30" t="s">
        <v>1533</v>
      </c>
      <c r="N96" s="30" t="s">
        <v>1805</v>
      </c>
      <c r="O96" s="30" t="s">
        <v>1806</v>
      </c>
      <c r="P96" s="43">
        <v>40980</v>
      </c>
      <c r="Q96" s="44" t="s">
        <v>501</v>
      </c>
      <c r="R96" s="30" t="s">
        <v>501</v>
      </c>
      <c r="S96" s="30"/>
      <c r="T96" s="30"/>
      <c r="U96" s="30"/>
      <c r="V96" s="3"/>
      <c r="W96" s="30"/>
      <c r="X96" s="30"/>
      <c r="Y96" s="30"/>
    </row>
    <row r="97" spans="1:25" ht="18" customHeight="1">
      <c r="A97" s="30">
        <v>779</v>
      </c>
      <c r="B97" s="30" t="s">
        <v>701</v>
      </c>
      <c r="C97" s="3">
        <v>40938</v>
      </c>
      <c r="D97" s="3">
        <v>40983</v>
      </c>
      <c r="E97" s="30" t="s">
        <v>1534</v>
      </c>
      <c r="F97" s="30" t="s">
        <v>1535</v>
      </c>
      <c r="G97" s="30" t="s">
        <v>774</v>
      </c>
      <c r="H97" s="30" t="s">
        <v>782</v>
      </c>
      <c r="I97" s="30">
        <v>40947</v>
      </c>
      <c r="J97" s="3" t="s">
        <v>1807</v>
      </c>
      <c r="K97" s="3" t="s">
        <v>775</v>
      </c>
      <c r="L97" s="30" t="s">
        <v>4896</v>
      </c>
      <c r="M97" s="30" t="s">
        <v>1808</v>
      </c>
      <c r="N97" s="30" t="s">
        <v>1809</v>
      </c>
      <c r="O97" s="30" t="s">
        <v>1542</v>
      </c>
      <c r="P97" s="43">
        <v>40947</v>
      </c>
      <c r="Q97" s="44" t="s">
        <v>501</v>
      </c>
      <c r="R97" s="30" t="s">
        <v>501</v>
      </c>
      <c r="S97" s="30"/>
      <c r="T97" s="30"/>
      <c r="U97" s="30"/>
      <c r="V97" s="3"/>
      <c r="W97" s="30"/>
      <c r="X97" s="30"/>
      <c r="Y97" s="30"/>
    </row>
    <row r="98" spans="1:25" ht="18" customHeight="1">
      <c r="A98" s="30">
        <v>780</v>
      </c>
      <c r="B98" s="30" t="s">
        <v>703</v>
      </c>
      <c r="C98" s="3">
        <v>40938</v>
      </c>
      <c r="D98" s="3">
        <v>40983</v>
      </c>
      <c r="E98" s="30" t="s">
        <v>1534</v>
      </c>
      <c r="F98" s="30" t="s">
        <v>1535</v>
      </c>
      <c r="G98" s="30" t="s">
        <v>1810</v>
      </c>
      <c r="H98" s="30" t="s">
        <v>780</v>
      </c>
      <c r="I98" s="30">
        <v>40947</v>
      </c>
      <c r="J98" s="3" t="s">
        <v>759</v>
      </c>
      <c r="K98" s="3" t="s">
        <v>758</v>
      </c>
      <c r="L98" s="30" t="s">
        <v>4897</v>
      </c>
      <c r="M98" s="30" t="s">
        <v>760</v>
      </c>
      <c r="N98" s="30" t="s">
        <v>1811</v>
      </c>
      <c r="O98" s="30" t="s">
        <v>1812</v>
      </c>
      <c r="P98" s="43">
        <v>40947</v>
      </c>
      <c r="Q98" s="44" t="s">
        <v>501</v>
      </c>
      <c r="R98" s="30" t="s">
        <v>501</v>
      </c>
      <c r="S98" s="30"/>
      <c r="T98" s="30"/>
      <c r="U98" s="30"/>
      <c r="V98" s="3"/>
      <c r="W98" s="30"/>
      <c r="X98" s="30"/>
      <c r="Y98" s="30"/>
    </row>
    <row r="99" spans="1:25" ht="18" customHeight="1">
      <c r="A99" s="30">
        <v>781</v>
      </c>
      <c r="B99" s="30" t="s">
        <v>705</v>
      </c>
      <c r="C99" s="3">
        <v>40938</v>
      </c>
      <c r="D99" s="3">
        <v>40983</v>
      </c>
      <c r="E99" s="30" t="s">
        <v>1534</v>
      </c>
      <c r="F99" s="30" t="s">
        <v>1535</v>
      </c>
      <c r="G99" s="30" t="s">
        <v>1813</v>
      </c>
      <c r="H99" s="30" t="s">
        <v>781</v>
      </c>
      <c r="I99" s="30">
        <v>40947</v>
      </c>
      <c r="J99" s="3" t="s">
        <v>1814</v>
      </c>
      <c r="K99" s="3" t="s">
        <v>1815</v>
      </c>
      <c r="L99" s="30" t="s">
        <v>4898</v>
      </c>
      <c r="M99" s="30" t="s">
        <v>1816</v>
      </c>
      <c r="N99" s="30" t="s">
        <v>1817</v>
      </c>
      <c r="O99" s="30" t="s">
        <v>1818</v>
      </c>
      <c r="P99" s="43">
        <v>40948</v>
      </c>
      <c r="Q99" s="44" t="s">
        <v>501</v>
      </c>
      <c r="R99" s="30" t="s">
        <v>501</v>
      </c>
      <c r="S99" s="30"/>
      <c r="T99" s="30"/>
      <c r="U99" s="30"/>
      <c r="V99" s="3"/>
      <c r="W99" s="30"/>
      <c r="X99" s="30"/>
      <c r="Y99" s="30"/>
    </row>
    <row r="100" spans="1:25" ht="18" customHeight="1">
      <c r="A100" s="30">
        <v>782</v>
      </c>
      <c r="B100" s="30" t="s">
        <v>707</v>
      </c>
      <c r="C100" s="3">
        <v>40938</v>
      </c>
      <c r="D100" s="3">
        <v>40983</v>
      </c>
      <c r="E100" s="30" t="s">
        <v>1534</v>
      </c>
      <c r="F100" s="30" t="s">
        <v>1544</v>
      </c>
      <c r="G100" s="30" t="s">
        <v>1819</v>
      </c>
      <c r="H100" s="30" t="s">
        <v>1820</v>
      </c>
      <c r="I100" s="30">
        <v>40994</v>
      </c>
      <c r="J100" s="3" t="s">
        <v>1821</v>
      </c>
      <c r="K100" s="3" t="s">
        <v>1822</v>
      </c>
      <c r="L100" s="30" t="s">
        <v>4899</v>
      </c>
      <c r="M100" s="30" t="s">
        <v>1823</v>
      </c>
      <c r="N100" s="30" t="s">
        <v>2652</v>
      </c>
      <c r="O100" s="30" t="s">
        <v>1697</v>
      </c>
      <c r="P100" s="43">
        <v>41010</v>
      </c>
      <c r="Q100" s="44" t="s">
        <v>501</v>
      </c>
      <c r="R100" s="30" t="s">
        <v>501</v>
      </c>
      <c r="S100" s="30"/>
      <c r="T100" s="30"/>
      <c r="U100" s="30"/>
      <c r="V100" s="30"/>
      <c r="W100" s="30"/>
      <c r="X100" s="30"/>
      <c r="Y100" s="30"/>
    </row>
    <row r="101" spans="1:25" ht="18" customHeight="1">
      <c r="A101" s="30">
        <v>783</v>
      </c>
      <c r="B101" s="30" t="s">
        <v>709</v>
      </c>
      <c r="C101" s="3">
        <v>40938</v>
      </c>
      <c r="D101" s="3">
        <v>40983</v>
      </c>
      <c r="E101" s="30" t="s">
        <v>1534</v>
      </c>
      <c r="F101" s="30" t="s">
        <v>1535</v>
      </c>
      <c r="G101" s="30" t="s">
        <v>1824</v>
      </c>
      <c r="H101" s="30" t="s">
        <v>2305</v>
      </c>
      <c r="I101" s="30">
        <v>40989</v>
      </c>
      <c r="J101" s="3" t="s">
        <v>1825</v>
      </c>
      <c r="K101" s="3" t="s">
        <v>1826</v>
      </c>
      <c r="L101" s="30" t="s">
        <v>4900</v>
      </c>
      <c r="M101" s="30" t="s">
        <v>1827</v>
      </c>
      <c r="N101" s="30" t="s">
        <v>2427</v>
      </c>
      <c r="O101" s="30" t="s">
        <v>1664</v>
      </c>
      <c r="P101" s="43">
        <v>40989</v>
      </c>
      <c r="Q101" s="44" t="s">
        <v>501</v>
      </c>
      <c r="R101" s="30" t="s">
        <v>501</v>
      </c>
      <c r="S101" s="30"/>
      <c r="T101" s="30"/>
      <c r="U101" s="30"/>
      <c r="V101" s="30"/>
      <c r="W101" s="30"/>
      <c r="X101" s="30"/>
      <c r="Y101" s="30"/>
    </row>
    <row r="102" spans="1:25" ht="18" customHeight="1">
      <c r="A102" s="30">
        <v>784</v>
      </c>
      <c r="B102" s="30" t="s">
        <v>711</v>
      </c>
      <c r="C102" s="3">
        <v>40938</v>
      </c>
      <c r="D102" s="3">
        <v>40983</v>
      </c>
      <c r="E102" s="30" t="s">
        <v>1534</v>
      </c>
      <c r="F102" s="30" t="s">
        <v>1535</v>
      </c>
      <c r="G102" s="30" t="s">
        <v>1828</v>
      </c>
      <c r="H102" s="30" t="s">
        <v>779</v>
      </c>
      <c r="I102" s="30">
        <v>40945</v>
      </c>
      <c r="J102" s="3" t="s">
        <v>761</v>
      </c>
      <c r="K102" s="3" t="s">
        <v>762</v>
      </c>
      <c r="L102" s="30" t="s">
        <v>4901</v>
      </c>
      <c r="M102" s="30" t="s">
        <v>763</v>
      </c>
      <c r="N102" s="30" t="s">
        <v>1829</v>
      </c>
      <c r="O102" s="30" t="s">
        <v>1565</v>
      </c>
      <c r="P102" s="43">
        <v>40946</v>
      </c>
      <c r="Q102" s="44" t="s">
        <v>501</v>
      </c>
      <c r="R102" s="30" t="s">
        <v>501</v>
      </c>
      <c r="S102" s="30"/>
      <c r="T102" s="30"/>
      <c r="U102" s="30"/>
      <c r="V102" s="3"/>
      <c r="W102" s="30"/>
      <c r="X102" s="30"/>
      <c r="Y102" s="30"/>
    </row>
    <row r="103" spans="1:25" ht="18" customHeight="1">
      <c r="A103" s="30">
        <v>785</v>
      </c>
      <c r="B103" s="30" t="s">
        <v>713</v>
      </c>
      <c r="C103" s="3">
        <v>40938</v>
      </c>
      <c r="D103" s="3">
        <v>40983</v>
      </c>
      <c r="E103" s="30" t="s">
        <v>1534</v>
      </c>
      <c r="F103" s="30" t="s">
        <v>1535</v>
      </c>
      <c r="G103" s="30" t="s">
        <v>1830</v>
      </c>
      <c r="H103" s="30" t="s">
        <v>1831</v>
      </c>
      <c r="I103" s="30">
        <v>40988</v>
      </c>
      <c r="J103" s="3" t="s">
        <v>1832</v>
      </c>
      <c r="K103" s="3" t="s">
        <v>1833</v>
      </c>
      <c r="L103" s="30" t="s">
        <v>4902</v>
      </c>
      <c r="M103" s="30" t="s">
        <v>1834</v>
      </c>
      <c r="N103" s="30" t="s">
        <v>2324</v>
      </c>
      <c r="O103" s="30" t="s">
        <v>1552</v>
      </c>
      <c r="P103" s="43">
        <v>40988</v>
      </c>
      <c r="Q103" s="44" t="s">
        <v>501</v>
      </c>
      <c r="R103" s="30" t="s">
        <v>501</v>
      </c>
      <c r="S103" s="30"/>
      <c r="T103" s="30"/>
      <c r="U103" s="30"/>
      <c r="V103" s="30"/>
      <c r="W103" s="30"/>
      <c r="X103" s="30"/>
      <c r="Y103" s="30"/>
    </row>
    <row r="104" spans="1:25" ht="18" customHeight="1">
      <c r="A104" s="30">
        <v>819</v>
      </c>
      <c r="B104" s="30" t="s">
        <v>831</v>
      </c>
      <c r="C104" s="3">
        <v>40948</v>
      </c>
      <c r="D104" s="3">
        <v>40993</v>
      </c>
      <c r="E104" s="30" t="s">
        <v>1534</v>
      </c>
      <c r="F104" s="30" t="s">
        <v>1535</v>
      </c>
      <c r="G104" s="30" t="s">
        <v>1835</v>
      </c>
      <c r="H104" s="30" t="s">
        <v>1516</v>
      </c>
      <c r="I104" s="30">
        <v>40956</v>
      </c>
      <c r="J104" s="3" t="s">
        <v>1836</v>
      </c>
      <c r="K104" s="3" t="s">
        <v>983</v>
      </c>
      <c r="L104" s="30" t="s">
        <v>4903</v>
      </c>
      <c r="M104" s="30" t="s">
        <v>1517</v>
      </c>
      <c r="N104" s="30" t="s">
        <v>1837</v>
      </c>
      <c r="O104" s="30" t="s">
        <v>1838</v>
      </c>
      <c r="P104" s="43">
        <v>40963</v>
      </c>
      <c r="Q104" s="44" t="s">
        <v>501</v>
      </c>
      <c r="R104" s="30" t="s">
        <v>501</v>
      </c>
      <c r="S104" s="30"/>
      <c r="T104" s="30"/>
      <c r="U104" s="30"/>
      <c r="V104" s="3"/>
      <c r="W104" s="30"/>
      <c r="X104" s="30"/>
      <c r="Y104" s="30"/>
    </row>
    <row r="105" spans="1:25" ht="18" customHeight="1">
      <c r="A105" s="30">
        <v>788</v>
      </c>
      <c r="B105" s="30" t="s">
        <v>813</v>
      </c>
      <c r="C105" s="3">
        <v>40948</v>
      </c>
      <c r="D105" s="3">
        <v>40993</v>
      </c>
      <c r="E105" s="30" t="s">
        <v>1534</v>
      </c>
      <c r="F105" s="30" t="s">
        <v>1535</v>
      </c>
      <c r="G105" s="30" t="s">
        <v>1839</v>
      </c>
      <c r="H105" s="30" t="s">
        <v>1500</v>
      </c>
      <c r="I105" s="30">
        <v>40975</v>
      </c>
      <c r="J105" s="3" t="s">
        <v>1840</v>
      </c>
      <c r="K105" s="3" t="s">
        <v>969</v>
      </c>
      <c r="L105" s="30" t="s">
        <v>4904</v>
      </c>
      <c r="M105" s="30" t="s">
        <v>1841</v>
      </c>
      <c r="N105" s="30" t="s">
        <v>1501</v>
      </c>
      <c r="O105" s="30" t="s">
        <v>1552</v>
      </c>
      <c r="P105" s="43">
        <v>40975</v>
      </c>
      <c r="Q105" s="44" t="s">
        <v>501</v>
      </c>
      <c r="R105" s="30" t="s">
        <v>501</v>
      </c>
      <c r="S105" s="30"/>
      <c r="T105" s="30"/>
      <c r="U105" s="30"/>
      <c r="V105" s="3"/>
      <c r="W105" s="30"/>
      <c r="X105" s="30"/>
      <c r="Y105" s="30"/>
    </row>
    <row r="106" spans="1:25" ht="18" customHeight="1">
      <c r="A106" s="30">
        <v>790</v>
      </c>
      <c r="B106" s="30" t="s">
        <v>817</v>
      </c>
      <c r="C106" s="3">
        <v>40948</v>
      </c>
      <c r="D106" s="3">
        <v>41104</v>
      </c>
      <c r="E106" s="30" t="s">
        <v>1534</v>
      </c>
      <c r="F106" s="30" t="s">
        <v>1535</v>
      </c>
      <c r="G106" s="30" t="s">
        <v>1842</v>
      </c>
      <c r="H106" s="44" t="s">
        <v>6981</v>
      </c>
      <c r="I106" s="44">
        <v>41137</v>
      </c>
      <c r="J106" s="3" t="s">
        <v>1843</v>
      </c>
      <c r="K106" s="3" t="s">
        <v>1468</v>
      </c>
      <c r="L106" s="30" t="s">
        <v>4905</v>
      </c>
      <c r="M106" s="44" t="s">
        <v>1844</v>
      </c>
      <c r="N106" s="44" t="s">
        <v>6982</v>
      </c>
      <c r="O106" s="44" t="s">
        <v>6967</v>
      </c>
      <c r="P106" s="3">
        <v>41137</v>
      </c>
      <c r="Q106" s="44" t="s">
        <v>501</v>
      </c>
      <c r="R106" s="44" t="s">
        <v>501</v>
      </c>
      <c r="S106" s="30"/>
      <c r="T106" s="30"/>
      <c r="U106" s="30"/>
      <c r="V106" s="30"/>
      <c r="W106" s="30"/>
      <c r="X106" s="30"/>
      <c r="Y106" s="30"/>
    </row>
    <row r="107" spans="1:25" ht="18" customHeight="1">
      <c r="A107" s="30">
        <v>786</v>
      </c>
      <c r="B107" s="30" t="s">
        <v>783</v>
      </c>
      <c r="C107" s="3">
        <v>40948</v>
      </c>
      <c r="D107" s="3">
        <v>41160</v>
      </c>
      <c r="E107" s="30" t="s">
        <v>1599</v>
      </c>
      <c r="F107" s="30" t="s">
        <v>1535</v>
      </c>
      <c r="G107" s="30" t="s">
        <v>1845</v>
      </c>
      <c r="H107" s="44" t="s">
        <v>501</v>
      </c>
      <c r="I107" s="44">
        <v>41156</v>
      </c>
      <c r="J107" s="3" t="s">
        <v>1846</v>
      </c>
      <c r="K107" s="3" t="s">
        <v>7238</v>
      </c>
      <c r="L107" s="30" t="s">
        <v>4906</v>
      </c>
      <c r="M107" s="44" t="s">
        <v>1847</v>
      </c>
      <c r="N107" s="44" t="s">
        <v>501</v>
      </c>
      <c r="O107" s="44" t="s">
        <v>501</v>
      </c>
      <c r="P107" s="3" t="s">
        <v>501</v>
      </c>
      <c r="Q107" s="44" t="s">
        <v>7239</v>
      </c>
      <c r="R107" s="44" t="s">
        <v>501</v>
      </c>
      <c r="S107" s="30"/>
      <c r="T107" s="30"/>
      <c r="U107" s="30"/>
      <c r="V107" s="30"/>
      <c r="W107" s="30"/>
      <c r="X107" s="30"/>
      <c r="Y107" s="30"/>
    </row>
    <row r="108" spans="1:25" ht="18" customHeight="1">
      <c r="A108" s="30">
        <v>792</v>
      </c>
      <c r="B108" s="30" t="s">
        <v>821</v>
      </c>
      <c r="C108" s="3">
        <v>40948</v>
      </c>
      <c r="D108" s="3">
        <v>41098</v>
      </c>
      <c r="E108" s="30" t="s">
        <v>1534</v>
      </c>
      <c r="F108" s="30" t="s">
        <v>1535</v>
      </c>
      <c r="G108" s="30" t="s">
        <v>1848</v>
      </c>
      <c r="H108" s="44" t="s">
        <v>4679</v>
      </c>
      <c r="I108" s="44">
        <v>41163</v>
      </c>
      <c r="J108" s="3" t="s">
        <v>1849</v>
      </c>
      <c r="K108" s="3" t="s">
        <v>1441</v>
      </c>
      <c r="L108" s="30" t="s">
        <v>4907</v>
      </c>
      <c r="M108" s="44" t="s">
        <v>1850</v>
      </c>
      <c r="N108" s="44" t="s">
        <v>7972</v>
      </c>
      <c r="O108" s="44" t="s">
        <v>2301</v>
      </c>
      <c r="P108" s="3">
        <v>41163</v>
      </c>
      <c r="Q108" s="44" t="s">
        <v>3520</v>
      </c>
      <c r="R108" s="44" t="s">
        <v>501</v>
      </c>
      <c r="S108" s="30"/>
      <c r="T108" s="30"/>
      <c r="U108" s="30"/>
      <c r="V108" s="30"/>
      <c r="W108" s="30"/>
      <c r="X108" s="30"/>
      <c r="Y108" s="30"/>
    </row>
    <row r="109" spans="1:25" ht="18" customHeight="1">
      <c r="A109" s="30">
        <v>794</v>
      </c>
      <c r="B109" s="30" t="s">
        <v>825</v>
      </c>
      <c r="C109" s="3">
        <v>40948</v>
      </c>
      <c r="D109" s="3">
        <v>41104</v>
      </c>
      <c r="E109" s="30" t="s">
        <v>1534</v>
      </c>
      <c r="F109" s="30" t="s">
        <v>1535</v>
      </c>
      <c r="G109" s="30" t="s">
        <v>1851</v>
      </c>
      <c r="H109" s="44" t="s">
        <v>5630</v>
      </c>
      <c r="I109" s="44">
        <v>41109</v>
      </c>
      <c r="J109" s="3" t="s">
        <v>1852</v>
      </c>
      <c r="K109" s="3" t="s">
        <v>5337</v>
      </c>
      <c r="L109" s="30" t="s">
        <v>4908</v>
      </c>
      <c r="M109" s="44" t="s">
        <v>4403</v>
      </c>
      <c r="N109" s="44" t="s">
        <v>5802</v>
      </c>
      <c r="O109" s="44" t="s">
        <v>5803</v>
      </c>
      <c r="P109" s="3">
        <v>41109</v>
      </c>
      <c r="Q109" s="44" t="s">
        <v>501</v>
      </c>
      <c r="R109" s="44" t="s">
        <v>501</v>
      </c>
      <c r="S109" s="30"/>
      <c r="T109" s="30"/>
      <c r="U109" s="30"/>
      <c r="V109" s="30"/>
      <c r="W109" s="30"/>
      <c r="X109" s="30"/>
      <c r="Y109" s="30"/>
    </row>
    <row r="110" spans="1:25" ht="18" customHeight="1">
      <c r="A110" s="30">
        <v>796</v>
      </c>
      <c r="B110" s="30" t="s">
        <v>829</v>
      </c>
      <c r="C110" s="3">
        <v>40948</v>
      </c>
      <c r="D110" s="3">
        <v>40993</v>
      </c>
      <c r="E110" s="30" t="s">
        <v>1534</v>
      </c>
      <c r="F110" s="30" t="s">
        <v>1535</v>
      </c>
      <c r="G110" s="30" t="s">
        <v>1853</v>
      </c>
      <c r="H110" s="44" t="s">
        <v>1390</v>
      </c>
      <c r="I110" s="44">
        <v>40963</v>
      </c>
      <c r="J110" s="3" t="s">
        <v>1854</v>
      </c>
      <c r="K110" s="3" t="s">
        <v>970</v>
      </c>
      <c r="L110" s="30" t="s">
        <v>4909</v>
      </c>
      <c r="M110" s="44" t="s">
        <v>1855</v>
      </c>
      <c r="N110" s="44" t="s">
        <v>1856</v>
      </c>
      <c r="O110" s="44" t="s">
        <v>1857</v>
      </c>
      <c r="P110" s="43">
        <v>40963</v>
      </c>
      <c r="Q110" s="44" t="s">
        <v>501</v>
      </c>
      <c r="R110" s="44" t="s">
        <v>501</v>
      </c>
      <c r="S110" s="30"/>
      <c r="T110" s="30"/>
      <c r="U110" s="30"/>
      <c r="V110" s="3"/>
      <c r="W110" s="30"/>
      <c r="X110" s="30"/>
      <c r="Y110" s="30"/>
    </row>
    <row r="111" spans="1:25" ht="18" customHeight="1">
      <c r="A111" s="30">
        <v>787</v>
      </c>
      <c r="B111" s="30" t="s">
        <v>811</v>
      </c>
      <c r="C111" s="3">
        <v>40948</v>
      </c>
      <c r="D111" s="3">
        <v>41104</v>
      </c>
      <c r="E111" s="30" t="s">
        <v>1534</v>
      </c>
      <c r="F111" s="30" t="s">
        <v>1535</v>
      </c>
      <c r="G111" s="30" t="s">
        <v>1858</v>
      </c>
      <c r="H111" s="44" t="s">
        <v>5735</v>
      </c>
      <c r="I111" s="44">
        <v>41110</v>
      </c>
      <c r="J111" s="3" t="s">
        <v>1859</v>
      </c>
      <c r="K111" s="3" t="s">
        <v>1860</v>
      </c>
      <c r="L111" s="30" t="s">
        <v>4910</v>
      </c>
      <c r="M111" s="44" t="s">
        <v>1861</v>
      </c>
      <c r="N111" s="44" t="s">
        <v>5804</v>
      </c>
      <c r="O111" s="44" t="s">
        <v>5805</v>
      </c>
      <c r="P111" s="3">
        <v>41110</v>
      </c>
      <c r="Q111" s="44" t="s">
        <v>4404</v>
      </c>
      <c r="R111" s="44" t="s">
        <v>501</v>
      </c>
      <c r="S111" s="30"/>
      <c r="T111" s="30"/>
      <c r="U111" s="30"/>
      <c r="V111" s="30"/>
      <c r="W111" s="30"/>
      <c r="X111" s="30"/>
      <c r="Y111" s="30"/>
    </row>
    <row r="112" spans="1:25" ht="18" customHeight="1">
      <c r="A112" s="30">
        <v>789</v>
      </c>
      <c r="B112" s="30" t="s">
        <v>815</v>
      </c>
      <c r="C112" s="3">
        <v>40948</v>
      </c>
      <c r="D112" s="3">
        <v>40993</v>
      </c>
      <c r="E112" s="30" t="s">
        <v>1534</v>
      </c>
      <c r="F112" s="30" t="s">
        <v>1535</v>
      </c>
      <c r="G112" s="30" t="s">
        <v>1862</v>
      </c>
      <c r="H112" s="30" t="s">
        <v>1393</v>
      </c>
      <c r="I112" s="30">
        <v>40966</v>
      </c>
      <c r="J112" s="3" t="s">
        <v>1863</v>
      </c>
      <c r="K112" s="3" t="s">
        <v>979</v>
      </c>
      <c r="L112" s="30" t="s">
        <v>4911</v>
      </c>
      <c r="M112" s="30" t="s">
        <v>1864</v>
      </c>
      <c r="N112" s="30" t="s">
        <v>1388</v>
      </c>
      <c r="O112" s="30" t="s">
        <v>1542</v>
      </c>
      <c r="P112" s="43">
        <v>40966</v>
      </c>
      <c r="Q112" s="44" t="s">
        <v>501</v>
      </c>
      <c r="R112" s="44" t="s">
        <v>501</v>
      </c>
      <c r="S112" s="30"/>
      <c r="T112" s="30"/>
      <c r="U112" s="30"/>
      <c r="V112" s="3"/>
      <c r="W112" s="30"/>
      <c r="X112" s="30"/>
      <c r="Y112" s="30"/>
    </row>
    <row r="113" spans="1:25" ht="18" customHeight="1">
      <c r="A113" s="30">
        <v>791</v>
      </c>
      <c r="B113" s="30" t="s">
        <v>819</v>
      </c>
      <c r="C113" s="3">
        <v>40948</v>
      </c>
      <c r="D113" s="3">
        <v>40993</v>
      </c>
      <c r="E113" s="30" t="s">
        <v>1534</v>
      </c>
      <c r="F113" s="30" t="s">
        <v>1535</v>
      </c>
      <c r="G113" s="30" t="s">
        <v>1865</v>
      </c>
      <c r="H113" s="30" t="s">
        <v>1866</v>
      </c>
      <c r="I113" s="30">
        <v>40963</v>
      </c>
      <c r="J113" s="3" t="s">
        <v>1867</v>
      </c>
      <c r="K113" s="3" t="s">
        <v>971</v>
      </c>
      <c r="L113" s="30" t="s">
        <v>4912</v>
      </c>
      <c r="M113" s="30" t="s">
        <v>1868</v>
      </c>
      <c r="N113" s="30" t="s">
        <v>1869</v>
      </c>
      <c r="O113" s="30" t="s">
        <v>1552</v>
      </c>
      <c r="P113" s="43">
        <v>40963</v>
      </c>
      <c r="Q113" s="44" t="s">
        <v>501</v>
      </c>
      <c r="R113" s="44" t="s">
        <v>501</v>
      </c>
      <c r="S113" s="30"/>
      <c r="T113" s="30"/>
      <c r="U113" s="30"/>
      <c r="V113" s="3"/>
      <c r="W113" s="30"/>
      <c r="X113" s="30"/>
      <c r="Y113" s="30"/>
    </row>
    <row r="114" spans="1:25" ht="18" customHeight="1">
      <c r="A114" s="30">
        <v>793</v>
      </c>
      <c r="B114" s="30" t="s">
        <v>823</v>
      </c>
      <c r="C114" s="3">
        <v>40948</v>
      </c>
      <c r="D114" s="3">
        <v>40993</v>
      </c>
      <c r="E114" s="30" t="s">
        <v>1534</v>
      </c>
      <c r="F114" s="30" t="s">
        <v>1535</v>
      </c>
      <c r="G114" s="30" t="s">
        <v>1870</v>
      </c>
      <c r="H114" s="30" t="s">
        <v>2271</v>
      </c>
      <c r="I114" s="30">
        <v>40988</v>
      </c>
      <c r="J114" s="3" t="s">
        <v>1871</v>
      </c>
      <c r="K114" s="3" t="s">
        <v>1872</v>
      </c>
      <c r="L114" s="30" t="s">
        <v>4913</v>
      </c>
      <c r="M114" s="30" t="s">
        <v>1873</v>
      </c>
      <c r="N114" s="30" t="s">
        <v>2325</v>
      </c>
      <c r="O114" s="30" t="s">
        <v>1664</v>
      </c>
      <c r="P114" s="43">
        <v>40988</v>
      </c>
      <c r="Q114" s="44" t="s">
        <v>501</v>
      </c>
      <c r="R114" s="44" t="s">
        <v>501</v>
      </c>
      <c r="S114" s="30"/>
      <c r="T114" s="30"/>
      <c r="U114" s="30"/>
      <c r="V114" s="30"/>
      <c r="W114" s="30"/>
      <c r="X114" s="30"/>
      <c r="Y114" s="30"/>
    </row>
    <row r="115" spans="1:25" ht="18" customHeight="1">
      <c r="A115" s="30">
        <v>795</v>
      </c>
      <c r="B115" s="30" t="s">
        <v>827</v>
      </c>
      <c r="C115" s="3">
        <v>40948</v>
      </c>
      <c r="D115" s="3">
        <v>40993</v>
      </c>
      <c r="E115" s="30" t="s">
        <v>1534</v>
      </c>
      <c r="F115" s="30" t="s">
        <v>1535</v>
      </c>
      <c r="G115" s="30" t="s">
        <v>1874</v>
      </c>
      <c r="H115" s="30" t="s">
        <v>1406</v>
      </c>
      <c r="I115" s="30">
        <v>40968</v>
      </c>
      <c r="J115" s="3" t="s">
        <v>1875</v>
      </c>
      <c r="K115" s="3" t="s">
        <v>1426</v>
      </c>
      <c r="L115" s="30" t="s">
        <v>4914</v>
      </c>
      <c r="M115" s="30" t="s">
        <v>1876</v>
      </c>
      <c r="N115" s="30" t="s">
        <v>1407</v>
      </c>
      <c r="O115" s="30" t="s">
        <v>1565</v>
      </c>
      <c r="P115" s="43">
        <v>40968</v>
      </c>
      <c r="Q115" s="44" t="s">
        <v>501</v>
      </c>
      <c r="R115" s="44" t="s">
        <v>501</v>
      </c>
      <c r="S115" s="30"/>
      <c r="T115" s="30"/>
      <c r="U115" s="30"/>
      <c r="V115" s="3"/>
      <c r="W115" s="30"/>
      <c r="X115" s="30"/>
      <c r="Y115" s="30"/>
    </row>
    <row r="116" spans="1:25" ht="18" customHeight="1">
      <c r="A116" s="30">
        <v>830</v>
      </c>
      <c r="B116" s="30" t="s">
        <v>809</v>
      </c>
      <c r="C116" s="3">
        <v>40948</v>
      </c>
      <c r="D116" s="3">
        <v>41117</v>
      </c>
      <c r="E116" s="30" t="s">
        <v>1534</v>
      </c>
      <c r="F116" s="30" t="s">
        <v>1535</v>
      </c>
      <c r="G116" s="30" t="s">
        <v>1877</v>
      </c>
      <c r="H116" s="44" t="s">
        <v>6667</v>
      </c>
      <c r="I116" s="44">
        <v>41131</v>
      </c>
      <c r="J116" s="3" t="s">
        <v>1878</v>
      </c>
      <c r="K116" s="3" t="s">
        <v>4915</v>
      </c>
      <c r="L116" s="30" t="s">
        <v>4916</v>
      </c>
      <c r="M116" s="44" t="s">
        <v>1879</v>
      </c>
      <c r="N116" s="44" t="s">
        <v>6668</v>
      </c>
      <c r="O116" s="44" t="s">
        <v>6669</v>
      </c>
      <c r="P116" s="3">
        <v>41131</v>
      </c>
      <c r="Q116" s="44" t="s">
        <v>4917</v>
      </c>
      <c r="R116" s="44" t="s">
        <v>501</v>
      </c>
      <c r="S116" s="30"/>
      <c r="T116" s="30"/>
      <c r="U116" s="30"/>
      <c r="V116" s="30"/>
      <c r="W116" s="30"/>
      <c r="X116" s="30"/>
      <c r="Y116" s="30"/>
    </row>
    <row r="117" spans="1:25" ht="18" customHeight="1">
      <c r="A117" s="30">
        <v>797</v>
      </c>
      <c r="B117" s="30" t="s">
        <v>785</v>
      </c>
      <c r="C117" s="3">
        <v>40948</v>
      </c>
      <c r="D117" s="3">
        <v>41104</v>
      </c>
      <c r="E117" s="30" t="s">
        <v>1534</v>
      </c>
      <c r="F117" s="30" t="s">
        <v>1535</v>
      </c>
      <c r="G117" s="30" t="s">
        <v>1880</v>
      </c>
      <c r="H117" s="44" t="s">
        <v>5736</v>
      </c>
      <c r="I117" s="44">
        <v>41108</v>
      </c>
      <c r="J117" s="3" t="s">
        <v>1881</v>
      </c>
      <c r="K117" s="3" t="s">
        <v>1463</v>
      </c>
      <c r="L117" s="30" t="s">
        <v>4918</v>
      </c>
      <c r="M117" s="44" t="s">
        <v>1882</v>
      </c>
      <c r="N117" s="44" t="s">
        <v>5737</v>
      </c>
      <c r="O117" s="44" t="s">
        <v>1565</v>
      </c>
      <c r="P117" s="3">
        <v>41108</v>
      </c>
      <c r="Q117" s="44" t="s">
        <v>501</v>
      </c>
      <c r="R117" s="44" t="s">
        <v>501</v>
      </c>
      <c r="S117" s="30"/>
      <c r="T117" s="30"/>
      <c r="U117" s="30"/>
      <c r="V117" s="30"/>
      <c r="W117" s="30"/>
      <c r="X117" s="30"/>
      <c r="Y117" s="30"/>
    </row>
    <row r="118" spans="1:25" ht="18" customHeight="1">
      <c r="A118" s="30">
        <v>798</v>
      </c>
      <c r="B118" s="30" t="s">
        <v>787</v>
      </c>
      <c r="C118" s="3">
        <v>40948</v>
      </c>
      <c r="D118" s="3">
        <v>41117</v>
      </c>
      <c r="E118" s="30" t="s">
        <v>1534</v>
      </c>
      <c r="F118" s="30" t="s">
        <v>1535</v>
      </c>
      <c r="G118" s="30" t="s">
        <v>1883</v>
      </c>
      <c r="H118" s="44" t="s">
        <v>6223</v>
      </c>
      <c r="I118" s="44">
        <v>41123</v>
      </c>
      <c r="J118" s="3" t="s">
        <v>1884</v>
      </c>
      <c r="K118" s="3" t="s">
        <v>5338</v>
      </c>
      <c r="L118" s="30" t="s">
        <v>4919</v>
      </c>
      <c r="M118" s="44" t="s">
        <v>4405</v>
      </c>
      <c r="N118" s="44" t="s">
        <v>6344</v>
      </c>
      <c r="O118" s="44" t="s">
        <v>2729</v>
      </c>
      <c r="P118" s="3">
        <v>41124</v>
      </c>
      <c r="Q118" s="44" t="s">
        <v>4920</v>
      </c>
      <c r="R118" s="44" t="s">
        <v>501</v>
      </c>
      <c r="S118" s="30"/>
      <c r="T118" s="30"/>
      <c r="U118" s="30"/>
      <c r="V118" s="30"/>
      <c r="W118" s="30"/>
      <c r="X118" s="30"/>
      <c r="Y118" s="30"/>
    </row>
    <row r="119" spans="1:25" ht="18" customHeight="1">
      <c r="A119" s="30">
        <v>805</v>
      </c>
      <c r="B119" s="30" t="s">
        <v>791</v>
      </c>
      <c r="C119" s="3">
        <v>40948</v>
      </c>
      <c r="D119" s="3">
        <v>41104</v>
      </c>
      <c r="E119" s="30" t="s">
        <v>1534</v>
      </c>
      <c r="F119" s="30" t="s">
        <v>1535</v>
      </c>
      <c r="G119" s="30" t="s">
        <v>1885</v>
      </c>
      <c r="H119" s="44" t="s">
        <v>6983</v>
      </c>
      <c r="I119" s="44">
        <v>41137</v>
      </c>
      <c r="J119" s="3" t="s">
        <v>1886</v>
      </c>
      <c r="K119" s="3" t="s">
        <v>4406</v>
      </c>
      <c r="L119" s="30" t="s">
        <v>4921</v>
      </c>
      <c r="M119" s="44" t="s">
        <v>4407</v>
      </c>
      <c r="N119" s="44" t="s">
        <v>6984</v>
      </c>
      <c r="O119" s="44" t="s">
        <v>5558</v>
      </c>
      <c r="P119" s="3">
        <v>41137</v>
      </c>
      <c r="Q119" s="44" t="s">
        <v>3521</v>
      </c>
      <c r="R119" s="44" t="s">
        <v>501</v>
      </c>
      <c r="S119" s="30"/>
      <c r="T119" s="30"/>
      <c r="U119" s="30"/>
      <c r="V119" s="30"/>
      <c r="W119" s="30"/>
      <c r="X119" s="30"/>
      <c r="Y119" s="30"/>
    </row>
    <row r="120" spans="1:25" ht="18" customHeight="1">
      <c r="A120" s="30">
        <v>806</v>
      </c>
      <c r="B120" s="30" t="s">
        <v>793</v>
      </c>
      <c r="C120" s="3">
        <v>40948</v>
      </c>
      <c r="D120" s="3">
        <v>40993</v>
      </c>
      <c r="E120" s="30" t="s">
        <v>1534</v>
      </c>
      <c r="F120" s="30" t="s">
        <v>1535</v>
      </c>
      <c r="G120" s="30" t="s">
        <v>1887</v>
      </c>
      <c r="H120" s="44" t="s">
        <v>2272</v>
      </c>
      <c r="I120" s="44">
        <v>40995</v>
      </c>
      <c r="J120" s="3" t="s">
        <v>1888</v>
      </c>
      <c r="K120" s="3" t="s">
        <v>1889</v>
      </c>
      <c r="L120" s="30" t="s">
        <v>4922</v>
      </c>
      <c r="M120" s="44" t="s">
        <v>1890</v>
      </c>
      <c r="N120" s="44" t="s">
        <v>2453</v>
      </c>
      <c r="O120" s="44" t="s">
        <v>1966</v>
      </c>
      <c r="P120" s="43">
        <v>40998</v>
      </c>
      <c r="Q120" s="44" t="s">
        <v>501</v>
      </c>
      <c r="R120" s="44" t="s">
        <v>501</v>
      </c>
      <c r="S120" s="30"/>
      <c r="T120" s="30"/>
      <c r="U120" s="30"/>
      <c r="V120" s="30"/>
      <c r="W120" s="30"/>
      <c r="X120" s="30"/>
      <c r="Y120" s="30"/>
    </row>
    <row r="121" spans="1:25" ht="18" customHeight="1">
      <c r="A121" s="30">
        <v>807</v>
      </c>
      <c r="B121" s="30" t="s">
        <v>795</v>
      </c>
      <c r="C121" s="3">
        <v>40948</v>
      </c>
      <c r="D121" s="3">
        <v>41117</v>
      </c>
      <c r="E121" s="30" t="s">
        <v>1534</v>
      </c>
      <c r="F121" s="30" t="s">
        <v>1535</v>
      </c>
      <c r="G121" s="30" t="s">
        <v>1891</v>
      </c>
      <c r="H121" s="44" t="s">
        <v>6670</v>
      </c>
      <c r="I121" s="44">
        <v>41135</v>
      </c>
      <c r="J121" s="3" t="s">
        <v>1892</v>
      </c>
      <c r="K121" s="3" t="s">
        <v>976</v>
      </c>
      <c r="L121" s="30" t="s">
        <v>4923</v>
      </c>
      <c r="M121" s="44" t="s">
        <v>1893</v>
      </c>
      <c r="N121" s="44" t="s">
        <v>6671</v>
      </c>
      <c r="O121" s="44" t="s">
        <v>6888</v>
      </c>
      <c r="P121" s="3">
        <v>41135</v>
      </c>
      <c r="Q121" s="44" t="s">
        <v>4404</v>
      </c>
      <c r="R121" s="44" t="s">
        <v>501</v>
      </c>
      <c r="S121" s="30"/>
      <c r="T121" s="30"/>
      <c r="U121" s="30"/>
      <c r="V121" s="30"/>
      <c r="W121" s="30"/>
      <c r="X121" s="30"/>
      <c r="Y121" s="30"/>
    </row>
    <row r="122" spans="1:25" ht="18" customHeight="1">
      <c r="A122" s="30">
        <v>809</v>
      </c>
      <c r="B122" s="30" t="s">
        <v>797</v>
      </c>
      <c r="C122" s="3">
        <v>40948</v>
      </c>
      <c r="D122" s="3">
        <v>40993</v>
      </c>
      <c r="E122" s="30" t="s">
        <v>1534</v>
      </c>
      <c r="F122" s="30" t="s">
        <v>1535</v>
      </c>
      <c r="G122" s="30" t="s">
        <v>1894</v>
      </c>
      <c r="H122" s="30" t="s">
        <v>1405</v>
      </c>
      <c r="I122" s="30">
        <v>40967</v>
      </c>
      <c r="J122" s="3" t="s">
        <v>1895</v>
      </c>
      <c r="K122" s="3" t="s">
        <v>967</v>
      </c>
      <c r="L122" s="30" t="s">
        <v>4924</v>
      </c>
      <c r="M122" s="30" t="s">
        <v>1896</v>
      </c>
      <c r="N122" s="30" t="s">
        <v>1394</v>
      </c>
      <c r="O122" s="30" t="s">
        <v>1565</v>
      </c>
      <c r="P122" s="43">
        <v>40967</v>
      </c>
      <c r="Q122" s="44" t="s">
        <v>501</v>
      </c>
      <c r="R122" s="44" t="s">
        <v>501</v>
      </c>
      <c r="S122" s="30"/>
      <c r="T122" s="30"/>
      <c r="U122" s="30"/>
      <c r="V122" s="3"/>
      <c r="W122" s="30"/>
      <c r="X122" s="30"/>
      <c r="Y122" s="30"/>
    </row>
    <row r="123" spans="1:25" ht="18" customHeight="1">
      <c r="A123" s="30">
        <v>811</v>
      </c>
      <c r="B123" s="30" t="s">
        <v>799</v>
      </c>
      <c r="C123" s="3">
        <v>40948</v>
      </c>
      <c r="D123" s="3">
        <v>40993</v>
      </c>
      <c r="E123" s="30" t="s">
        <v>1534</v>
      </c>
      <c r="F123" s="30" t="s">
        <v>1535</v>
      </c>
      <c r="G123" s="30" t="s">
        <v>1897</v>
      </c>
      <c r="H123" s="30" t="s">
        <v>1409</v>
      </c>
      <c r="I123" s="30">
        <v>40967</v>
      </c>
      <c r="J123" s="3" t="s">
        <v>1898</v>
      </c>
      <c r="K123" s="3" t="s">
        <v>1439</v>
      </c>
      <c r="L123" s="30" t="s">
        <v>4925</v>
      </c>
      <c r="M123" s="30" t="s">
        <v>1899</v>
      </c>
      <c r="N123" s="30" t="s">
        <v>1410</v>
      </c>
      <c r="O123" s="30" t="s">
        <v>1555</v>
      </c>
      <c r="P123" s="43">
        <v>40968</v>
      </c>
      <c r="Q123" s="44" t="s">
        <v>501</v>
      </c>
      <c r="R123" s="44" t="s">
        <v>501</v>
      </c>
      <c r="S123" s="30"/>
      <c r="T123" s="30"/>
      <c r="U123" s="30"/>
      <c r="V123" s="3"/>
      <c r="W123" s="30"/>
      <c r="X123" s="30"/>
      <c r="Y123" s="30"/>
    </row>
    <row r="124" spans="1:25" ht="18" customHeight="1">
      <c r="A124" s="30">
        <v>813</v>
      </c>
      <c r="B124" s="30" t="s">
        <v>801</v>
      </c>
      <c r="C124" s="3">
        <v>40948</v>
      </c>
      <c r="D124" s="3">
        <v>40993</v>
      </c>
      <c r="E124" s="30" t="s">
        <v>1534</v>
      </c>
      <c r="F124" s="30" t="s">
        <v>1535</v>
      </c>
      <c r="G124" s="30" t="s">
        <v>1900</v>
      </c>
      <c r="H124" s="30" t="s">
        <v>1901</v>
      </c>
      <c r="I124" s="30">
        <v>40953</v>
      </c>
      <c r="J124" s="3" t="s">
        <v>1902</v>
      </c>
      <c r="K124" s="3" t="s">
        <v>965</v>
      </c>
      <c r="L124" s="30" t="s">
        <v>4926</v>
      </c>
      <c r="M124" s="30" t="s">
        <v>1903</v>
      </c>
      <c r="N124" s="30" t="s">
        <v>1904</v>
      </c>
      <c r="O124" s="30" t="s">
        <v>1565</v>
      </c>
      <c r="P124" s="43">
        <v>40954</v>
      </c>
      <c r="Q124" s="44" t="s">
        <v>501</v>
      </c>
      <c r="R124" s="44" t="s">
        <v>501</v>
      </c>
      <c r="S124" s="30"/>
      <c r="T124" s="30"/>
      <c r="U124" s="30"/>
      <c r="V124" s="3"/>
      <c r="W124" s="30"/>
      <c r="X124" s="30"/>
      <c r="Y124" s="30"/>
    </row>
    <row r="125" spans="1:25" ht="18" customHeight="1">
      <c r="A125" s="30">
        <v>815</v>
      </c>
      <c r="B125" s="30" t="s">
        <v>803</v>
      </c>
      <c r="C125" s="3">
        <v>40948</v>
      </c>
      <c r="D125" s="3">
        <v>40993</v>
      </c>
      <c r="E125" s="30" t="s">
        <v>1534</v>
      </c>
      <c r="F125" s="30" t="s">
        <v>1535</v>
      </c>
      <c r="G125" s="30" t="s">
        <v>1905</v>
      </c>
      <c r="H125" s="30" t="s">
        <v>1392</v>
      </c>
      <c r="I125" s="30">
        <v>40966</v>
      </c>
      <c r="J125" s="3" t="s">
        <v>1906</v>
      </c>
      <c r="K125" s="3" t="s">
        <v>1438</v>
      </c>
      <c r="L125" s="30" t="s">
        <v>4927</v>
      </c>
      <c r="M125" s="30" t="s">
        <v>1907</v>
      </c>
      <c r="N125" s="30" t="s">
        <v>1389</v>
      </c>
      <c r="O125" s="30" t="s">
        <v>1555</v>
      </c>
      <c r="P125" s="43">
        <v>40966</v>
      </c>
      <c r="Q125" s="44" t="s">
        <v>501</v>
      </c>
      <c r="R125" s="44" t="s">
        <v>501</v>
      </c>
      <c r="S125" s="30"/>
      <c r="T125" s="30"/>
      <c r="U125" s="30"/>
      <c r="V125" s="3"/>
      <c r="W125" s="30"/>
      <c r="X125" s="30"/>
      <c r="Y125" s="30"/>
    </row>
    <row r="126" spans="1:25" ht="18" customHeight="1">
      <c r="A126" s="30">
        <v>828</v>
      </c>
      <c r="B126" s="30" t="s">
        <v>807</v>
      </c>
      <c r="C126" s="3">
        <v>40948</v>
      </c>
      <c r="D126" s="3">
        <v>41117</v>
      </c>
      <c r="E126" s="30" t="s">
        <v>1534</v>
      </c>
      <c r="F126" s="30" t="s">
        <v>1776</v>
      </c>
      <c r="G126" s="30" t="s">
        <v>1908</v>
      </c>
      <c r="H126" s="44" t="s">
        <v>7973</v>
      </c>
      <c r="I126" s="44">
        <v>41164</v>
      </c>
      <c r="J126" s="3" t="s">
        <v>1909</v>
      </c>
      <c r="K126" s="3" t="s">
        <v>977</v>
      </c>
      <c r="L126" s="30" t="s">
        <v>4928</v>
      </c>
      <c r="M126" s="44" t="s">
        <v>1910</v>
      </c>
      <c r="N126" s="44" t="s">
        <v>7974</v>
      </c>
      <c r="O126" s="44" t="s">
        <v>4273</v>
      </c>
      <c r="P126" s="3">
        <v>41165</v>
      </c>
      <c r="Q126" s="44" t="s">
        <v>501</v>
      </c>
      <c r="R126" s="44" t="s">
        <v>501</v>
      </c>
      <c r="S126" s="30"/>
      <c r="T126" s="30"/>
      <c r="U126" s="30"/>
      <c r="V126" s="30"/>
      <c r="W126" s="30"/>
      <c r="X126" s="30"/>
      <c r="Y126" s="30"/>
    </row>
    <row r="127" spans="1:25" ht="18" customHeight="1">
      <c r="A127" s="30">
        <v>817</v>
      </c>
      <c r="B127" s="30" t="s">
        <v>805</v>
      </c>
      <c r="C127" s="3">
        <v>40948</v>
      </c>
      <c r="D127" s="3">
        <v>41100</v>
      </c>
      <c r="E127" s="30" t="s">
        <v>1534</v>
      </c>
      <c r="F127" s="30" t="s">
        <v>1535</v>
      </c>
      <c r="G127" s="30" t="s">
        <v>1911</v>
      </c>
      <c r="H127" s="44" t="s">
        <v>5977</v>
      </c>
      <c r="I127" s="44">
        <v>41124</v>
      </c>
      <c r="J127" s="3" t="s">
        <v>4408</v>
      </c>
      <c r="K127" s="3" t="s">
        <v>1467</v>
      </c>
      <c r="L127" s="30" t="s">
        <v>4929</v>
      </c>
      <c r="M127" s="44" t="s">
        <v>1912</v>
      </c>
      <c r="N127" s="44" t="s">
        <v>6345</v>
      </c>
      <c r="O127" s="44" t="s">
        <v>6346</v>
      </c>
      <c r="P127" s="3">
        <v>41127</v>
      </c>
      <c r="Q127" s="44" t="s">
        <v>4404</v>
      </c>
      <c r="R127" s="44" t="s">
        <v>501</v>
      </c>
      <c r="S127" s="30"/>
      <c r="T127" s="30"/>
      <c r="U127" s="30"/>
      <c r="V127" s="30"/>
      <c r="W127" s="30"/>
      <c r="X127" s="30"/>
      <c r="Y127" s="30"/>
    </row>
    <row r="128" spans="1:25" ht="18" customHeight="1">
      <c r="A128" s="30">
        <v>802</v>
      </c>
      <c r="B128" s="30" t="s">
        <v>789</v>
      </c>
      <c r="C128" s="3">
        <v>40948</v>
      </c>
      <c r="D128" s="3">
        <v>40993</v>
      </c>
      <c r="E128" s="30" t="s">
        <v>1534</v>
      </c>
      <c r="F128" s="30" t="s">
        <v>1535</v>
      </c>
      <c r="G128" s="30" t="s">
        <v>1913</v>
      </c>
      <c r="H128" s="30" t="s">
        <v>1477</v>
      </c>
      <c r="I128" s="30">
        <v>40967</v>
      </c>
      <c r="J128" s="3" t="s">
        <v>1914</v>
      </c>
      <c r="K128" s="3" t="s">
        <v>981</v>
      </c>
      <c r="L128" s="30" t="s">
        <v>4930</v>
      </c>
      <c r="M128" s="30" t="s">
        <v>1915</v>
      </c>
      <c r="N128" s="30" t="s">
        <v>1408</v>
      </c>
      <c r="O128" s="30" t="s">
        <v>1916</v>
      </c>
      <c r="P128" s="43">
        <v>40968</v>
      </c>
      <c r="Q128" s="44" t="s">
        <v>501</v>
      </c>
      <c r="R128" s="44" t="s">
        <v>501</v>
      </c>
      <c r="S128" s="30"/>
      <c r="T128" s="30"/>
      <c r="U128" s="30"/>
      <c r="V128" s="3"/>
      <c r="W128" s="30"/>
      <c r="X128" s="30"/>
      <c r="Y128" s="30"/>
    </row>
    <row r="129" spans="1:25" ht="18" customHeight="1">
      <c r="A129" s="30">
        <v>803</v>
      </c>
      <c r="B129" s="30" t="s">
        <v>889</v>
      </c>
      <c r="C129" s="3">
        <v>40949</v>
      </c>
      <c r="D129" s="3">
        <v>40994</v>
      </c>
      <c r="E129" s="30" t="s">
        <v>1534</v>
      </c>
      <c r="F129" s="30" t="s">
        <v>1535</v>
      </c>
      <c r="G129" s="30" t="s">
        <v>1917</v>
      </c>
      <c r="H129" s="30" t="s">
        <v>1476</v>
      </c>
      <c r="I129" s="30">
        <v>40968</v>
      </c>
      <c r="J129" s="3" t="s">
        <v>1918</v>
      </c>
      <c r="K129" s="3" t="s">
        <v>1919</v>
      </c>
      <c r="L129" s="30" t="s">
        <v>4931</v>
      </c>
      <c r="M129" s="30" t="s">
        <v>1920</v>
      </c>
      <c r="N129" s="30" t="s">
        <v>1921</v>
      </c>
      <c r="O129" s="30" t="s">
        <v>1812</v>
      </c>
      <c r="P129" s="43">
        <v>40969</v>
      </c>
      <c r="Q129" s="44" t="s">
        <v>501</v>
      </c>
      <c r="R129" s="44" t="s">
        <v>501</v>
      </c>
      <c r="S129" s="30"/>
      <c r="T129" s="30"/>
      <c r="U129" s="30"/>
      <c r="V129" s="3"/>
      <c r="W129" s="30"/>
      <c r="X129" s="30"/>
      <c r="Y129" s="30"/>
    </row>
    <row r="130" spans="1:25" ht="18" customHeight="1">
      <c r="A130" s="30">
        <v>799</v>
      </c>
      <c r="B130" s="30" t="s">
        <v>883</v>
      </c>
      <c r="C130" s="3">
        <v>40949</v>
      </c>
      <c r="D130" s="3">
        <v>40994</v>
      </c>
      <c r="E130" s="30" t="s">
        <v>1534</v>
      </c>
      <c r="F130" s="30" t="s">
        <v>1535</v>
      </c>
      <c r="G130" s="30" t="s">
        <v>1922</v>
      </c>
      <c r="H130" s="30" t="s">
        <v>1478</v>
      </c>
      <c r="I130" s="30">
        <v>40969</v>
      </c>
      <c r="J130" s="3" t="s">
        <v>1923</v>
      </c>
      <c r="K130" s="3" t="s">
        <v>1432</v>
      </c>
      <c r="L130" s="30" t="s">
        <v>4932</v>
      </c>
      <c r="M130" s="30" t="s">
        <v>1924</v>
      </c>
      <c r="N130" s="30" t="s">
        <v>4651</v>
      </c>
      <c r="O130" s="30" t="s">
        <v>1664</v>
      </c>
      <c r="P130" s="43">
        <v>40970</v>
      </c>
      <c r="Q130" s="44" t="s">
        <v>501</v>
      </c>
      <c r="R130" s="44" t="s">
        <v>501</v>
      </c>
      <c r="S130" s="30"/>
      <c r="T130" s="30"/>
      <c r="U130" s="30"/>
      <c r="V130" s="3"/>
      <c r="W130" s="30"/>
      <c r="X130" s="30"/>
      <c r="Y130" s="30"/>
    </row>
    <row r="131" spans="1:25" ht="18" customHeight="1">
      <c r="A131" s="30">
        <v>800</v>
      </c>
      <c r="B131" s="30" t="s">
        <v>885</v>
      </c>
      <c r="C131" s="3">
        <v>40949</v>
      </c>
      <c r="D131" s="3">
        <v>40994</v>
      </c>
      <c r="E131" s="30" t="s">
        <v>1534</v>
      </c>
      <c r="F131" s="30" t="s">
        <v>1535</v>
      </c>
      <c r="G131" s="30" t="s">
        <v>1925</v>
      </c>
      <c r="H131" s="30" t="s">
        <v>1926</v>
      </c>
      <c r="I131" s="30">
        <v>40982</v>
      </c>
      <c r="J131" s="3" t="s">
        <v>1927</v>
      </c>
      <c r="K131" s="3" t="s">
        <v>1437</v>
      </c>
      <c r="L131" s="30" t="s">
        <v>4933</v>
      </c>
      <c r="M131" s="30" t="s">
        <v>1514</v>
      </c>
      <c r="N131" s="30" t="s">
        <v>2222</v>
      </c>
      <c r="O131" s="30" t="s">
        <v>1542</v>
      </c>
      <c r="P131" s="43">
        <v>40982</v>
      </c>
      <c r="Q131" s="44" t="s">
        <v>501</v>
      </c>
      <c r="R131" s="44" t="s">
        <v>501</v>
      </c>
      <c r="S131" s="30"/>
      <c r="T131" s="30"/>
      <c r="U131" s="30"/>
      <c r="V131" s="3"/>
      <c r="W131" s="30"/>
      <c r="X131" s="30"/>
      <c r="Y131" s="30"/>
    </row>
    <row r="132" spans="1:25" ht="18" customHeight="1">
      <c r="A132" s="30">
        <v>801</v>
      </c>
      <c r="B132" s="30" t="s">
        <v>887</v>
      </c>
      <c r="C132" s="3">
        <v>40949</v>
      </c>
      <c r="D132" s="3">
        <v>41105</v>
      </c>
      <c r="E132" s="30" t="s">
        <v>1534</v>
      </c>
      <c r="F132" s="30" t="s">
        <v>1535</v>
      </c>
      <c r="G132" s="30" t="s">
        <v>1928</v>
      </c>
      <c r="H132" s="44" t="s">
        <v>6347</v>
      </c>
      <c r="I132" s="44">
        <v>41122</v>
      </c>
      <c r="J132" s="3" t="s">
        <v>1929</v>
      </c>
      <c r="K132" s="3" t="s">
        <v>4409</v>
      </c>
      <c r="L132" s="30" t="s">
        <v>4934</v>
      </c>
      <c r="M132" s="44" t="s">
        <v>4410</v>
      </c>
      <c r="N132" s="44" t="s">
        <v>6348</v>
      </c>
      <c r="O132" s="44" t="s">
        <v>5912</v>
      </c>
      <c r="P132" s="3">
        <v>41122</v>
      </c>
      <c r="Q132" s="44" t="s">
        <v>501</v>
      </c>
      <c r="R132" s="44" t="s">
        <v>501</v>
      </c>
      <c r="S132" s="30"/>
      <c r="T132" s="30"/>
      <c r="U132" s="30"/>
      <c r="V132" s="30"/>
      <c r="W132" s="30"/>
      <c r="X132" s="30"/>
      <c r="Y132" s="30"/>
    </row>
    <row r="133" spans="1:25" ht="18" customHeight="1">
      <c r="A133" s="30">
        <v>814</v>
      </c>
      <c r="B133" s="30" t="s">
        <v>899</v>
      </c>
      <c r="C133" s="3">
        <v>40949</v>
      </c>
      <c r="D133" s="3">
        <v>40994</v>
      </c>
      <c r="E133" s="30" t="s">
        <v>1534</v>
      </c>
      <c r="F133" s="30" t="s">
        <v>1535</v>
      </c>
      <c r="G133" s="30" t="s">
        <v>1054</v>
      </c>
      <c r="H133" s="30" t="s">
        <v>1930</v>
      </c>
      <c r="I133" s="30">
        <v>40956</v>
      </c>
      <c r="J133" s="3" t="s">
        <v>1931</v>
      </c>
      <c r="K133" s="3" t="s">
        <v>1055</v>
      </c>
      <c r="L133" s="30" t="s">
        <v>4935</v>
      </c>
      <c r="M133" s="30" t="s">
        <v>1932</v>
      </c>
      <c r="N133" s="30" t="s">
        <v>1933</v>
      </c>
      <c r="O133" s="30" t="s">
        <v>1625</v>
      </c>
      <c r="P133" s="3">
        <v>40956</v>
      </c>
      <c r="Q133" s="44" t="s">
        <v>1934</v>
      </c>
      <c r="R133" s="44" t="s">
        <v>501</v>
      </c>
      <c r="S133" s="30"/>
      <c r="T133" s="30"/>
      <c r="U133" s="30"/>
      <c r="V133" s="3"/>
      <c r="W133" s="30"/>
      <c r="X133" s="30"/>
      <c r="Y133" s="30"/>
    </row>
    <row r="134" spans="1:25" ht="18" customHeight="1">
      <c r="A134" s="30">
        <v>804</v>
      </c>
      <c r="B134" s="30" t="s">
        <v>891</v>
      </c>
      <c r="C134" s="3">
        <v>40949</v>
      </c>
      <c r="D134" s="3">
        <v>41105</v>
      </c>
      <c r="E134" s="30" t="s">
        <v>1534</v>
      </c>
      <c r="F134" s="30" t="s">
        <v>1535</v>
      </c>
      <c r="G134" s="30" t="s">
        <v>1935</v>
      </c>
      <c r="H134" s="44" t="s">
        <v>5806</v>
      </c>
      <c r="I134" s="44">
        <v>41109</v>
      </c>
      <c r="J134" s="3" t="s">
        <v>1936</v>
      </c>
      <c r="K134" s="3" t="s">
        <v>5339</v>
      </c>
      <c r="L134" s="30" t="s">
        <v>4936</v>
      </c>
      <c r="M134" s="44" t="s">
        <v>4411</v>
      </c>
      <c r="N134" s="44" t="s">
        <v>5807</v>
      </c>
      <c r="O134" s="44" t="s">
        <v>5805</v>
      </c>
      <c r="P134" s="3">
        <v>41114</v>
      </c>
      <c r="Q134" s="44" t="s">
        <v>501</v>
      </c>
      <c r="R134" s="44" t="s">
        <v>501</v>
      </c>
      <c r="S134" s="30"/>
      <c r="T134" s="30"/>
      <c r="U134" s="30"/>
      <c r="V134" s="30"/>
      <c r="W134" s="30"/>
      <c r="X134" s="30"/>
      <c r="Y134" s="30"/>
    </row>
    <row r="135" spans="1:25" ht="18" customHeight="1">
      <c r="A135" s="30">
        <v>808</v>
      </c>
      <c r="B135" s="30" t="s">
        <v>893</v>
      </c>
      <c r="C135" s="3">
        <v>40949</v>
      </c>
      <c r="D135" s="3">
        <v>40994</v>
      </c>
      <c r="E135" s="30" t="s">
        <v>1534</v>
      </c>
      <c r="F135" s="30" t="s">
        <v>1535</v>
      </c>
      <c r="G135" s="30" t="s">
        <v>1937</v>
      </c>
      <c r="H135" s="30" t="s">
        <v>2273</v>
      </c>
      <c r="I135" s="30">
        <v>40988</v>
      </c>
      <c r="J135" s="3" t="s">
        <v>1938</v>
      </c>
      <c r="K135" s="3" t="s">
        <v>1443</v>
      </c>
      <c r="L135" s="30" t="s">
        <v>4937</v>
      </c>
      <c r="M135" s="30" t="s">
        <v>1939</v>
      </c>
      <c r="N135" s="30" t="s">
        <v>5567</v>
      </c>
      <c r="O135" s="30" t="s">
        <v>1966</v>
      </c>
      <c r="P135" s="43">
        <v>40988</v>
      </c>
      <c r="Q135" s="44" t="s">
        <v>501</v>
      </c>
      <c r="R135" s="44" t="s">
        <v>501</v>
      </c>
      <c r="S135" s="30"/>
      <c r="T135" s="30"/>
      <c r="U135" s="30"/>
      <c r="V135" s="30"/>
      <c r="W135" s="30"/>
      <c r="X135" s="30"/>
      <c r="Y135" s="30"/>
    </row>
    <row r="136" spans="1:25" ht="18" customHeight="1">
      <c r="A136" s="30">
        <v>810</v>
      </c>
      <c r="B136" s="30" t="s">
        <v>895</v>
      </c>
      <c r="C136" s="3">
        <v>40949</v>
      </c>
      <c r="D136" s="3">
        <v>41105</v>
      </c>
      <c r="E136" s="30" t="s">
        <v>1599</v>
      </c>
      <c r="F136" s="30" t="s">
        <v>1535</v>
      </c>
      <c r="G136" s="30" t="s">
        <v>1940</v>
      </c>
      <c r="H136" s="44" t="s">
        <v>5808</v>
      </c>
      <c r="I136" s="44">
        <v>41148</v>
      </c>
      <c r="J136" s="3" t="s">
        <v>1941</v>
      </c>
      <c r="K136" s="3" t="s">
        <v>1456</v>
      </c>
      <c r="L136" s="30" t="s">
        <v>4938</v>
      </c>
      <c r="M136" s="44" t="s">
        <v>1942</v>
      </c>
      <c r="N136" s="44" t="s">
        <v>501</v>
      </c>
      <c r="O136" s="44" t="s">
        <v>501</v>
      </c>
      <c r="P136" s="3" t="s">
        <v>501</v>
      </c>
      <c r="Q136" s="44" t="s">
        <v>4404</v>
      </c>
      <c r="R136" s="44" t="s">
        <v>501</v>
      </c>
      <c r="S136" s="30"/>
      <c r="T136" s="30"/>
      <c r="U136" s="30"/>
      <c r="V136" s="30"/>
      <c r="W136" s="30"/>
      <c r="X136" s="30"/>
      <c r="Y136" s="30"/>
    </row>
    <row r="137" spans="1:25" ht="18" customHeight="1">
      <c r="A137" s="30">
        <v>812</v>
      </c>
      <c r="B137" s="30" t="s">
        <v>897</v>
      </c>
      <c r="C137" s="3">
        <v>40949</v>
      </c>
      <c r="D137" s="3">
        <v>41162</v>
      </c>
      <c r="E137" s="30" t="s">
        <v>1599</v>
      </c>
      <c r="F137" s="30" t="s">
        <v>1535</v>
      </c>
      <c r="G137" s="30" t="s">
        <v>1943</v>
      </c>
      <c r="H137" s="44" t="s">
        <v>501</v>
      </c>
      <c r="I137" s="44">
        <v>41169</v>
      </c>
      <c r="J137" s="3" t="s">
        <v>1944</v>
      </c>
      <c r="K137" s="3" t="s">
        <v>1466</v>
      </c>
      <c r="L137" s="30" t="s">
        <v>4939</v>
      </c>
      <c r="M137" s="44" t="s">
        <v>1945</v>
      </c>
      <c r="N137" s="44" t="s">
        <v>501</v>
      </c>
      <c r="O137" s="44" t="s">
        <v>501</v>
      </c>
      <c r="P137" s="3" t="s">
        <v>501</v>
      </c>
      <c r="Q137" s="44" t="s">
        <v>7379</v>
      </c>
      <c r="R137" s="44" t="s">
        <v>501</v>
      </c>
      <c r="S137" s="30"/>
      <c r="T137" s="30"/>
      <c r="U137" s="30"/>
      <c r="V137" s="30"/>
      <c r="W137" s="30"/>
      <c r="X137" s="30"/>
      <c r="Y137" s="30"/>
    </row>
    <row r="138" spans="1:25" ht="18" customHeight="1">
      <c r="A138" s="30">
        <v>816</v>
      </c>
      <c r="B138" s="30" t="s">
        <v>901</v>
      </c>
      <c r="C138" s="3">
        <v>40949</v>
      </c>
      <c r="D138" s="3">
        <v>40994</v>
      </c>
      <c r="E138" s="30" t="s">
        <v>1534</v>
      </c>
      <c r="F138" s="30" t="s">
        <v>1535</v>
      </c>
      <c r="G138" s="30" t="s">
        <v>1946</v>
      </c>
      <c r="H138" s="30" t="s">
        <v>1498</v>
      </c>
      <c r="I138" s="30">
        <v>40974</v>
      </c>
      <c r="J138" s="3" t="s">
        <v>1947</v>
      </c>
      <c r="K138" s="3" t="s">
        <v>1427</v>
      </c>
      <c r="L138" s="30" t="s">
        <v>4940</v>
      </c>
      <c r="M138" s="30" t="s">
        <v>1948</v>
      </c>
      <c r="N138" s="30" t="s">
        <v>1949</v>
      </c>
      <c r="O138" s="30" t="s">
        <v>1950</v>
      </c>
      <c r="P138" s="43">
        <v>40974</v>
      </c>
      <c r="Q138" s="44" t="s">
        <v>501</v>
      </c>
      <c r="R138" s="44" t="s">
        <v>501</v>
      </c>
      <c r="S138" s="30"/>
      <c r="T138" s="30"/>
      <c r="U138" s="30"/>
      <c r="V138" s="3"/>
      <c r="W138" s="30"/>
      <c r="X138" s="30"/>
      <c r="Y138" s="30"/>
    </row>
    <row r="139" spans="1:25" ht="18" customHeight="1">
      <c r="A139" s="30">
        <v>820</v>
      </c>
      <c r="B139" s="30" t="s">
        <v>903</v>
      </c>
      <c r="C139" s="3">
        <v>40949</v>
      </c>
      <c r="D139" s="3">
        <v>40994</v>
      </c>
      <c r="E139" s="30" t="s">
        <v>1534</v>
      </c>
      <c r="F139" s="30" t="s">
        <v>1535</v>
      </c>
      <c r="G139" s="30" t="s">
        <v>1951</v>
      </c>
      <c r="H139" s="44" t="s">
        <v>1952</v>
      </c>
      <c r="I139" s="30">
        <v>40968</v>
      </c>
      <c r="J139" s="3" t="s">
        <v>1953</v>
      </c>
      <c r="K139" s="3" t="s">
        <v>1435</v>
      </c>
      <c r="L139" s="30" t="s">
        <v>4941</v>
      </c>
      <c r="M139" s="44" t="s">
        <v>1954</v>
      </c>
      <c r="N139" s="44" t="s">
        <v>1955</v>
      </c>
      <c r="O139" s="30" t="s">
        <v>1956</v>
      </c>
      <c r="P139" s="3">
        <v>40969</v>
      </c>
      <c r="Q139" s="44" t="s">
        <v>1957</v>
      </c>
      <c r="R139" s="44" t="s">
        <v>501</v>
      </c>
      <c r="S139" s="30"/>
      <c r="T139" s="30"/>
      <c r="U139" s="30"/>
      <c r="V139" s="3"/>
      <c r="W139" s="30"/>
      <c r="X139" s="30"/>
      <c r="Y139" s="30"/>
    </row>
    <row r="140" spans="1:25" ht="18" customHeight="1">
      <c r="A140" s="30">
        <v>821</v>
      </c>
      <c r="B140" s="30" t="s">
        <v>905</v>
      </c>
      <c r="C140" s="3">
        <v>40949</v>
      </c>
      <c r="D140" s="3">
        <v>41121</v>
      </c>
      <c r="E140" s="30" t="s">
        <v>1534</v>
      </c>
      <c r="F140" s="30" t="s">
        <v>1535</v>
      </c>
      <c r="G140" s="30" t="s">
        <v>1958</v>
      </c>
      <c r="H140" s="44" t="s">
        <v>6892</v>
      </c>
      <c r="I140" s="44">
        <v>41136</v>
      </c>
      <c r="J140" s="3" t="s">
        <v>1959</v>
      </c>
      <c r="K140" s="3" t="s">
        <v>1461</v>
      </c>
      <c r="L140" s="30" t="s">
        <v>4942</v>
      </c>
      <c r="M140" s="44" t="s">
        <v>5538</v>
      </c>
      <c r="N140" s="44" t="s">
        <v>6893</v>
      </c>
      <c r="O140" s="44" t="s">
        <v>6891</v>
      </c>
      <c r="P140" s="44">
        <v>41137</v>
      </c>
      <c r="Q140" s="44" t="s">
        <v>3524</v>
      </c>
      <c r="R140" s="44" t="s">
        <v>501</v>
      </c>
      <c r="S140" s="30"/>
      <c r="T140" s="30"/>
      <c r="U140" s="30"/>
      <c r="V140" s="30"/>
      <c r="W140" s="30"/>
      <c r="X140" s="30"/>
      <c r="Y140" s="30"/>
    </row>
    <row r="141" spans="1:25" ht="18" customHeight="1">
      <c r="A141" s="30">
        <v>822</v>
      </c>
      <c r="B141" s="30" t="s">
        <v>907</v>
      </c>
      <c r="C141" s="3">
        <v>40949</v>
      </c>
      <c r="D141" s="3">
        <v>41158</v>
      </c>
      <c r="E141" s="30" t="s">
        <v>1534</v>
      </c>
      <c r="F141" s="30" t="s">
        <v>1535</v>
      </c>
      <c r="G141" s="30" t="s">
        <v>1960</v>
      </c>
      <c r="H141" s="44" t="s">
        <v>8337</v>
      </c>
      <c r="I141" s="44">
        <v>41164</v>
      </c>
      <c r="J141" s="3" t="s">
        <v>1961</v>
      </c>
      <c r="K141" s="3" t="s">
        <v>1457</v>
      </c>
      <c r="L141" s="30" t="s">
        <v>4943</v>
      </c>
      <c r="M141" s="44" t="s">
        <v>1962</v>
      </c>
      <c r="N141" s="44" t="s">
        <v>8338</v>
      </c>
      <c r="O141" s="44" t="s">
        <v>5536</v>
      </c>
      <c r="P141" s="3">
        <v>41171</v>
      </c>
      <c r="Q141" s="44" t="s">
        <v>3525</v>
      </c>
      <c r="R141" s="44" t="s">
        <v>501</v>
      </c>
      <c r="S141" s="30"/>
      <c r="T141" s="30"/>
      <c r="U141" s="30"/>
      <c r="V141" s="30"/>
      <c r="W141" s="30"/>
      <c r="X141" s="30"/>
      <c r="Y141" s="30"/>
    </row>
    <row r="142" spans="1:25" ht="18" customHeight="1">
      <c r="A142" s="30">
        <v>823</v>
      </c>
      <c r="B142" s="30" t="s">
        <v>909</v>
      </c>
      <c r="C142" s="3">
        <v>40949</v>
      </c>
      <c r="D142" s="3">
        <v>40994</v>
      </c>
      <c r="E142" s="30" t="s">
        <v>1534</v>
      </c>
      <c r="F142" s="30" t="s">
        <v>1535</v>
      </c>
      <c r="G142" s="30" t="s">
        <v>1963</v>
      </c>
      <c r="H142" s="44" t="s">
        <v>1484</v>
      </c>
      <c r="I142" s="30">
        <v>40970</v>
      </c>
      <c r="J142" s="3" t="s">
        <v>1964</v>
      </c>
      <c r="K142" s="3" t="s">
        <v>1428</v>
      </c>
      <c r="L142" s="30" t="s">
        <v>4944</v>
      </c>
      <c r="M142" s="44" t="s">
        <v>1965</v>
      </c>
      <c r="N142" s="44" t="s">
        <v>1485</v>
      </c>
      <c r="O142" s="30" t="s">
        <v>1966</v>
      </c>
      <c r="P142" s="43">
        <v>40970</v>
      </c>
      <c r="Q142" s="44" t="s">
        <v>501</v>
      </c>
      <c r="R142" s="44" t="s">
        <v>501</v>
      </c>
      <c r="S142" s="30"/>
      <c r="T142" s="30"/>
      <c r="U142" s="30"/>
      <c r="V142" s="3"/>
      <c r="W142" s="30"/>
      <c r="X142" s="30"/>
      <c r="Y142" s="30"/>
    </row>
    <row r="143" spans="1:25" ht="18" customHeight="1">
      <c r="A143" s="30">
        <v>824</v>
      </c>
      <c r="B143" s="30" t="s">
        <v>911</v>
      </c>
      <c r="C143" s="3">
        <v>40949</v>
      </c>
      <c r="D143" s="3">
        <v>41105</v>
      </c>
      <c r="E143" s="30" t="s">
        <v>1534</v>
      </c>
      <c r="F143" s="30" t="s">
        <v>1535</v>
      </c>
      <c r="G143" s="30" t="s">
        <v>1967</v>
      </c>
      <c r="H143" s="44" t="s">
        <v>5631</v>
      </c>
      <c r="I143" s="44">
        <v>41109</v>
      </c>
      <c r="J143" s="3" t="s">
        <v>1968</v>
      </c>
      <c r="K143" s="3" t="s">
        <v>1444</v>
      </c>
      <c r="L143" s="30" t="s">
        <v>4945</v>
      </c>
      <c r="M143" s="44" t="s">
        <v>4412</v>
      </c>
      <c r="N143" s="44" t="s">
        <v>5809</v>
      </c>
      <c r="O143" s="44" t="s">
        <v>5565</v>
      </c>
      <c r="P143" s="3">
        <v>41110</v>
      </c>
      <c r="Q143" s="44" t="s">
        <v>4404</v>
      </c>
      <c r="R143" s="44" t="s">
        <v>501</v>
      </c>
      <c r="S143" s="30"/>
      <c r="T143" s="30"/>
      <c r="U143" s="30"/>
      <c r="V143" s="30"/>
      <c r="W143" s="30"/>
      <c r="X143" s="30"/>
      <c r="Y143" s="30"/>
    </row>
    <row r="144" spans="1:25" ht="18" customHeight="1">
      <c r="A144" s="30">
        <v>825</v>
      </c>
      <c r="B144" s="30" t="s">
        <v>913</v>
      </c>
      <c r="C144" s="3">
        <v>40949</v>
      </c>
      <c r="D144" s="3">
        <v>41105</v>
      </c>
      <c r="E144" s="30" t="s">
        <v>1534</v>
      </c>
      <c r="F144" s="30" t="s">
        <v>1535</v>
      </c>
      <c r="G144" s="30" t="s">
        <v>1969</v>
      </c>
      <c r="H144" s="44" t="s">
        <v>8679</v>
      </c>
      <c r="I144" s="44">
        <v>41169</v>
      </c>
      <c r="J144" s="3" t="s">
        <v>1970</v>
      </c>
      <c r="K144" s="3" t="s">
        <v>5340</v>
      </c>
      <c r="L144" s="30" t="s">
        <v>4946</v>
      </c>
      <c r="M144" s="44" t="s">
        <v>4413</v>
      </c>
      <c r="N144" s="44" t="s">
        <v>8870</v>
      </c>
      <c r="O144" s="44" t="s">
        <v>2301</v>
      </c>
      <c r="P144" s="3">
        <v>41180</v>
      </c>
      <c r="Q144" s="44" t="s">
        <v>501</v>
      </c>
      <c r="R144" s="44" t="s">
        <v>501</v>
      </c>
      <c r="S144" s="30"/>
      <c r="T144" s="30"/>
      <c r="U144" s="30"/>
      <c r="V144" s="30"/>
      <c r="W144" s="30"/>
      <c r="X144" s="30"/>
      <c r="Y144" s="30"/>
    </row>
    <row r="145" spans="1:25" ht="18" customHeight="1">
      <c r="A145" s="30">
        <v>826</v>
      </c>
      <c r="B145" s="30" t="s">
        <v>915</v>
      </c>
      <c r="C145" s="3">
        <v>40949</v>
      </c>
      <c r="D145" s="3">
        <v>41105</v>
      </c>
      <c r="E145" s="30" t="s">
        <v>1534</v>
      </c>
      <c r="F145" s="30" t="s">
        <v>1535</v>
      </c>
      <c r="G145" s="30" t="s">
        <v>1971</v>
      </c>
      <c r="H145" s="44" t="s">
        <v>5632</v>
      </c>
      <c r="I145" s="44">
        <v>41107</v>
      </c>
      <c r="J145" s="3" t="s">
        <v>1972</v>
      </c>
      <c r="K145" s="3" t="s">
        <v>1446</v>
      </c>
      <c r="L145" s="30" t="s">
        <v>4947</v>
      </c>
      <c r="M145" s="44" t="s">
        <v>1973</v>
      </c>
      <c r="N145" s="44" t="s">
        <v>5738</v>
      </c>
      <c r="O145" s="44" t="s">
        <v>1625</v>
      </c>
      <c r="P145" s="3">
        <v>41107</v>
      </c>
      <c r="Q145" s="44" t="s">
        <v>4404</v>
      </c>
      <c r="R145" s="44" t="s">
        <v>501</v>
      </c>
      <c r="S145" s="30"/>
      <c r="T145" s="30"/>
      <c r="U145" s="30"/>
      <c r="V145" s="30"/>
      <c r="W145" s="30"/>
      <c r="X145" s="30"/>
      <c r="Y145" s="30"/>
    </row>
    <row r="146" spans="1:25" ht="18" customHeight="1">
      <c r="A146" s="30">
        <v>827</v>
      </c>
      <c r="B146" s="30" t="s">
        <v>917</v>
      </c>
      <c r="C146" s="3">
        <v>40949</v>
      </c>
      <c r="D146" s="3">
        <v>41086</v>
      </c>
      <c r="E146" s="30" t="s">
        <v>1534</v>
      </c>
      <c r="F146" s="30" t="s">
        <v>1535</v>
      </c>
      <c r="G146" s="30" t="s">
        <v>1974</v>
      </c>
      <c r="H146" s="44" t="s">
        <v>4948</v>
      </c>
      <c r="I146" s="44">
        <v>41094</v>
      </c>
      <c r="J146" s="3" t="s">
        <v>1975</v>
      </c>
      <c r="K146" s="3" t="s">
        <v>1447</v>
      </c>
      <c r="L146" s="30" t="s">
        <v>4949</v>
      </c>
      <c r="M146" s="44" t="s">
        <v>1976</v>
      </c>
      <c r="N146" s="44" t="s">
        <v>4950</v>
      </c>
      <c r="O146" s="44" t="s">
        <v>1956</v>
      </c>
      <c r="P146" s="3">
        <v>41094</v>
      </c>
      <c r="Q146" s="44" t="s">
        <v>3891</v>
      </c>
      <c r="R146" s="44" t="s">
        <v>501</v>
      </c>
      <c r="S146" s="30"/>
      <c r="T146" s="30"/>
      <c r="U146" s="30"/>
      <c r="V146" s="30"/>
      <c r="W146" s="30"/>
      <c r="X146" s="30"/>
      <c r="Y146" s="30"/>
    </row>
    <row r="147" spans="1:25" ht="18" customHeight="1">
      <c r="A147" s="30">
        <v>829</v>
      </c>
      <c r="B147" s="30" t="s">
        <v>919</v>
      </c>
      <c r="C147" s="3">
        <v>40949</v>
      </c>
      <c r="D147" s="3">
        <v>41105</v>
      </c>
      <c r="E147" s="30" t="s">
        <v>1599</v>
      </c>
      <c r="F147" s="30" t="s">
        <v>1535</v>
      </c>
      <c r="G147" s="30" t="s">
        <v>1977</v>
      </c>
      <c r="H147" s="44" t="s">
        <v>5810</v>
      </c>
      <c r="I147" s="44">
        <v>41152</v>
      </c>
      <c r="J147" s="3" t="s">
        <v>1978</v>
      </c>
      <c r="K147" s="3" t="s">
        <v>5341</v>
      </c>
      <c r="L147" s="30" t="s">
        <v>4951</v>
      </c>
      <c r="M147" s="44" t="s">
        <v>1979</v>
      </c>
      <c r="N147" s="44" t="s">
        <v>501</v>
      </c>
      <c r="O147" s="44" t="s">
        <v>501</v>
      </c>
      <c r="P147" s="3" t="s">
        <v>501</v>
      </c>
      <c r="Q147" s="44" t="s">
        <v>501</v>
      </c>
      <c r="R147" s="44" t="s">
        <v>501</v>
      </c>
      <c r="S147" s="30"/>
      <c r="T147" s="30"/>
      <c r="U147" s="30"/>
      <c r="V147" s="30"/>
      <c r="W147" s="30"/>
      <c r="X147" s="30"/>
      <c r="Y147" s="30"/>
    </row>
    <row r="148" spans="1:25" ht="18" customHeight="1">
      <c r="A148" s="30">
        <v>831</v>
      </c>
      <c r="B148" s="30" t="s">
        <v>921</v>
      </c>
      <c r="C148" s="3">
        <v>40949</v>
      </c>
      <c r="D148" s="3">
        <v>40994</v>
      </c>
      <c r="E148" s="30" t="s">
        <v>1534</v>
      </c>
      <c r="F148" s="30" t="s">
        <v>1535</v>
      </c>
      <c r="G148" s="30" t="s">
        <v>1980</v>
      </c>
      <c r="H148" s="30" t="s">
        <v>1391</v>
      </c>
      <c r="I148" s="30">
        <v>40966</v>
      </c>
      <c r="J148" s="3" t="s">
        <v>1981</v>
      </c>
      <c r="K148" s="3" t="s">
        <v>1386</v>
      </c>
      <c r="L148" s="30" t="s">
        <v>4952</v>
      </c>
      <c r="M148" s="30" t="s">
        <v>1982</v>
      </c>
      <c r="N148" s="30" t="s">
        <v>1387</v>
      </c>
      <c r="O148" s="30" t="s">
        <v>1596</v>
      </c>
      <c r="P148" s="43">
        <v>40966</v>
      </c>
      <c r="Q148" s="44" t="s">
        <v>501</v>
      </c>
      <c r="R148" s="44" t="s">
        <v>501</v>
      </c>
      <c r="S148" s="30"/>
      <c r="T148" s="30"/>
      <c r="U148" s="30"/>
      <c r="V148" s="3"/>
      <c r="W148" s="30"/>
      <c r="X148" s="30"/>
      <c r="Y148" s="30"/>
    </row>
    <row r="149" spans="1:25" ht="18" customHeight="1">
      <c r="A149" s="30">
        <v>869</v>
      </c>
      <c r="B149" s="30" t="s">
        <v>999</v>
      </c>
      <c r="C149" s="3">
        <v>40952</v>
      </c>
      <c r="D149" s="3">
        <v>40997</v>
      </c>
      <c r="E149" s="30" t="s">
        <v>1534</v>
      </c>
      <c r="F149" s="30" t="s">
        <v>1535</v>
      </c>
      <c r="G149" s="30" t="s">
        <v>1016</v>
      </c>
      <c r="H149" s="44" t="s">
        <v>2326</v>
      </c>
      <c r="I149" s="44">
        <v>40996</v>
      </c>
      <c r="J149" s="3" t="s">
        <v>1983</v>
      </c>
      <c r="K149" s="3" t="s">
        <v>1452</v>
      </c>
      <c r="L149" s="30" t="s">
        <v>4953</v>
      </c>
      <c r="M149" s="44" t="s">
        <v>1984</v>
      </c>
      <c r="N149" s="44" t="s">
        <v>2463</v>
      </c>
      <c r="O149" s="44" t="s">
        <v>2464</v>
      </c>
      <c r="P149" s="43">
        <v>41002</v>
      </c>
      <c r="Q149" s="44" t="s">
        <v>501</v>
      </c>
      <c r="R149" s="44" t="s">
        <v>501</v>
      </c>
      <c r="S149" s="30"/>
      <c r="T149" s="30"/>
      <c r="U149" s="30"/>
      <c r="V149" s="30"/>
      <c r="W149" s="30"/>
      <c r="X149" s="30"/>
      <c r="Y149" s="30"/>
    </row>
    <row r="150" spans="1:25" ht="18" customHeight="1">
      <c r="A150" s="30">
        <v>832</v>
      </c>
      <c r="B150" s="30" t="s">
        <v>1004</v>
      </c>
      <c r="C150" s="3">
        <v>40952</v>
      </c>
      <c r="D150" s="3">
        <v>41108</v>
      </c>
      <c r="E150" s="30" t="s">
        <v>1534</v>
      </c>
      <c r="F150" s="30" t="s">
        <v>1535</v>
      </c>
      <c r="G150" s="30" t="s">
        <v>1021</v>
      </c>
      <c r="H150" s="44" t="s">
        <v>5903</v>
      </c>
      <c r="I150" s="44">
        <v>41130</v>
      </c>
      <c r="J150" s="3" t="s">
        <v>1985</v>
      </c>
      <c r="K150" s="3" t="s">
        <v>1462</v>
      </c>
      <c r="L150" s="30" t="s">
        <v>4954</v>
      </c>
      <c r="M150" s="44" t="s">
        <v>1986</v>
      </c>
      <c r="N150" s="44" t="s">
        <v>6672</v>
      </c>
      <c r="O150" s="44" t="s">
        <v>6497</v>
      </c>
      <c r="P150" s="3">
        <v>41131</v>
      </c>
      <c r="Q150" s="44" t="s">
        <v>4404</v>
      </c>
      <c r="R150" s="44" t="s">
        <v>501</v>
      </c>
      <c r="S150" s="30"/>
      <c r="T150" s="30"/>
      <c r="U150" s="30"/>
      <c r="V150" s="30"/>
      <c r="W150" s="30"/>
      <c r="X150" s="30"/>
      <c r="Y150" s="30"/>
    </row>
    <row r="151" spans="1:25" ht="18" customHeight="1">
      <c r="A151" s="30">
        <v>834</v>
      </c>
      <c r="B151" s="30" t="s">
        <v>990</v>
      </c>
      <c r="C151" s="3">
        <v>40952</v>
      </c>
      <c r="D151" s="3">
        <v>41108</v>
      </c>
      <c r="E151" s="30" t="s">
        <v>1534</v>
      </c>
      <c r="F151" s="30" t="s">
        <v>1535</v>
      </c>
      <c r="G151" s="30" t="s">
        <v>1009</v>
      </c>
      <c r="H151" s="44" t="s">
        <v>6495</v>
      </c>
      <c r="I151" s="44">
        <v>41152</v>
      </c>
      <c r="J151" s="3" t="s">
        <v>1987</v>
      </c>
      <c r="K151" s="3" t="s">
        <v>1459</v>
      </c>
      <c r="L151" s="30" t="s">
        <v>4955</v>
      </c>
      <c r="M151" s="44" t="s">
        <v>1988</v>
      </c>
      <c r="N151" s="44" t="s">
        <v>6496</v>
      </c>
      <c r="O151" s="44" t="s">
        <v>6497</v>
      </c>
      <c r="P151" s="3">
        <v>41134</v>
      </c>
      <c r="Q151" s="44" t="s">
        <v>4404</v>
      </c>
      <c r="R151" s="44" t="s">
        <v>501</v>
      </c>
      <c r="S151" s="30"/>
      <c r="T151" s="30"/>
      <c r="U151" s="30"/>
      <c r="V151" s="30"/>
      <c r="W151" s="30"/>
      <c r="X151" s="30"/>
      <c r="Y151" s="30"/>
    </row>
    <row r="152" spans="1:25" ht="18" customHeight="1">
      <c r="A152" s="30">
        <v>836</v>
      </c>
      <c r="B152" s="30" t="s">
        <v>995</v>
      </c>
      <c r="C152" s="3">
        <v>40952</v>
      </c>
      <c r="D152" s="3">
        <v>40997</v>
      </c>
      <c r="E152" s="30" t="s">
        <v>1534</v>
      </c>
      <c r="F152" s="30" t="s">
        <v>1535</v>
      </c>
      <c r="G152" s="30" t="s">
        <v>1013</v>
      </c>
      <c r="H152" s="44" t="s">
        <v>1499</v>
      </c>
      <c r="I152" s="30">
        <v>40974</v>
      </c>
      <c r="J152" s="3" t="s">
        <v>1989</v>
      </c>
      <c r="K152" s="3" t="s">
        <v>1433</v>
      </c>
      <c r="L152" s="30" t="s">
        <v>4956</v>
      </c>
      <c r="M152" s="44" t="s">
        <v>1990</v>
      </c>
      <c r="N152" s="44" t="s">
        <v>1991</v>
      </c>
      <c r="O152" s="30" t="s">
        <v>1992</v>
      </c>
      <c r="P152" s="43">
        <v>40974</v>
      </c>
      <c r="Q152" s="44" t="s">
        <v>501</v>
      </c>
      <c r="R152" s="44" t="s">
        <v>501</v>
      </c>
      <c r="S152" s="30"/>
      <c r="T152" s="30"/>
      <c r="U152" s="30"/>
      <c r="V152" s="3"/>
      <c r="W152" s="30"/>
      <c r="X152" s="30"/>
      <c r="Y152" s="30"/>
    </row>
    <row r="153" spans="1:25" ht="18" customHeight="1">
      <c r="A153" s="30">
        <v>839</v>
      </c>
      <c r="B153" s="30" t="s">
        <v>1001</v>
      </c>
      <c r="C153" s="3">
        <v>40952</v>
      </c>
      <c r="D153" s="3">
        <v>41108</v>
      </c>
      <c r="E153" s="30" t="s">
        <v>1534</v>
      </c>
      <c r="F153" s="30" t="s">
        <v>1535</v>
      </c>
      <c r="G153" s="30" t="s">
        <v>1018</v>
      </c>
      <c r="H153" s="44" t="s">
        <v>5811</v>
      </c>
      <c r="I153" s="44">
        <v>41115</v>
      </c>
      <c r="J153" s="3" t="s">
        <v>1993</v>
      </c>
      <c r="K153" s="3" t="s">
        <v>4414</v>
      </c>
      <c r="L153" s="30" t="s">
        <v>4957</v>
      </c>
      <c r="M153" s="44" t="s">
        <v>4415</v>
      </c>
      <c r="N153" s="44" t="s">
        <v>5904</v>
      </c>
      <c r="O153" s="44" t="s">
        <v>5565</v>
      </c>
      <c r="P153" s="3">
        <v>41114</v>
      </c>
      <c r="Q153" s="44" t="s">
        <v>501</v>
      </c>
      <c r="R153" s="44" t="s">
        <v>501</v>
      </c>
      <c r="S153" s="30"/>
      <c r="T153" s="30"/>
      <c r="U153" s="30"/>
      <c r="V153" s="30"/>
      <c r="W153" s="30"/>
      <c r="X153" s="30"/>
      <c r="Y153" s="30"/>
    </row>
    <row r="154" spans="1:25" ht="18" customHeight="1">
      <c r="A154" s="30">
        <v>842</v>
      </c>
      <c r="B154" s="30" t="s">
        <v>986</v>
      </c>
      <c r="C154" s="3">
        <v>40952</v>
      </c>
      <c r="D154" s="3">
        <v>41108</v>
      </c>
      <c r="E154" s="30" t="s">
        <v>1534</v>
      </c>
      <c r="F154" s="30" t="s">
        <v>1535</v>
      </c>
      <c r="G154" s="30" t="s">
        <v>1005</v>
      </c>
      <c r="H154" s="44" t="s">
        <v>6039</v>
      </c>
      <c r="I154" s="44">
        <v>41117</v>
      </c>
      <c r="J154" s="3" t="s">
        <v>1994</v>
      </c>
      <c r="K154" s="3" t="s">
        <v>4416</v>
      </c>
      <c r="L154" s="30" t="s">
        <v>4958</v>
      </c>
      <c r="M154" s="44" t="s">
        <v>4417</v>
      </c>
      <c r="N154" s="44" t="s">
        <v>6040</v>
      </c>
      <c r="O154" s="44" t="s">
        <v>5912</v>
      </c>
      <c r="P154" s="43">
        <v>41117</v>
      </c>
      <c r="Q154" s="44" t="s">
        <v>501</v>
      </c>
      <c r="R154" s="44" t="s">
        <v>501</v>
      </c>
      <c r="S154" s="30"/>
      <c r="T154" s="30"/>
      <c r="U154" s="30"/>
      <c r="V154" s="30"/>
      <c r="W154" s="30"/>
      <c r="X154" s="30"/>
      <c r="Y154" s="30"/>
    </row>
    <row r="155" spans="1:25" ht="18" customHeight="1">
      <c r="A155" s="30" t="s">
        <v>5391</v>
      </c>
      <c r="B155" s="30" t="s">
        <v>991</v>
      </c>
      <c r="C155" s="3">
        <v>40952</v>
      </c>
      <c r="D155" s="3">
        <v>40997</v>
      </c>
      <c r="E155" s="30" t="s">
        <v>1543</v>
      </c>
      <c r="F155" s="30" t="s">
        <v>1535</v>
      </c>
      <c r="G155" s="30" t="s">
        <v>169</v>
      </c>
      <c r="H155" s="44" t="s">
        <v>1995</v>
      </c>
      <c r="I155" s="44">
        <v>40995</v>
      </c>
      <c r="J155" s="3" t="s">
        <v>1996</v>
      </c>
      <c r="K155" s="3" t="s">
        <v>1997</v>
      </c>
      <c r="L155" s="30" t="s">
        <v>4959</v>
      </c>
      <c r="M155" s="44" t="s">
        <v>1998</v>
      </c>
      <c r="N155" s="44" t="s">
        <v>501</v>
      </c>
      <c r="O155" s="44" t="s">
        <v>501</v>
      </c>
      <c r="P155" s="3" t="s">
        <v>501</v>
      </c>
      <c r="Q155" s="44" t="s">
        <v>5392</v>
      </c>
      <c r="R155" s="44" t="s">
        <v>501</v>
      </c>
      <c r="S155" s="30"/>
      <c r="T155" s="30"/>
      <c r="U155" s="30"/>
      <c r="V155" s="30"/>
      <c r="W155" s="30"/>
      <c r="X155" s="30"/>
      <c r="Y155" s="30"/>
    </row>
    <row r="156" spans="1:25" ht="18" customHeight="1">
      <c r="A156" s="30">
        <v>845</v>
      </c>
      <c r="B156" s="30" t="s">
        <v>996</v>
      </c>
      <c r="C156" s="3">
        <v>40952</v>
      </c>
      <c r="D156" s="3">
        <v>41108</v>
      </c>
      <c r="E156" s="30" t="s">
        <v>1534</v>
      </c>
      <c r="F156" s="30" t="s">
        <v>1535</v>
      </c>
      <c r="G156" s="30" t="s">
        <v>1014</v>
      </c>
      <c r="H156" s="44" t="s">
        <v>5978</v>
      </c>
      <c r="I156" s="44">
        <v>41116</v>
      </c>
      <c r="J156" s="3" t="s">
        <v>1999</v>
      </c>
      <c r="K156" s="3" t="s">
        <v>5342</v>
      </c>
      <c r="L156" s="30" t="s">
        <v>4960</v>
      </c>
      <c r="M156" s="44" t="s">
        <v>2000</v>
      </c>
      <c r="N156" s="44" t="s">
        <v>6985</v>
      </c>
      <c r="O156" s="44" t="s">
        <v>5948</v>
      </c>
      <c r="P156" s="3">
        <v>41172</v>
      </c>
      <c r="Q156" s="44" t="s">
        <v>501</v>
      </c>
      <c r="R156" s="44" t="s">
        <v>501</v>
      </c>
      <c r="S156" s="30"/>
      <c r="T156" s="30"/>
      <c r="U156" s="30"/>
      <c r="V156" s="30"/>
      <c r="W156" s="30"/>
      <c r="X156" s="30"/>
      <c r="Y156" s="30"/>
    </row>
    <row r="157" spans="1:25" ht="18" customHeight="1">
      <c r="A157" s="30">
        <v>848</v>
      </c>
      <c r="B157" s="30" t="s">
        <v>1002</v>
      </c>
      <c r="C157" s="3">
        <v>40952</v>
      </c>
      <c r="D157" s="3">
        <v>40997</v>
      </c>
      <c r="E157" s="30" t="s">
        <v>1534</v>
      </c>
      <c r="F157" s="30" t="s">
        <v>1535</v>
      </c>
      <c r="G157" s="30" t="s">
        <v>1019</v>
      </c>
      <c r="H157" s="30" t="s">
        <v>1497</v>
      </c>
      <c r="I157" s="30">
        <v>40974</v>
      </c>
      <c r="J157" s="3" t="s">
        <v>2001</v>
      </c>
      <c r="K157" s="3" t="s">
        <v>1434</v>
      </c>
      <c r="L157" s="30" t="s">
        <v>4961</v>
      </c>
      <c r="M157" s="30" t="s">
        <v>2002</v>
      </c>
      <c r="N157" s="30" t="s">
        <v>1496</v>
      </c>
      <c r="O157" s="30" t="s">
        <v>1565</v>
      </c>
      <c r="P157" s="3">
        <v>40974</v>
      </c>
      <c r="Q157" s="44" t="s">
        <v>2003</v>
      </c>
      <c r="R157" s="44" t="s">
        <v>501</v>
      </c>
      <c r="S157" s="30"/>
      <c r="T157" s="30"/>
      <c r="U157" s="30"/>
      <c r="V157" s="3"/>
      <c r="W157" s="30"/>
      <c r="X157" s="30"/>
      <c r="Y157" s="30"/>
    </row>
    <row r="158" spans="1:25" ht="18" customHeight="1">
      <c r="A158" s="30">
        <v>849</v>
      </c>
      <c r="B158" s="30" t="s">
        <v>987</v>
      </c>
      <c r="C158" s="3">
        <v>40952</v>
      </c>
      <c r="D158" s="3">
        <v>40997</v>
      </c>
      <c r="E158" s="30" t="s">
        <v>1534</v>
      </c>
      <c r="F158" s="30" t="s">
        <v>1535</v>
      </c>
      <c r="G158" s="30" t="s">
        <v>1006</v>
      </c>
      <c r="H158" s="30" t="s">
        <v>1482</v>
      </c>
      <c r="I158" s="30">
        <v>40969</v>
      </c>
      <c r="J158" s="3" t="s">
        <v>2004</v>
      </c>
      <c r="K158" s="3" t="s">
        <v>1429</v>
      </c>
      <c r="L158" s="30" t="s">
        <v>4962</v>
      </c>
      <c r="M158" s="30" t="s">
        <v>2005</v>
      </c>
      <c r="N158" s="30" t="s">
        <v>1483</v>
      </c>
      <c r="O158" s="30" t="s">
        <v>1552</v>
      </c>
      <c r="P158" s="43">
        <v>40970</v>
      </c>
      <c r="Q158" s="44" t="s">
        <v>501</v>
      </c>
      <c r="R158" s="44" t="s">
        <v>501</v>
      </c>
      <c r="S158" s="30"/>
      <c r="T158" s="30"/>
      <c r="U158" s="30"/>
      <c r="V158" s="3"/>
      <c r="W158" s="30"/>
      <c r="X158" s="30"/>
      <c r="Y158" s="30"/>
    </row>
    <row r="159" spans="1:25" ht="18" customHeight="1">
      <c r="A159" s="30">
        <v>851</v>
      </c>
      <c r="B159" s="30" t="s">
        <v>992</v>
      </c>
      <c r="C159" s="3">
        <v>40952</v>
      </c>
      <c r="D159" s="3">
        <v>40997</v>
      </c>
      <c r="E159" s="30" t="s">
        <v>1534</v>
      </c>
      <c r="F159" s="30" t="s">
        <v>1535</v>
      </c>
      <c r="G159" s="30" t="s">
        <v>1010</v>
      </c>
      <c r="H159" s="30" t="s">
        <v>2006</v>
      </c>
      <c r="I159" s="30">
        <v>40955</v>
      </c>
      <c r="J159" s="3" t="s">
        <v>2007</v>
      </c>
      <c r="K159" s="3" t="s">
        <v>1367</v>
      </c>
      <c r="L159" s="30" t="s">
        <v>4963</v>
      </c>
      <c r="M159" s="30" t="s">
        <v>2008</v>
      </c>
      <c r="N159" s="30" t="s">
        <v>2009</v>
      </c>
      <c r="O159" s="30" t="s">
        <v>1596</v>
      </c>
      <c r="P159" s="43">
        <v>40956</v>
      </c>
      <c r="Q159" s="44" t="s">
        <v>501</v>
      </c>
      <c r="R159" s="44" t="s">
        <v>501</v>
      </c>
      <c r="S159" s="30"/>
      <c r="T159" s="30"/>
      <c r="U159" s="30"/>
      <c r="V159" s="3"/>
      <c r="W159" s="30"/>
      <c r="X159" s="30"/>
      <c r="Y159" s="30"/>
    </row>
    <row r="160" spans="1:25" ht="18" customHeight="1">
      <c r="A160" s="30">
        <v>853</v>
      </c>
      <c r="B160" s="30" t="s">
        <v>997</v>
      </c>
      <c r="C160" s="3">
        <v>40952</v>
      </c>
      <c r="D160" s="3">
        <v>40997</v>
      </c>
      <c r="E160" s="30" t="s">
        <v>1534</v>
      </c>
      <c r="F160" s="30" t="s">
        <v>1535</v>
      </c>
      <c r="G160" s="30" t="s">
        <v>165</v>
      </c>
      <c r="H160" s="30" t="s">
        <v>1491</v>
      </c>
      <c r="I160" s="30">
        <v>40970</v>
      </c>
      <c r="J160" s="3" t="s">
        <v>1057</v>
      </c>
      <c r="K160" s="3" t="s">
        <v>1058</v>
      </c>
      <c r="L160" s="30" t="s">
        <v>4804</v>
      </c>
      <c r="M160" s="30" t="s">
        <v>1059</v>
      </c>
      <c r="N160" s="30" t="s">
        <v>1385</v>
      </c>
      <c r="O160" s="30" t="s">
        <v>1565</v>
      </c>
      <c r="P160" s="43">
        <v>40970</v>
      </c>
      <c r="Q160" s="44" t="s">
        <v>501</v>
      </c>
      <c r="R160" s="44" t="s">
        <v>501</v>
      </c>
      <c r="S160" s="30"/>
      <c r="T160" s="30"/>
      <c r="U160" s="30"/>
      <c r="V160" s="3"/>
      <c r="W160" s="30"/>
      <c r="X160" s="30"/>
      <c r="Y160" s="30"/>
    </row>
    <row r="161" spans="1:25" ht="18" customHeight="1">
      <c r="A161" s="30" t="s">
        <v>2274</v>
      </c>
      <c r="B161" s="30" t="s">
        <v>988</v>
      </c>
      <c r="C161" s="3">
        <v>40952</v>
      </c>
      <c r="D161" s="3">
        <v>40997</v>
      </c>
      <c r="E161" s="30" t="s">
        <v>1599</v>
      </c>
      <c r="F161" s="30" t="s">
        <v>1535</v>
      </c>
      <c r="G161" s="30" t="s">
        <v>1007</v>
      </c>
      <c r="H161" s="30" t="s">
        <v>2454</v>
      </c>
      <c r="I161" s="30">
        <v>40974</v>
      </c>
      <c r="J161" s="3" t="s">
        <v>2011</v>
      </c>
      <c r="K161" s="3" t="s">
        <v>1430</v>
      </c>
      <c r="L161" s="30" t="s">
        <v>4964</v>
      </c>
      <c r="M161" s="44" t="s">
        <v>2012</v>
      </c>
      <c r="N161" s="44" t="s">
        <v>501</v>
      </c>
      <c r="O161" s="44" t="s">
        <v>501</v>
      </c>
      <c r="P161" s="43" t="s">
        <v>501</v>
      </c>
      <c r="Q161" s="44" t="s">
        <v>501</v>
      </c>
      <c r="R161" s="44" t="s">
        <v>501</v>
      </c>
      <c r="S161" s="30"/>
      <c r="T161" s="30"/>
      <c r="U161" s="30"/>
      <c r="V161" s="30"/>
      <c r="W161" s="30"/>
      <c r="X161" s="30"/>
      <c r="Y161" s="30"/>
    </row>
    <row r="162" spans="1:25" ht="18" customHeight="1">
      <c r="A162" s="30">
        <v>857</v>
      </c>
      <c r="B162" s="30" t="s">
        <v>993</v>
      </c>
      <c r="C162" s="3">
        <v>40952</v>
      </c>
      <c r="D162" s="3">
        <v>41108</v>
      </c>
      <c r="E162" s="30" t="s">
        <v>1534</v>
      </c>
      <c r="F162" s="30" t="s">
        <v>1535</v>
      </c>
      <c r="G162" s="30" t="s">
        <v>1011</v>
      </c>
      <c r="H162" s="44" t="s">
        <v>5939</v>
      </c>
      <c r="I162" s="44">
        <v>41116</v>
      </c>
      <c r="J162" s="3" t="s">
        <v>2013</v>
      </c>
      <c r="K162" s="3" t="s">
        <v>1450</v>
      </c>
      <c r="L162" s="30" t="s">
        <v>4965</v>
      </c>
      <c r="M162" s="44" t="s">
        <v>4418</v>
      </c>
      <c r="N162" s="44" t="s">
        <v>5979</v>
      </c>
      <c r="O162" s="44" t="s">
        <v>5912</v>
      </c>
      <c r="P162" s="3">
        <v>41116</v>
      </c>
      <c r="Q162" s="44" t="s">
        <v>501</v>
      </c>
      <c r="R162" s="44" t="s">
        <v>501</v>
      </c>
      <c r="S162" s="30"/>
      <c r="T162" s="30"/>
      <c r="U162" s="30"/>
      <c r="V162" s="30"/>
      <c r="W162" s="30"/>
      <c r="X162" s="30"/>
      <c r="Y162" s="30"/>
    </row>
    <row r="163" spans="1:25" ht="18" customHeight="1">
      <c r="A163" s="30">
        <v>859</v>
      </c>
      <c r="B163" s="30" t="s">
        <v>998</v>
      </c>
      <c r="C163" s="3">
        <v>40952</v>
      </c>
      <c r="D163" s="3">
        <v>40997</v>
      </c>
      <c r="E163" s="30" t="s">
        <v>1534</v>
      </c>
      <c r="F163" s="30" t="s">
        <v>1535</v>
      </c>
      <c r="G163" s="30" t="s">
        <v>1015</v>
      </c>
      <c r="H163" s="30" t="s">
        <v>1481</v>
      </c>
      <c r="I163" s="30">
        <v>40969</v>
      </c>
      <c r="J163" s="3" t="s">
        <v>2014</v>
      </c>
      <c r="K163" s="3" t="s">
        <v>1365</v>
      </c>
      <c r="L163" s="30" t="s">
        <v>4966</v>
      </c>
      <c r="M163" s="30" t="s">
        <v>2015</v>
      </c>
      <c r="N163" s="30" t="s">
        <v>1384</v>
      </c>
      <c r="O163" s="30" t="s">
        <v>1565</v>
      </c>
      <c r="P163" s="43">
        <v>40970</v>
      </c>
      <c r="Q163" s="44" t="s">
        <v>501</v>
      </c>
      <c r="R163" s="44" t="s">
        <v>501</v>
      </c>
      <c r="S163" s="30"/>
      <c r="T163" s="30"/>
      <c r="U163" s="30"/>
      <c r="V163" s="3"/>
      <c r="W163" s="30"/>
      <c r="X163" s="30"/>
      <c r="Y163" s="30"/>
    </row>
    <row r="164" spans="1:25" ht="18" customHeight="1">
      <c r="A164" s="30">
        <v>861</v>
      </c>
      <c r="B164" s="30" t="s">
        <v>1003</v>
      </c>
      <c r="C164" s="3">
        <v>40952</v>
      </c>
      <c r="D164" s="3">
        <v>41089</v>
      </c>
      <c r="E164" s="30" t="s">
        <v>1534</v>
      </c>
      <c r="F164" s="30" t="s">
        <v>1535</v>
      </c>
      <c r="G164" s="30" t="s">
        <v>1020</v>
      </c>
      <c r="H164" s="44" t="s">
        <v>4097</v>
      </c>
      <c r="I164" s="44">
        <v>41079</v>
      </c>
      <c r="J164" s="3" t="s">
        <v>2016</v>
      </c>
      <c r="K164" s="3" t="s">
        <v>1454</v>
      </c>
      <c r="L164" s="30" t="s">
        <v>4967</v>
      </c>
      <c r="M164" s="44" t="s">
        <v>2017</v>
      </c>
      <c r="N164" s="44" t="s">
        <v>4290</v>
      </c>
      <c r="O164" s="44" t="s">
        <v>2708</v>
      </c>
      <c r="P164" s="3">
        <v>41079</v>
      </c>
      <c r="Q164" s="44" t="s">
        <v>3892</v>
      </c>
      <c r="R164" s="44" t="s">
        <v>501</v>
      </c>
      <c r="S164" s="30"/>
      <c r="T164" s="30"/>
      <c r="U164" s="30"/>
      <c r="V164" s="30"/>
      <c r="W164" s="30"/>
      <c r="X164" s="30"/>
      <c r="Y164" s="30"/>
    </row>
    <row r="165" spans="1:25" ht="18" customHeight="1">
      <c r="A165" s="30">
        <v>863</v>
      </c>
      <c r="B165" s="30" t="s">
        <v>989</v>
      </c>
      <c r="C165" s="3">
        <v>40952</v>
      </c>
      <c r="D165" s="3">
        <v>41096</v>
      </c>
      <c r="E165" s="30" t="s">
        <v>1534</v>
      </c>
      <c r="F165" s="30" t="s">
        <v>1535</v>
      </c>
      <c r="G165" s="30" t="s">
        <v>1008</v>
      </c>
      <c r="H165" s="44" t="s">
        <v>5905</v>
      </c>
      <c r="I165" s="44">
        <v>41116</v>
      </c>
      <c r="J165" s="3" t="s">
        <v>2018</v>
      </c>
      <c r="K165" s="3" t="s">
        <v>1449</v>
      </c>
      <c r="L165" s="30" t="s">
        <v>4968</v>
      </c>
      <c r="M165" s="44" t="s">
        <v>2019</v>
      </c>
      <c r="N165" s="44" t="s">
        <v>5940</v>
      </c>
      <c r="O165" s="44" t="s">
        <v>5213</v>
      </c>
      <c r="P165" s="3">
        <v>41116</v>
      </c>
      <c r="Q165" s="44" t="s">
        <v>3972</v>
      </c>
      <c r="R165" s="44" t="s">
        <v>501</v>
      </c>
      <c r="S165" s="30"/>
      <c r="T165" s="30"/>
      <c r="U165" s="30"/>
      <c r="V165" s="30"/>
      <c r="W165" s="30"/>
      <c r="X165" s="30"/>
      <c r="Y165" s="30"/>
    </row>
    <row r="166" spans="1:25" ht="18" customHeight="1">
      <c r="A166" s="30">
        <v>865</v>
      </c>
      <c r="B166" s="30" t="s">
        <v>994</v>
      </c>
      <c r="C166" s="3">
        <v>40952</v>
      </c>
      <c r="D166" s="3">
        <v>41108</v>
      </c>
      <c r="E166" s="30" t="s">
        <v>1534</v>
      </c>
      <c r="F166" s="30" t="s">
        <v>1535</v>
      </c>
      <c r="G166" s="30" t="s">
        <v>1012</v>
      </c>
      <c r="H166" s="44" t="s">
        <v>5739</v>
      </c>
      <c r="I166" s="44">
        <v>41108</v>
      </c>
      <c r="J166" s="3" t="s">
        <v>2020</v>
      </c>
      <c r="K166" s="3" t="s">
        <v>4419</v>
      </c>
      <c r="L166" s="30" t="s">
        <v>4969</v>
      </c>
      <c r="M166" s="44" t="s">
        <v>4420</v>
      </c>
      <c r="N166" s="44" t="s">
        <v>5740</v>
      </c>
      <c r="O166" s="44" t="s">
        <v>1966</v>
      </c>
      <c r="P166" s="3">
        <v>41108</v>
      </c>
      <c r="Q166" s="44" t="s">
        <v>4404</v>
      </c>
      <c r="R166" s="44" t="s">
        <v>501</v>
      </c>
      <c r="S166" s="30"/>
      <c r="T166" s="30"/>
      <c r="U166" s="30"/>
      <c r="V166" s="30"/>
      <c r="W166" s="30"/>
      <c r="X166" s="30"/>
      <c r="Y166" s="30"/>
    </row>
    <row r="167" spans="1:25" ht="18" customHeight="1">
      <c r="A167" s="30">
        <v>867</v>
      </c>
      <c r="B167" s="30" t="s">
        <v>1000</v>
      </c>
      <c r="C167" s="3">
        <v>40952</v>
      </c>
      <c r="D167" s="3">
        <v>40997</v>
      </c>
      <c r="E167" s="30" t="s">
        <v>1534</v>
      </c>
      <c r="F167" s="30" t="s">
        <v>1535</v>
      </c>
      <c r="G167" s="30" t="s">
        <v>1017</v>
      </c>
      <c r="H167" s="30" t="s">
        <v>1411</v>
      </c>
      <c r="I167" s="30">
        <v>40968</v>
      </c>
      <c r="J167" s="3" t="s">
        <v>2021</v>
      </c>
      <c r="K167" s="3" t="s">
        <v>1431</v>
      </c>
      <c r="L167" s="30" t="s">
        <v>4970</v>
      </c>
      <c r="M167" s="30" t="s">
        <v>2022</v>
      </c>
      <c r="N167" s="30" t="s">
        <v>1396</v>
      </c>
      <c r="O167" s="30" t="s">
        <v>2023</v>
      </c>
      <c r="P167" s="43">
        <v>40968</v>
      </c>
      <c r="Q167" s="44" t="s">
        <v>501</v>
      </c>
      <c r="R167" s="44" t="s">
        <v>501</v>
      </c>
      <c r="S167" s="30"/>
      <c r="T167" s="30"/>
      <c r="U167" s="30"/>
      <c r="V167" s="3"/>
      <c r="W167" s="30"/>
      <c r="X167" s="30"/>
      <c r="Y167" s="30"/>
    </row>
    <row r="168" spans="1:25" ht="18" customHeight="1">
      <c r="A168" s="30">
        <v>870</v>
      </c>
      <c r="B168" s="30" t="s">
        <v>1518</v>
      </c>
      <c r="C168" s="3">
        <v>40954</v>
      </c>
      <c r="D168" s="3">
        <v>40999</v>
      </c>
      <c r="E168" s="30" t="s">
        <v>1534</v>
      </c>
      <c r="F168" s="30" t="s">
        <v>1776</v>
      </c>
      <c r="G168" s="30" t="s">
        <v>2024</v>
      </c>
      <c r="H168" s="44" t="s">
        <v>2025</v>
      </c>
      <c r="I168" s="30">
        <v>40989</v>
      </c>
      <c r="J168" s="3" t="s">
        <v>2026</v>
      </c>
      <c r="K168" s="3" t="s">
        <v>2027</v>
      </c>
      <c r="L168" s="30" t="s">
        <v>4971</v>
      </c>
      <c r="M168" s="44" t="s">
        <v>2028</v>
      </c>
      <c r="N168" s="44" t="s">
        <v>2355</v>
      </c>
      <c r="O168" s="44" t="s">
        <v>1806</v>
      </c>
      <c r="P168" s="43">
        <v>40989</v>
      </c>
      <c r="Q168" s="44" t="s">
        <v>501</v>
      </c>
      <c r="R168" s="44" t="s">
        <v>501</v>
      </c>
      <c r="S168" s="30"/>
      <c r="T168" s="30"/>
      <c r="U168" s="30"/>
      <c r="V168" s="30"/>
      <c r="W168" s="30"/>
      <c r="X168" s="30"/>
      <c r="Y168" s="30"/>
    </row>
    <row r="169" spans="1:25" ht="18" customHeight="1">
      <c r="A169" s="30" t="s">
        <v>2029</v>
      </c>
      <c r="B169" s="30" t="s">
        <v>1520</v>
      </c>
      <c r="C169" s="3">
        <v>40954</v>
      </c>
      <c r="D169" s="3">
        <v>40999</v>
      </c>
      <c r="E169" s="30" t="s">
        <v>1687</v>
      </c>
      <c r="F169" s="30" t="s">
        <v>1776</v>
      </c>
      <c r="G169" s="30" t="s">
        <v>2030</v>
      </c>
      <c r="H169" s="44" t="s">
        <v>501</v>
      </c>
      <c r="I169" s="44" t="s">
        <v>501</v>
      </c>
      <c r="J169" s="3" t="s">
        <v>2031</v>
      </c>
      <c r="K169" s="3" t="s">
        <v>2032</v>
      </c>
      <c r="L169" s="30" t="s">
        <v>4972</v>
      </c>
      <c r="M169" s="44" t="s">
        <v>1512</v>
      </c>
      <c r="N169" s="44" t="s">
        <v>501</v>
      </c>
      <c r="O169" s="44" t="s">
        <v>501</v>
      </c>
      <c r="P169" s="3" t="s">
        <v>501</v>
      </c>
      <c r="Q169" s="44" t="s">
        <v>2033</v>
      </c>
      <c r="R169" s="44" t="s">
        <v>501</v>
      </c>
      <c r="S169" s="30"/>
      <c r="T169" s="30"/>
      <c r="U169" s="30"/>
      <c r="V169" s="30"/>
      <c r="W169" s="30"/>
      <c r="X169" s="30"/>
      <c r="Y169" s="30"/>
    </row>
    <row r="170" spans="1:25" ht="18" customHeight="1">
      <c r="A170" s="30">
        <v>837</v>
      </c>
      <c r="B170" s="30" t="s">
        <v>1475</v>
      </c>
      <c r="C170" s="3">
        <v>40954</v>
      </c>
      <c r="D170" s="3">
        <v>41077</v>
      </c>
      <c r="E170" s="30" t="s">
        <v>1534</v>
      </c>
      <c r="F170" s="30" t="s">
        <v>1535</v>
      </c>
      <c r="G170" s="30" t="s">
        <v>2034</v>
      </c>
      <c r="H170" s="44" t="s">
        <v>7240</v>
      </c>
      <c r="I170" s="44">
        <v>41142</v>
      </c>
      <c r="J170" s="3" t="s">
        <v>2035</v>
      </c>
      <c r="K170" s="3" t="s">
        <v>1472</v>
      </c>
      <c r="L170" s="30" t="s">
        <v>4973</v>
      </c>
      <c r="M170" s="44" t="s">
        <v>2036</v>
      </c>
      <c r="N170" s="44" t="s">
        <v>8393</v>
      </c>
      <c r="O170" s="44" t="s">
        <v>5976</v>
      </c>
      <c r="P170" s="3">
        <v>41172</v>
      </c>
      <c r="Q170" s="44" t="s">
        <v>3526</v>
      </c>
      <c r="R170" s="44" t="s">
        <v>501</v>
      </c>
      <c r="S170" s="30"/>
      <c r="T170" s="30"/>
      <c r="U170" s="30"/>
      <c r="V170" s="30"/>
      <c r="W170" s="30"/>
      <c r="X170" s="30"/>
      <c r="Y170" s="30"/>
    </row>
    <row r="171" spans="1:25" ht="18" customHeight="1">
      <c r="A171" s="30">
        <v>844</v>
      </c>
      <c r="B171" s="30" t="s">
        <v>1473</v>
      </c>
      <c r="C171" s="3">
        <v>40954</v>
      </c>
      <c r="D171" s="3">
        <v>40999</v>
      </c>
      <c r="E171" s="30" t="s">
        <v>1534</v>
      </c>
      <c r="F171" s="30" t="s">
        <v>1535</v>
      </c>
      <c r="G171" s="30" t="s">
        <v>1377</v>
      </c>
      <c r="H171" s="30" t="s">
        <v>2710</v>
      </c>
      <c r="I171" s="30">
        <v>41012</v>
      </c>
      <c r="J171" s="3" t="s">
        <v>2037</v>
      </c>
      <c r="K171" s="3" t="s">
        <v>1436</v>
      </c>
      <c r="L171" s="30" t="s">
        <v>4974</v>
      </c>
      <c r="M171" s="30" t="s">
        <v>2038</v>
      </c>
      <c r="N171" s="30" t="s">
        <v>2788</v>
      </c>
      <c r="O171" s="30" t="s">
        <v>2711</v>
      </c>
      <c r="P171" s="43">
        <v>41012</v>
      </c>
      <c r="Q171" s="44" t="s">
        <v>501</v>
      </c>
      <c r="R171" s="44" t="s">
        <v>501</v>
      </c>
      <c r="S171" s="30"/>
      <c r="T171" s="30"/>
      <c r="U171" s="30"/>
      <c r="V171" s="30"/>
      <c r="W171" s="30"/>
      <c r="X171" s="30"/>
      <c r="Y171" s="30"/>
    </row>
    <row r="172" spans="1:25" ht="18" customHeight="1">
      <c r="A172" s="30">
        <v>846</v>
      </c>
      <c r="B172" s="30" t="s">
        <v>1519</v>
      </c>
      <c r="C172" s="3">
        <v>40954</v>
      </c>
      <c r="D172" s="3">
        <v>40999</v>
      </c>
      <c r="E172" s="30" t="s">
        <v>1534</v>
      </c>
      <c r="F172" s="30" t="s">
        <v>1776</v>
      </c>
      <c r="G172" s="30" t="s">
        <v>2039</v>
      </c>
      <c r="H172" s="30" t="s">
        <v>1492</v>
      </c>
      <c r="I172" s="30">
        <v>40973</v>
      </c>
      <c r="J172" s="3" t="s">
        <v>2040</v>
      </c>
      <c r="K172" s="3" t="s">
        <v>2041</v>
      </c>
      <c r="L172" s="30" t="s">
        <v>4975</v>
      </c>
      <c r="M172" s="30" t="s">
        <v>2042</v>
      </c>
      <c r="N172" s="30" t="s">
        <v>2043</v>
      </c>
      <c r="O172" s="30" t="s">
        <v>1806</v>
      </c>
      <c r="P172" s="43">
        <v>40973</v>
      </c>
      <c r="Q172" s="44" t="s">
        <v>501</v>
      </c>
      <c r="R172" s="44" t="s">
        <v>501</v>
      </c>
      <c r="S172" s="30"/>
      <c r="T172" s="30"/>
      <c r="U172" s="30"/>
      <c r="V172" s="3"/>
      <c r="W172" s="30"/>
      <c r="X172" s="30"/>
      <c r="Y172" s="30"/>
    </row>
    <row r="173" spans="1:25" ht="18" customHeight="1">
      <c r="A173" s="30">
        <v>866</v>
      </c>
      <c r="B173" s="30" t="s">
        <v>1383</v>
      </c>
      <c r="C173" s="3">
        <v>40954</v>
      </c>
      <c r="D173" s="3">
        <v>40999</v>
      </c>
      <c r="E173" s="30" t="s">
        <v>1534</v>
      </c>
      <c r="F173" s="30" t="s">
        <v>1535</v>
      </c>
      <c r="G173" s="30" t="s">
        <v>2044</v>
      </c>
      <c r="H173" s="44" t="s">
        <v>1404</v>
      </c>
      <c r="I173" s="30">
        <v>40967</v>
      </c>
      <c r="J173" s="3" t="s">
        <v>2045</v>
      </c>
      <c r="K173" s="3" t="s">
        <v>1402</v>
      </c>
      <c r="L173" s="30" t="s">
        <v>4976</v>
      </c>
      <c r="M173" s="44" t="s">
        <v>2046</v>
      </c>
      <c r="N173" s="44" t="s">
        <v>1403</v>
      </c>
      <c r="O173" s="30" t="s">
        <v>1559</v>
      </c>
      <c r="P173" s="43">
        <v>40967</v>
      </c>
      <c r="Q173" s="44" t="s">
        <v>501</v>
      </c>
      <c r="R173" s="44" t="s">
        <v>501</v>
      </c>
      <c r="S173" s="30"/>
      <c r="T173" s="30"/>
      <c r="U173" s="30"/>
      <c r="V173" s="3"/>
      <c r="W173" s="30"/>
      <c r="X173" s="30"/>
      <c r="Y173" s="30"/>
    </row>
    <row r="174" spans="1:25" ht="18" customHeight="1">
      <c r="A174" s="30">
        <v>868</v>
      </c>
      <c r="B174" s="30" t="s">
        <v>1474</v>
      </c>
      <c r="C174" s="3">
        <v>40954</v>
      </c>
      <c r="D174" s="3">
        <v>41100</v>
      </c>
      <c r="E174" s="30" t="s">
        <v>1687</v>
      </c>
      <c r="F174" s="30" t="s">
        <v>1535</v>
      </c>
      <c r="G174" s="30" t="s">
        <v>2047</v>
      </c>
      <c r="H174" s="44" t="s">
        <v>501</v>
      </c>
      <c r="I174" s="44" t="s">
        <v>501</v>
      </c>
      <c r="J174" s="3" t="s">
        <v>2048</v>
      </c>
      <c r="K174" s="3" t="s">
        <v>1471</v>
      </c>
      <c r="L174" s="30" t="s">
        <v>4977</v>
      </c>
      <c r="M174" s="44" t="s">
        <v>2049</v>
      </c>
      <c r="N174" s="44" t="s">
        <v>501</v>
      </c>
      <c r="O174" s="44" t="s">
        <v>501</v>
      </c>
      <c r="P174" s="3" t="s">
        <v>501</v>
      </c>
      <c r="Q174" s="44" t="s">
        <v>4404</v>
      </c>
      <c r="R174" s="44" t="s">
        <v>501</v>
      </c>
      <c r="S174" s="30"/>
      <c r="T174" s="30"/>
      <c r="U174" s="30"/>
      <c r="V174" s="30"/>
      <c r="W174" s="30"/>
      <c r="X174" s="30"/>
      <c r="Y174" s="30"/>
    </row>
    <row r="175" spans="1:25" ht="18" customHeight="1">
      <c r="A175" s="30">
        <v>864</v>
      </c>
      <c r="B175" s="30" t="s">
        <v>1143</v>
      </c>
      <c r="C175" s="3">
        <v>40953</v>
      </c>
      <c r="D175" s="3">
        <v>41090</v>
      </c>
      <c r="E175" s="30" t="s">
        <v>1534</v>
      </c>
      <c r="F175" s="30" t="s">
        <v>1535</v>
      </c>
      <c r="G175" s="30" t="s">
        <v>2050</v>
      </c>
      <c r="H175" s="44" t="s">
        <v>4765</v>
      </c>
      <c r="I175" s="44">
        <v>41094</v>
      </c>
      <c r="J175" s="3" t="s">
        <v>1145</v>
      </c>
      <c r="K175" s="3" t="s">
        <v>1146</v>
      </c>
      <c r="L175" s="30" t="s">
        <v>4978</v>
      </c>
      <c r="M175" s="44" t="s">
        <v>1147</v>
      </c>
      <c r="N175" s="44" t="s">
        <v>4979</v>
      </c>
      <c r="O175" s="44" t="s">
        <v>2092</v>
      </c>
      <c r="P175" s="3">
        <v>41094</v>
      </c>
      <c r="Q175" s="44" t="s">
        <v>3893</v>
      </c>
      <c r="R175" s="44" t="s">
        <v>501</v>
      </c>
      <c r="S175" s="30"/>
      <c r="T175" s="30"/>
      <c r="U175" s="30"/>
      <c r="V175" s="30"/>
      <c r="W175" s="30"/>
      <c r="X175" s="30"/>
      <c r="Y175" s="30"/>
    </row>
    <row r="176" spans="1:25" ht="18" customHeight="1">
      <c r="A176" s="30">
        <v>833</v>
      </c>
      <c r="B176" s="30" t="s">
        <v>1081</v>
      </c>
      <c r="C176" s="3">
        <v>40953</v>
      </c>
      <c r="D176" s="3">
        <v>41090</v>
      </c>
      <c r="E176" s="30" t="s">
        <v>1534</v>
      </c>
      <c r="F176" s="30" t="s">
        <v>1535</v>
      </c>
      <c r="G176" s="30" t="s">
        <v>2051</v>
      </c>
      <c r="H176" s="44" t="s">
        <v>5812</v>
      </c>
      <c r="I176" s="44">
        <v>41114</v>
      </c>
      <c r="J176" s="3" t="s">
        <v>1082</v>
      </c>
      <c r="K176" s="3" t="s">
        <v>4980</v>
      </c>
      <c r="L176" s="30" t="s">
        <v>4981</v>
      </c>
      <c r="M176" s="44" t="s">
        <v>1083</v>
      </c>
      <c r="N176" s="44" t="s">
        <v>5906</v>
      </c>
      <c r="O176" s="44" t="s">
        <v>2259</v>
      </c>
      <c r="P176" s="3">
        <v>41114</v>
      </c>
      <c r="Q176" s="44" t="s">
        <v>4982</v>
      </c>
      <c r="R176" s="44" t="s">
        <v>501</v>
      </c>
      <c r="S176" s="30"/>
      <c r="T176" s="30"/>
      <c r="U176" s="30"/>
      <c r="V176" s="30"/>
      <c r="W176" s="30"/>
      <c r="X176" s="30"/>
      <c r="Y176" s="30"/>
    </row>
    <row r="177" spans="1:25" ht="18" customHeight="1">
      <c r="A177" s="30">
        <v>835</v>
      </c>
      <c r="B177" s="30" t="s">
        <v>1084</v>
      </c>
      <c r="C177" s="3">
        <v>40953</v>
      </c>
      <c r="D177" s="3">
        <v>40998</v>
      </c>
      <c r="E177" s="30" t="s">
        <v>1543</v>
      </c>
      <c r="F177" s="30" t="s">
        <v>1776</v>
      </c>
      <c r="G177" s="30" t="s">
        <v>2052</v>
      </c>
      <c r="H177" s="44" t="s">
        <v>2053</v>
      </c>
      <c r="I177" s="44">
        <v>40975</v>
      </c>
      <c r="J177" s="3" t="s">
        <v>1086</v>
      </c>
      <c r="K177" s="3" t="s">
        <v>1087</v>
      </c>
      <c r="L177" s="30" t="s">
        <v>4983</v>
      </c>
      <c r="M177" s="44" t="s">
        <v>1088</v>
      </c>
      <c r="N177" s="44" t="s">
        <v>501</v>
      </c>
      <c r="O177" s="44" t="s">
        <v>501</v>
      </c>
      <c r="P177" s="3" t="s">
        <v>501</v>
      </c>
      <c r="Q177" s="44" t="s">
        <v>3528</v>
      </c>
      <c r="R177" s="44" t="s">
        <v>501</v>
      </c>
      <c r="S177" s="30"/>
      <c r="T177" s="30"/>
      <c r="U177" s="30"/>
      <c r="V177" s="30"/>
      <c r="W177" s="30"/>
      <c r="X177" s="30"/>
      <c r="Y177" s="30"/>
    </row>
    <row r="178" spans="1:25" ht="18" customHeight="1">
      <c r="A178" s="30">
        <v>838</v>
      </c>
      <c r="B178" s="30" t="s">
        <v>1089</v>
      </c>
      <c r="C178" s="3">
        <v>40953</v>
      </c>
      <c r="D178" s="3">
        <v>41109</v>
      </c>
      <c r="E178" s="30" t="s">
        <v>1599</v>
      </c>
      <c r="F178" s="30" t="s">
        <v>1535</v>
      </c>
      <c r="G178" s="30" t="s">
        <v>2054</v>
      </c>
      <c r="H178" s="44" t="s">
        <v>501</v>
      </c>
      <c r="I178" s="44">
        <v>41166</v>
      </c>
      <c r="J178" s="3" t="s">
        <v>1091</v>
      </c>
      <c r="K178" s="3" t="s">
        <v>1092</v>
      </c>
      <c r="L178" s="30" t="s">
        <v>4984</v>
      </c>
      <c r="M178" s="44" t="s">
        <v>1093</v>
      </c>
      <c r="N178" s="44" t="s">
        <v>501</v>
      </c>
      <c r="O178" s="44" t="s">
        <v>501</v>
      </c>
      <c r="P178" s="3" t="s">
        <v>501</v>
      </c>
      <c r="Q178" s="44" t="s">
        <v>4404</v>
      </c>
      <c r="R178" s="44" t="s">
        <v>501</v>
      </c>
      <c r="S178" s="30"/>
      <c r="T178" s="30"/>
      <c r="U178" s="30"/>
      <c r="V178" s="30"/>
      <c r="W178" s="30"/>
      <c r="X178" s="30"/>
      <c r="Y178" s="30"/>
    </row>
    <row r="179" spans="1:25" ht="18" customHeight="1">
      <c r="A179" s="30">
        <v>840</v>
      </c>
      <c r="B179" s="30" t="s">
        <v>1094</v>
      </c>
      <c r="C179" s="3">
        <v>40953</v>
      </c>
      <c r="D179" s="3">
        <v>40998</v>
      </c>
      <c r="E179" s="30" t="s">
        <v>1534</v>
      </c>
      <c r="F179" s="30" t="s">
        <v>1535</v>
      </c>
      <c r="G179" s="30" t="s">
        <v>2055</v>
      </c>
      <c r="H179" s="30" t="s">
        <v>2056</v>
      </c>
      <c r="I179" s="30">
        <v>41010</v>
      </c>
      <c r="J179" s="3" t="s">
        <v>1096</v>
      </c>
      <c r="K179" s="3" t="s">
        <v>1097</v>
      </c>
      <c r="L179" s="30" t="s">
        <v>4985</v>
      </c>
      <c r="M179" s="44" t="s">
        <v>1098</v>
      </c>
      <c r="N179" s="44" t="s">
        <v>2704</v>
      </c>
      <c r="O179" s="44" t="s">
        <v>1625</v>
      </c>
      <c r="P179" s="43">
        <v>41010</v>
      </c>
      <c r="Q179" s="44" t="s">
        <v>501</v>
      </c>
      <c r="R179" s="44" t="s">
        <v>501</v>
      </c>
      <c r="S179" s="30"/>
      <c r="T179" s="30"/>
      <c r="U179" s="30"/>
      <c r="V179" s="30"/>
      <c r="W179" s="30"/>
      <c r="X179" s="30"/>
      <c r="Y179" s="30"/>
    </row>
    <row r="180" spans="1:25" ht="18" customHeight="1">
      <c r="A180" s="30">
        <v>841</v>
      </c>
      <c r="B180" s="30" t="s">
        <v>1099</v>
      </c>
      <c r="C180" s="3">
        <v>40953</v>
      </c>
      <c r="D180" s="3">
        <v>41083</v>
      </c>
      <c r="E180" s="30" t="s">
        <v>1534</v>
      </c>
      <c r="F180" s="30" t="s">
        <v>1535</v>
      </c>
      <c r="G180" s="30" t="s">
        <v>2057</v>
      </c>
      <c r="H180" s="44" t="s">
        <v>2306</v>
      </c>
      <c r="I180" s="30">
        <v>41110</v>
      </c>
      <c r="J180" s="3" t="s">
        <v>1101</v>
      </c>
      <c r="K180" s="3" t="s">
        <v>1102</v>
      </c>
      <c r="L180" s="30" t="s">
        <v>4986</v>
      </c>
      <c r="M180" s="44" t="s">
        <v>1103</v>
      </c>
      <c r="N180" s="44" t="s">
        <v>5813</v>
      </c>
      <c r="O180" s="44" t="s">
        <v>5536</v>
      </c>
      <c r="P180" s="3">
        <v>41110</v>
      </c>
      <c r="Q180" s="44" t="s">
        <v>2309</v>
      </c>
      <c r="R180" s="44" t="s">
        <v>501</v>
      </c>
      <c r="S180" s="30"/>
      <c r="T180" s="30"/>
      <c r="U180" s="30"/>
      <c r="V180" s="30"/>
      <c r="W180" s="30"/>
      <c r="X180" s="30"/>
      <c r="Y180" s="30"/>
    </row>
    <row r="181" spans="1:25" ht="18" customHeight="1">
      <c r="A181" s="30">
        <v>847</v>
      </c>
      <c r="B181" s="30" t="s">
        <v>1104</v>
      </c>
      <c r="C181" s="3">
        <v>40953</v>
      </c>
      <c r="D181" s="3">
        <v>41109</v>
      </c>
      <c r="E181" s="30" t="s">
        <v>1599</v>
      </c>
      <c r="F181" s="30" t="s">
        <v>1535</v>
      </c>
      <c r="G181" s="30" t="s">
        <v>2058</v>
      </c>
      <c r="H181" s="44" t="s">
        <v>501</v>
      </c>
      <c r="I181" s="44">
        <v>41143</v>
      </c>
      <c r="J181" s="3" t="s">
        <v>1107</v>
      </c>
      <c r="K181" s="3" t="s">
        <v>1106</v>
      </c>
      <c r="L181" s="30" t="s">
        <v>4987</v>
      </c>
      <c r="M181" s="44" t="s">
        <v>1108</v>
      </c>
      <c r="N181" s="44" t="s">
        <v>501</v>
      </c>
      <c r="O181" s="44" t="s">
        <v>501</v>
      </c>
      <c r="P181" s="3" t="s">
        <v>501</v>
      </c>
      <c r="Q181" s="44" t="s">
        <v>4404</v>
      </c>
      <c r="R181" s="44" t="s">
        <v>501</v>
      </c>
      <c r="S181" s="30"/>
      <c r="T181" s="30"/>
      <c r="U181" s="30"/>
      <c r="V181" s="30"/>
      <c r="W181" s="30"/>
      <c r="X181" s="30"/>
      <c r="Y181" s="30"/>
    </row>
    <row r="182" spans="1:25" ht="18" customHeight="1">
      <c r="A182" s="30" t="s">
        <v>2275</v>
      </c>
      <c r="B182" s="30" t="s">
        <v>1109</v>
      </c>
      <c r="C182" s="3">
        <v>40953</v>
      </c>
      <c r="D182" s="3">
        <v>40998</v>
      </c>
      <c r="E182" s="30" t="s">
        <v>1687</v>
      </c>
      <c r="F182" s="30" t="s">
        <v>1535</v>
      </c>
      <c r="G182" s="30" t="s">
        <v>2059</v>
      </c>
      <c r="H182" s="44" t="s">
        <v>501</v>
      </c>
      <c r="I182" s="44" t="s">
        <v>501</v>
      </c>
      <c r="J182" s="3" t="s">
        <v>1111</v>
      </c>
      <c r="K182" s="3" t="s">
        <v>1112</v>
      </c>
      <c r="L182" s="30" t="s">
        <v>4988</v>
      </c>
      <c r="M182" s="44" t="s">
        <v>1113</v>
      </c>
      <c r="N182" s="44" t="s">
        <v>501</v>
      </c>
      <c r="O182" s="44" t="s">
        <v>501</v>
      </c>
      <c r="P182" s="43" t="s">
        <v>501</v>
      </c>
      <c r="Q182" s="44" t="s">
        <v>501</v>
      </c>
      <c r="R182" s="44" t="s">
        <v>501</v>
      </c>
      <c r="S182" s="30"/>
      <c r="T182" s="30"/>
      <c r="U182" s="30"/>
      <c r="V182" s="30"/>
      <c r="W182" s="30"/>
      <c r="X182" s="30"/>
      <c r="Y182" s="30"/>
    </row>
    <row r="183" spans="1:25" ht="18" customHeight="1">
      <c r="A183" s="30">
        <v>852</v>
      </c>
      <c r="B183" s="30" t="s">
        <v>1114</v>
      </c>
      <c r="C183" s="3">
        <v>40953</v>
      </c>
      <c r="D183" s="3">
        <v>41109</v>
      </c>
      <c r="E183" s="30" t="s">
        <v>1534</v>
      </c>
      <c r="F183" s="30" t="s">
        <v>1535</v>
      </c>
      <c r="G183" s="30" t="s">
        <v>2060</v>
      </c>
      <c r="H183" s="44" t="s">
        <v>7241</v>
      </c>
      <c r="I183" s="44">
        <v>41144</v>
      </c>
      <c r="J183" s="3" t="s">
        <v>1116</v>
      </c>
      <c r="K183" s="3" t="s">
        <v>4989</v>
      </c>
      <c r="L183" s="30" t="s">
        <v>4990</v>
      </c>
      <c r="M183" s="44" t="s">
        <v>1117</v>
      </c>
      <c r="N183" s="44" t="s">
        <v>7242</v>
      </c>
      <c r="O183" s="44" t="s">
        <v>7243</v>
      </c>
      <c r="P183" s="3">
        <v>41145</v>
      </c>
      <c r="Q183" s="44" t="s">
        <v>4991</v>
      </c>
      <c r="R183" s="44" t="s">
        <v>501</v>
      </c>
      <c r="S183" s="30"/>
      <c r="T183" s="30"/>
      <c r="U183" s="30"/>
      <c r="V183" s="30"/>
      <c r="W183" s="30"/>
      <c r="X183" s="30"/>
      <c r="Y183" s="30"/>
    </row>
    <row r="184" spans="1:25" ht="18" customHeight="1">
      <c r="A184" s="30" t="s">
        <v>2276</v>
      </c>
      <c r="B184" s="30" t="s">
        <v>1118</v>
      </c>
      <c r="C184" s="3">
        <v>40953</v>
      </c>
      <c r="D184" s="3">
        <v>40998</v>
      </c>
      <c r="E184" s="30" t="s">
        <v>1687</v>
      </c>
      <c r="F184" s="30" t="s">
        <v>1535</v>
      </c>
      <c r="G184" s="30" t="s">
        <v>2061</v>
      </c>
      <c r="H184" s="44" t="s">
        <v>501</v>
      </c>
      <c r="I184" s="44" t="s">
        <v>501</v>
      </c>
      <c r="J184" s="3" t="s">
        <v>1120</v>
      </c>
      <c r="K184" s="3" t="s">
        <v>1121</v>
      </c>
      <c r="L184" s="30" t="s">
        <v>4992</v>
      </c>
      <c r="M184" s="44" t="s">
        <v>1122</v>
      </c>
      <c r="N184" s="44" t="s">
        <v>501</v>
      </c>
      <c r="O184" s="44" t="s">
        <v>501</v>
      </c>
      <c r="P184" s="43" t="s">
        <v>501</v>
      </c>
      <c r="Q184" s="44" t="s">
        <v>501</v>
      </c>
      <c r="R184" s="44" t="s">
        <v>501</v>
      </c>
      <c r="S184" s="30"/>
      <c r="T184" s="30"/>
      <c r="U184" s="30"/>
      <c r="V184" s="30"/>
      <c r="W184" s="30"/>
      <c r="X184" s="30"/>
      <c r="Y184" s="30"/>
    </row>
    <row r="185" spans="1:25" ht="18" customHeight="1">
      <c r="A185" s="30">
        <v>856</v>
      </c>
      <c r="B185" s="30" t="s">
        <v>1123</v>
      </c>
      <c r="C185" s="3">
        <v>40953</v>
      </c>
      <c r="D185" s="3">
        <v>41110</v>
      </c>
      <c r="E185" s="30" t="s">
        <v>1534</v>
      </c>
      <c r="F185" s="30" t="s">
        <v>1535</v>
      </c>
      <c r="G185" s="30" t="s">
        <v>2062</v>
      </c>
      <c r="H185" s="44" t="s">
        <v>5980</v>
      </c>
      <c r="I185" s="44">
        <v>41117</v>
      </c>
      <c r="J185" s="3" t="s">
        <v>1125</v>
      </c>
      <c r="K185" s="3" t="s">
        <v>1126</v>
      </c>
      <c r="L185" s="30" t="s">
        <v>4993</v>
      </c>
      <c r="M185" s="44" t="s">
        <v>1127</v>
      </c>
      <c r="N185" s="44" t="s">
        <v>6041</v>
      </c>
      <c r="O185" s="44" t="s">
        <v>6038</v>
      </c>
      <c r="P185" s="3">
        <v>41117</v>
      </c>
      <c r="Q185" s="44" t="s">
        <v>4404</v>
      </c>
      <c r="R185" s="44" t="s">
        <v>501</v>
      </c>
      <c r="S185" s="30"/>
      <c r="T185" s="30"/>
      <c r="U185" s="30"/>
      <c r="V185" s="30"/>
      <c r="W185" s="30"/>
      <c r="X185" s="30"/>
      <c r="Y185" s="30"/>
    </row>
    <row r="186" spans="1:25" ht="18" customHeight="1">
      <c r="A186" s="30">
        <v>858</v>
      </c>
      <c r="B186" s="30" t="s">
        <v>1128</v>
      </c>
      <c r="C186" s="3">
        <v>40953</v>
      </c>
      <c r="D186" s="3">
        <v>40998</v>
      </c>
      <c r="E186" s="30" t="s">
        <v>1534</v>
      </c>
      <c r="F186" s="30" t="s">
        <v>1776</v>
      </c>
      <c r="G186" s="30" t="s">
        <v>2063</v>
      </c>
      <c r="H186" s="44" t="s">
        <v>2438</v>
      </c>
      <c r="I186" s="44">
        <v>40995</v>
      </c>
      <c r="J186" s="3" t="s">
        <v>1130</v>
      </c>
      <c r="K186" s="3" t="s">
        <v>1131</v>
      </c>
      <c r="L186" s="30" t="s">
        <v>4994</v>
      </c>
      <c r="M186" s="44" t="s">
        <v>1132</v>
      </c>
      <c r="N186" s="44" t="s">
        <v>2439</v>
      </c>
      <c r="O186" s="44" t="s">
        <v>2440</v>
      </c>
      <c r="P186" s="43">
        <v>40996</v>
      </c>
      <c r="Q186" s="44" t="s">
        <v>501</v>
      </c>
      <c r="R186" s="44" t="s">
        <v>501</v>
      </c>
      <c r="S186" s="30"/>
      <c r="T186" s="30"/>
      <c r="U186" s="30"/>
      <c r="V186" s="30"/>
      <c r="W186" s="30"/>
      <c r="X186" s="30"/>
      <c r="Y186" s="30"/>
    </row>
    <row r="187" spans="1:25" ht="18" customHeight="1">
      <c r="A187" s="30">
        <v>860</v>
      </c>
      <c r="B187" s="30" t="s">
        <v>1133</v>
      </c>
      <c r="C187" s="3">
        <v>40953</v>
      </c>
      <c r="D187" s="3">
        <v>41109</v>
      </c>
      <c r="E187" s="30" t="s">
        <v>1534</v>
      </c>
      <c r="F187" s="30" t="s">
        <v>1535</v>
      </c>
      <c r="G187" s="30" t="s">
        <v>2064</v>
      </c>
      <c r="H187" s="44" t="s">
        <v>6224</v>
      </c>
      <c r="I187" s="44">
        <v>41121</v>
      </c>
      <c r="J187" s="3" t="s">
        <v>1135</v>
      </c>
      <c r="K187" s="3" t="s">
        <v>1136</v>
      </c>
      <c r="L187" s="30" t="s">
        <v>4995</v>
      </c>
      <c r="M187" s="44" t="s">
        <v>1137</v>
      </c>
      <c r="N187" s="44" t="s">
        <v>6225</v>
      </c>
      <c r="O187" s="44" t="s">
        <v>5984</v>
      </c>
      <c r="P187" s="3">
        <v>41121</v>
      </c>
      <c r="Q187" s="44" t="s">
        <v>4404</v>
      </c>
      <c r="R187" s="44" t="s">
        <v>501</v>
      </c>
      <c r="S187" s="30"/>
      <c r="T187" s="30"/>
      <c r="U187" s="30"/>
      <c r="V187" s="30"/>
      <c r="W187" s="30"/>
      <c r="X187" s="30"/>
      <c r="Y187" s="30"/>
    </row>
    <row r="188" spans="1:25" ht="18" customHeight="1">
      <c r="A188" s="30" t="s">
        <v>2277</v>
      </c>
      <c r="B188" s="30" t="s">
        <v>1138</v>
      </c>
      <c r="C188" s="3">
        <v>40953</v>
      </c>
      <c r="D188" s="3">
        <v>40998</v>
      </c>
      <c r="E188" s="30" t="s">
        <v>1687</v>
      </c>
      <c r="F188" s="30" t="s">
        <v>1535</v>
      </c>
      <c r="G188" s="30" t="s">
        <v>2065</v>
      </c>
      <c r="H188" s="44" t="s">
        <v>501</v>
      </c>
      <c r="I188" s="44" t="s">
        <v>501</v>
      </c>
      <c r="J188" s="3" t="s">
        <v>1140</v>
      </c>
      <c r="K188" s="3" t="s">
        <v>1141</v>
      </c>
      <c r="L188" s="30" t="s">
        <v>4996</v>
      </c>
      <c r="M188" s="44" t="s">
        <v>1142</v>
      </c>
      <c r="N188" s="44" t="s">
        <v>501</v>
      </c>
      <c r="O188" s="44" t="s">
        <v>501</v>
      </c>
      <c r="P188" s="43" t="s">
        <v>501</v>
      </c>
      <c r="Q188" s="44" t="s">
        <v>501</v>
      </c>
      <c r="R188" s="44" t="s">
        <v>501</v>
      </c>
      <c r="S188" s="30"/>
      <c r="T188" s="30"/>
      <c r="U188" s="30"/>
      <c r="V188" s="30"/>
      <c r="W188" s="30"/>
      <c r="X188" s="30"/>
      <c r="Y188" s="30"/>
    </row>
    <row r="189" spans="1:25" ht="18" customHeight="1">
      <c r="A189" s="30">
        <v>886</v>
      </c>
      <c r="B189" s="30" t="s">
        <v>1339</v>
      </c>
      <c r="C189" s="3">
        <v>40976</v>
      </c>
      <c r="D189" s="3">
        <v>41021</v>
      </c>
      <c r="E189" s="30" t="s">
        <v>1534</v>
      </c>
      <c r="F189" s="30" t="s">
        <v>1535</v>
      </c>
      <c r="G189" s="30" t="s">
        <v>1502</v>
      </c>
      <c r="H189" s="44" t="s">
        <v>2255</v>
      </c>
      <c r="I189" s="44">
        <v>40982</v>
      </c>
      <c r="J189" s="3" t="s">
        <v>2066</v>
      </c>
      <c r="K189" s="3" t="s">
        <v>2067</v>
      </c>
      <c r="L189" s="30" t="s">
        <v>4997</v>
      </c>
      <c r="M189" s="44" t="s">
        <v>2068</v>
      </c>
      <c r="N189" s="44" t="s">
        <v>2256</v>
      </c>
      <c r="O189" s="44" t="s">
        <v>1552</v>
      </c>
      <c r="P189" s="3">
        <v>40983</v>
      </c>
      <c r="Q189" s="44" t="s">
        <v>2069</v>
      </c>
      <c r="R189" s="44" t="s">
        <v>501</v>
      </c>
      <c r="S189" s="30"/>
      <c r="T189" s="30"/>
      <c r="U189" s="30"/>
      <c r="V189" s="30"/>
      <c r="W189" s="30"/>
      <c r="X189" s="30"/>
      <c r="Y189" s="30"/>
    </row>
    <row r="190" spans="1:25" ht="18" customHeight="1">
      <c r="A190" s="30">
        <v>874</v>
      </c>
      <c r="B190" s="30" t="s">
        <v>1349</v>
      </c>
      <c r="C190" s="3">
        <v>40956</v>
      </c>
      <c r="D190" s="3">
        <v>41112</v>
      </c>
      <c r="E190" s="30" t="s">
        <v>1534</v>
      </c>
      <c r="F190" s="30" t="s">
        <v>1535</v>
      </c>
      <c r="G190" s="30" t="s">
        <v>2070</v>
      </c>
      <c r="H190" s="44" t="s">
        <v>6894</v>
      </c>
      <c r="I190" s="44">
        <v>41135</v>
      </c>
      <c r="J190" s="3" t="s">
        <v>2071</v>
      </c>
      <c r="K190" s="3" t="s">
        <v>4421</v>
      </c>
      <c r="L190" s="30" t="s">
        <v>4998</v>
      </c>
      <c r="M190" s="44" t="s">
        <v>4422</v>
      </c>
      <c r="N190" s="44" t="s">
        <v>6895</v>
      </c>
      <c r="O190" s="44" t="s">
        <v>2708</v>
      </c>
      <c r="P190" s="3">
        <v>41135</v>
      </c>
      <c r="Q190" s="44" t="s">
        <v>4404</v>
      </c>
      <c r="R190" s="44" t="s">
        <v>501</v>
      </c>
      <c r="S190" s="30"/>
      <c r="T190" s="30"/>
      <c r="U190" s="30"/>
      <c r="V190" s="30"/>
      <c r="W190" s="30"/>
      <c r="X190" s="30"/>
      <c r="Y190" s="30"/>
    </row>
    <row r="191" spans="1:25" ht="18" customHeight="1">
      <c r="A191" s="30">
        <v>875</v>
      </c>
      <c r="B191" s="30" t="s">
        <v>1359</v>
      </c>
      <c r="C191" s="3">
        <v>40956</v>
      </c>
      <c r="D191" s="3">
        <v>41112</v>
      </c>
      <c r="E191" s="30" t="s">
        <v>1534</v>
      </c>
      <c r="F191" s="30" t="s">
        <v>1535</v>
      </c>
      <c r="G191" s="30" t="s">
        <v>2072</v>
      </c>
      <c r="H191" s="44" t="s">
        <v>5814</v>
      </c>
      <c r="I191" s="44">
        <v>41115</v>
      </c>
      <c r="J191" s="3" t="s">
        <v>2073</v>
      </c>
      <c r="K191" s="3" t="s">
        <v>2074</v>
      </c>
      <c r="L191" s="30" t="s">
        <v>4999</v>
      </c>
      <c r="M191" s="44" t="s">
        <v>2075</v>
      </c>
      <c r="N191" s="44" t="s">
        <v>5941</v>
      </c>
      <c r="O191" s="44" t="s">
        <v>1625</v>
      </c>
      <c r="P191" s="3">
        <v>41116</v>
      </c>
      <c r="Q191" s="44" t="s">
        <v>4404</v>
      </c>
      <c r="R191" s="44" t="s">
        <v>501</v>
      </c>
      <c r="S191" s="30"/>
      <c r="T191" s="30"/>
      <c r="U191" s="30"/>
      <c r="V191" s="30"/>
      <c r="W191" s="30"/>
      <c r="X191" s="30"/>
      <c r="Y191" s="30"/>
    </row>
    <row r="192" spans="1:25" ht="18" customHeight="1">
      <c r="A192" s="30">
        <v>876</v>
      </c>
      <c r="B192" s="30" t="s">
        <v>1330</v>
      </c>
      <c r="C192" s="3">
        <v>40956</v>
      </c>
      <c r="D192" s="3">
        <v>41112</v>
      </c>
      <c r="E192" s="30" t="s">
        <v>1534</v>
      </c>
      <c r="F192" s="30" t="s">
        <v>1535</v>
      </c>
      <c r="G192" s="30" t="s">
        <v>2076</v>
      </c>
      <c r="H192" s="44" t="s">
        <v>8193</v>
      </c>
      <c r="I192" s="44">
        <v>41169</v>
      </c>
      <c r="J192" s="3" t="s">
        <v>2077</v>
      </c>
      <c r="K192" s="3" t="s">
        <v>5343</v>
      </c>
      <c r="L192" s="30" t="s">
        <v>5000</v>
      </c>
      <c r="M192" s="44" t="s">
        <v>2078</v>
      </c>
      <c r="N192" s="44" t="s">
        <v>8194</v>
      </c>
      <c r="O192" s="44" t="s">
        <v>8001</v>
      </c>
      <c r="P192" s="3">
        <v>41169</v>
      </c>
      <c r="Q192" s="44" t="s">
        <v>501</v>
      </c>
      <c r="R192" s="44" t="s">
        <v>501</v>
      </c>
      <c r="S192" s="30"/>
      <c r="T192" s="30"/>
      <c r="U192" s="30"/>
      <c r="V192" s="30"/>
      <c r="W192" s="30"/>
      <c r="X192" s="30"/>
      <c r="Y192" s="30"/>
    </row>
    <row r="193" spans="1:25" ht="18" customHeight="1">
      <c r="A193" s="30">
        <v>877</v>
      </c>
      <c r="B193" s="30" t="s">
        <v>1177</v>
      </c>
      <c r="C193" s="3">
        <v>40956</v>
      </c>
      <c r="D193" s="3">
        <v>41001</v>
      </c>
      <c r="E193" s="30" t="s">
        <v>1534</v>
      </c>
      <c r="F193" s="30" t="s">
        <v>1776</v>
      </c>
      <c r="G193" s="30" t="s">
        <v>2079</v>
      </c>
      <c r="H193" s="44" t="s">
        <v>1524</v>
      </c>
      <c r="I193" s="44">
        <v>40977</v>
      </c>
      <c r="J193" s="3" t="s">
        <v>2080</v>
      </c>
      <c r="K193" s="3" t="s">
        <v>2081</v>
      </c>
      <c r="L193" s="30" t="s">
        <v>5001</v>
      </c>
      <c r="M193" s="44" t="s">
        <v>2082</v>
      </c>
      <c r="N193" s="44" t="s">
        <v>2083</v>
      </c>
      <c r="O193" s="44" t="s">
        <v>2084</v>
      </c>
      <c r="P193" s="43">
        <v>40977</v>
      </c>
      <c r="Q193" s="44" t="s">
        <v>501</v>
      </c>
      <c r="R193" s="44" t="s">
        <v>501</v>
      </c>
      <c r="S193" s="30"/>
      <c r="T193" s="30"/>
      <c r="U193" s="30"/>
      <c r="V193" s="3"/>
      <c r="W193" s="30"/>
      <c r="X193" s="30"/>
      <c r="Y193" s="30"/>
    </row>
    <row r="194" spans="1:25" ht="18" customHeight="1">
      <c r="A194" s="30">
        <v>878</v>
      </c>
      <c r="B194" s="30" t="s">
        <v>1350</v>
      </c>
      <c r="C194" s="3">
        <v>40956</v>
      </c>
      <c r="D194" s="3">
        <v>41136</v>
      </c>
      <c r="E194" s="30" t="s">
        <v>1599</v>
      </c>
      <c r="F194" s="30" t="s">
        <v>1535</v>
      </c>
      <c r="G194" s="30" t="s">
        <v>2085</v>
      </c>
      <c r="H194" s="44" t="s">
        <v>501</v>
      </c>
      <c r="I194" s="44">
        <v>41169</v>
      </c>
      <c r="J194" s="3" t="s">
        <v>2086</v>
      </c>
      <c r="K194" s="3" t="s">
        <v>4423</v>
      </c>
      <c r="L194" s="30" t="s">
        <v>5002</v>
      </c>
      <c r="M194" s="44" t="s">
        <v>4424</v>
      </c>
      <c r="N194" s="44" t="s">
        <v>501</v>
      </c>
      <c r="O194" s="44" t="s">
        <v>501</v>
      </c>
      <c r="P194" s="3" t="s">
        <v>501</v>
      </c>
      <c r="Q194" s="44" t="s">
        <v>5741</v>
      </c>
      <c r="R194" s="44" t="s">
        <v>501</v>
      </c>
      <c r="S194" s="30"/>
      <c r="T194" s="30"/>
      <c r="U194" s="30"/>
      <c r="V194" s="30"/>
      <c r="W194" s="30"/>
      <c r="X194" s="30"/>
      <c r="Y194" s="30"/>
    </row>
    <row r="195" spans="1:25" ht="18" customHeight="1">
      <c r="A195" s="30">
        <v>880</v>
      </c>
      <c r="B195" s="30" t="s">
        <v>1361</v>
      </c>
      <c r="C195" s="3">
        <v>40956</v>
      </c>
      <c r="D195" s="3">
        <v>41102</v>
      </c>
      <c r="E195" s="30" t="s">
        <v>1534</v>
      </c>
      <c r="F195" s="30" t="s">
        <v>1535</v>
      </c>
      <c r="G195" s="30" t="s">
        <v>2087</v>
      </c>
      <c r="H195" s="44" t="s">
        <v>6349</v>
      </c>
      <c r="I195" s="44">
        <v>41122</v>
      </c>
      <c r="J195" s="3" t="s">
        <v>2088</v>
      </c>
      <c r="K195" s="3" t="s">
        <v>4425</v>
      </c>
      <c r="L195" s="30" t="s">
        <v>5003</v>
      </c>
      <c r="M195" s="44" t="s">
        <v>4426</v>
      </c>
      <c r="N195" s="44" t="s">
        <v>6350</v>
      </c>
      <c r="O195" s="44" t="s">
        <v>6329</v>
      </c>
      <c r="P195" s="3">
        <v>41122</v>
      </c>
      <c r="Q195" s="44" t="s">
        <v>4404</v>
      </c>
      <c r="R195" s="44" t="s">
        <v>501</v>
      </c>
      <c r="S195" s="30"/>
      <c r="T195" s="30"/>
      <c r="U195" s="30"/>
      <c r="V195" s="30"/>
      <c r="W195" s="30"/>
      <c r="X195" s="30"/>
      <c r="Y195" s="30"/>
    </row>
    <row r="196" spans="1:25" ht="18" customHeight="1">
      <c r="A196" s="30">
        <v>881</v>
      </c>
      <c r="B196" s="30" t="s">
        <v>1332</v>
      </c>
      <c r="C196" s="3">
        <v>40956</v>
      </c>
      <c r="D196" s="3">
        <v>41001</v>
      </c>
      <c r="E196" s="30" t="s">
        <v>1534</v>
      </c>
      <c r="F196" s="30" t="s">
        <v>1535</v>
      </c>
      <c r="G196" s="30" t="s">
        <v>172</v>
      </c>
      <c r="H196" s="44" t="s">
        <v>1495</v>
      </c>
      <c r="I196" s="44">
        <v>40973</v>
      </c>
      <c r="J196" s="3" t="s">
        <v>2089</v>
      </c>
      <c r="K196" s="3" t="s">
        <v>1423</v>
      </c>
      <c r="L196" s="30" t="s">
        <v>4811</v>
      </c>
      <c r="M196" s="44" t="s">
        <v>2090</v>
      </c>
      <c r="N196" s="44" t="s">
        <v>2091</v>
      </c>
      <c r="O196" s="44" t="s">
        <v>2092</v>
      </c>
      <c r="P196" s="43">
        <v>40974</v>
      </c>
      <c r="Q196" s="44" t="s">
        <v>501</v>
      </c>
      <c r="R196" s="44" t="s">
        <v>501</v>
      </c>
      <c r="S196" s="30"/>
      <c r="T196" s="30"/>
      <c r="U196" s="30"/>
      <c r="V196" s="3"/>
      <c r="W196" s="30"/>
      <c r="X196" s="30"/>
      <c r="Y196" s="30"/>
    </row>
    <row r="197" spans="1:25" ht="18" customHeight="1">
      <c r="A197" s="30">
        <v>882</v>
      </c>
      <c r="B197" s="30" t="s">
        <v>1343</v>
      </c>
      <c r="C197" s="3">
        <v>40956</v>
      </c>
      <c r="D197" s="3">
        <v>41112</v>
      </c>
      <c r="E197" s="30" t="s">
        <v>1534</v>
      </c>
      <c r="F197" s="30" t="s">
        <v>1535</v>
      </c>
      <c r="G197" s="30" t="s">
        <v>2093</v>
      </c>
      <c r="H197" s="44" t="s">
        <v>6042</v>
      </c>
      <c r="I197" s="44">
        <v>41120</v>
      </c>
      <c r="J197" s="3" t="s">
        <v>2094</v>
      </c>
      <c r="K197" s="3" t="s">
        <v>4427</v>
      </c>
      <c r="L197" s="30" t="s">
        <v>5004</v>
      </c>
      <c r="M197" s="44" t="s">
        <v>4428</v>
      </c>
      <c r="N197" s="44" t="s">
        <v>6226</v>
      </c>
      <c r="O197" s="44" t="s">
        <v>5912</v>
      </c>
      <c r="P197" s="3">
        <v>41121</v>
      </c>
      <c r="Q197" s="44" t="s">
        <v>501</v>
      </c>
      <c r="R197" s="44" t="s">
        <v>501</v>
      </c>
      <c r="S197" s="30"/>
      <c r="T197" s="30"/>
      <c r="U197" s="30"/>
      <c r="V197" s="30"/>
      <c r="W197" s="30"/>
      <c r="X197" s="30"/>
      <c r="Y197" s="30"/>
    </row>
    <row r="198" spans="1:25" ht="18" customHeight="1">
      <c r="A198" s="30">
        <v>883</v>
      </c>
      <c r="B198" s="30" t="s">
        <v>1353</v>
      </c>
      <c r="C198" s="3">
        <v>40956</v>
      </c>
      <c r="D198" s="3">
        <v>41112</v>
      </c>
      <c r="E198" s="30" t="s">
        <v>1534</v>
      </c>
      <c r="F198" s="30" t="s">
        <v>1535</v>
      </c>
      <c r="G198" s="30" t="s">
        <v>2095</v>
      </c>
      <c r="H198" s="44" t="s">
        <v>6351</v>
      </c>
      <c r="I198" s="44">
        <v>41128</v>
      </c>
      <c r="J198" s="3" t="s">
        <v>2096</v>
      </c>
      <c r="K198" s="3" t="s">
        <v>4429</v>
      </c>
      <c r="L198" s="30" t="s">
        <v>5005</v>
      </c>
      <c r="M198" s="44" t="s">
        <v>4430</v>
      </c>
      <c r="N198" s="44" t="s">
        <v>6498</v>
      </c>
      <c r="O198" s="44" t="s">
        <v>6329</v>
      </c>
      <c r="P198" s="3">
        <v>41128</v>
      </c>
      <c r="Q198" s="44" t="s">
        <v>4404</v>
      </c>
      <c r="R198" s="44" t="s">
        <v>501</v>
      </c>
      <c r="S198" s="30"/>
      <c r="T198" s="30"/>
      <c r="U198" s="30"/>
      <c r="V198" s="30"/>
      <c r="W198" s="30"/>
      <c r="X198" s="30"/>
      <c r="Y198" s="30"/>
    </row>
    <row r="199" spans="1:25" ht="18" customHeight="1">
      <c r="A199" s="30">
        <v>884</v>
      </c>
      <c r="B199" s="30" t="s">
        <v>1364</v>
      </c>
      <c r="C199" s="3">
        <v>40956</v>
      </c>
      <c r="D199" s="3">
        <v>41112</v>
      </c>
      <c r="E199" s="30" t="s">
        <v>1534</v>
      </c>
      <c r="F199" s="30" t="s">
        <v>1535</v>
      </c>
      <c r="G199" s="30" t="s">
        <v>2097</v>
      </c>
      <c r="H199" s="44" t="s">
        <v>5981</v>
      </c>
      <c r="I199" s="44">
        <v>41117</v>
      </c>
      <c r="J199" s="3" t="s">
        <v>2098</v>
      </c>
      <c r="K199" s="3" t="s">
        <v>4431</v>
      </c>
      <c r="L199" s="30" t="s">
        <v>5006</v>
      </c>
      <c r="M199" s="44" t="s">
        <v>4432</v>
      </c>
      <c r="N199" s="44" t="s">
        <v>6043</v>
      </c>
      <c r="O199" s="44" t="s">
        <v>5213</v>
      </c>
      <c r="P199" s="3">
        <v>41120</v>
      </c>
      <c r="Q199" s="44" t="s">
        <v>501</v>
      </c>
      <c r="R199" s="44" t="s">
        <v>501</v>
      </c>
      <c r="S199" s="30"/>
      <c r="T199" s="30"/>
      <c r="U199" s="30"/>
      <c r="V199" s="30"/>
      <c r="W199" s="30"/>
      <c r="X199" s="30"/>
      <c r="Y199" s="30"/>
    </row>
    <row r="200" spans="1:25" ht="18" customHeight="1">
      <c r="A200" s="30">
        <v>885</v>
      </c>
      <c r="B200" s="30" t="s">
        <v>1336</v>
      </c>
      <c r="C200" s="3">
        <v>40956</v>
      </c>
      <c r="D200" s="3">
        <v>41112</v>
      </c>
      <c r="E200" s="30" t="s">
        <v>1534</v>
      </c>
      <c r="F200" s="30" t="s">
        <v>1535</v>
      </c>
      <c r="G200" s="30" t="s">
        <v>2099</v>
      </c>
      <c r="H200" s="44" t="s">
        <v>5815</v>
      </c>
      <c r="I200" s="44">
        <v>41137</v>
      </c>
      <c r="J200" s="3" t="s">
        <v>2100</v>
      </c>
      <c r="K200" s="3" t="s">
        <v>4433</v>
      </c>
      <c r="L200" s="30" t="s">
        <v>5007</v>
      </c>
      <c r="M200" s="44" t="s">
        <v>4434</v>
      </c>
      <c r="N200" s="44" t="s">
        <v>6986</v>
      </c>
      <c r="O200" s="44" t="s">
        <v>4486</v>
      </c>
      <c r="P200" s="3">
        <v>41141</v>
      </c>
      <c r="Q200" s="44" t="s">
        <v>4404</v>
      </c>
      <c r="R200" s="44" t="s">
        <v>501</v>
      </c>
      <c r="S200" s="30"/>
      <c r="T200" s="30"/>
      <c r="U200" s="30"/>
      <c r="V200" s="30"/>
      <c r="W200" s="30"/>
      <c r="X200" s="30"/>
      <c r="Y200" s="30"/>
    </row>
    <row r="201" spans="1:25" ht="18" customHeight="1">
      <c r="A201" s="30">
        <v>901</v>
      </c>
      <c r="B201" s="30" t="s">
        <v>1346</v>
      </c>
      <c r="C201" s="3">
        <v>40956</v>
      </c>
      <c r="D201" s="3">
        <v>41112</v>
      </c>
      <c r="E201" s="30" t="s">
        <v>1534</v>
      </c>
      <c r="F201" s="30" t="s">
        <v>1535</v>
      </c>
      <c r="G201" s="30" t="s">
        <v>2101</v>
      </c>
      <c r="H201" s="44" t="s">
        <v>5907</v>
      </c>
      <c r="I201" s="44">
        <v>41123</v>
      </c>
      <c r="J201" s="3" t="s">
        <v>2102</v>
      </c>
      <c r="K201" s="3" t="s">
        <v>4435</v>
      </c>
      <c r="L201" s="30" t="s">
        <v>5008</v>
      </c>
      <c r="M201" s="44" t="s">
        <v>4436</v>
      </c>
      <c r="N201" s="44" t="s">
        <v>6352</v>
      </c>
      <c r="O201" s="44" t="s">
        <v>6329</v>
      </c>
      <c r="P201" s="3">
        <v>41124</v>
      </c>
      <c r="Q201" s="44" t="s">
        <v>5009</v>
      </c>
      <c r="R201" s="44" t="s">
        <v>501</v>
      </c>
      <c r="S201" s="30"/>
      <c r="T201" s="30"/>
      <c r="U201" s="30"/>
      <c r="V201" s="30"/>
      <c r="W201" s="30"/>
      <c r="X201" s="30"/>
      <c r="Y201" s="30"/>
    </row>
    <row r="202" spans="1:25" ht="18" customHeight="1">
      <c r="A202" s="30">
        <v>887</v>
      </c>
      <c r="B202" s="30" t="s">
        <v>1356</v>
      </c>
      <c r="C202" s="3">
        <v>40956</v>
      </c>
      <c r="D202" s="3">
        <v>41112</v>
      </c>
      <c r="E202" s="30" t="s">
        <v>1599</v>
      </c>
      <c r="F202" s="30" t="s">
        <v>1535</v>
      </c>
      <c r="G202" s="30" t="s">
        <v>2103</v>
      </c>
      <c r="H202" s="44" t="s">
        <v>8680</v>
      </c>
      <c r="I202" s="44">
        <v>41178</v>
      </c>
      <c r="J202" s="3" t="s">
        <v>2104</v>
      </c>
      <c r="K202" s="3" t="s">
        <v>8681</v>
      </c>
      <c r="L202" s="30" t="s">
        <v>5010</v>
      </c>
      <c r="M202" s="44" t="s">
        <v>2105</v>
      </c>
      <c r="N202" s="44" t="s">
        <v>8682</v>
      </c>
      <c r="O202" s="44" t="s">
        <v>501</v>
      </c>
      <c r="P202" s="3" t="s">
        <v>501</v>
      </c>
      <c r="Q202" s="44" t="s">
        <v>3529</v>
      </c>
      <c r="R202" s="44" t="s">
        <v>501</v>
      </c>
      <c r="S202" s="30"/>
      <c r="T202" s="30"/>
      <c r="U202" s="30"/>
      <c r="V202" s="30"/>
      <c r="W202" s="30"/>
      <c r="X202" s="30"/>
      <c r="Y202" s="30"/>
    </row>
    <row r="203" spans="1:25" ht="18" customHeight="1">
      <c r="A203" s="30">
        <v>888</v>
      </c>
      <c r="B203" s="30" t="s">
        <v>1327</v>
      </c>
      <c r="C203" s="3">
        <v>40956</v>
      </c>
      <c r="D203" s="3">
        <v>41113</v>
      </c>
      <c r="E203" s="30" t="s">
        <v>1534</v>
      </c>
      <c r="F203" s="30" t="s">
        <v>1535</v>
      </c>
      <c r="G203" s="30" t="s">
        <v>2106</v>
      </c>
      <c r="H203" s="44" t="s">
        <v>7608</v>
      </c>
      <c r="I203" s="44">
        <v>41157</v>
      </c>
      <c r="J203" s="3" t="s">
        <v>2107</v>
      </c>
      <c r="K203" s="3" t="s">
        <v>5344</v>
      </c>
      <c r="L203" s="30" t="s">
        <v>5011</v>
      </c>
      <c r="M203" s="44" t="s">
        <v>2108</v>
      </c>
      <c r="N203" s="44" t="s">
        <v>7710</v>
      </c>
      <c r="O203" s="44" t="s">
        <v>2708</v>
      </c>
      <c r="P203" s="3">
        <v>41157</v>
      </c>
      <c r="Q203" s="44" t="s">
        <v>501</v>
      </c>
      <c r="R203" s="44" t="s">
        <v>501</v>
      </c>
      <c r="S203" s="30"/>
      <c r="T203" s="30"/>
      <c r="U203" s="30"/>
      <c r="V203" s="30"/>
      <c r="W203" s="30"/>
      <c r="X203" s="30"/>
      <c r="Y203" s="30"/>
    </row>
    <row r="204" spans="1:25" ht="18" customHeight="1">
      <c r="A204" s="30">
        <v>889</v>
      </c>
      <c r="B204" s="30" t="s">
        <v>1338</v>
      </c>
      <c r="C204" s="3">
        <v>40976</v>
      </c>
      <c r="D204" s="3">
        <v>41021</v>
      </c>
      <c r="E204" s="30" t="s">
        <v>1534</v>
      </c>
      <c r="F204" s="30" t="s">
        <v>1535</v>
      </c>
      <c r="G204" s="30" t="s">
        <v>2109</v>
      </c>
      <c r="H204" s="44" t="s">
        <v>2257</v>
      </c>
      <c r="I204" s="44">
        <v>40982</v>
      </c>
      <c r="J204" s="3" t="s">
        <v>1507</v>
      </c>
      <c r="K204" s="3" t="s">
        <v>2110</v>
      </c>
      <c r="L204" s="30" t="s">
        <v>5012</v>
      </c>
      <c r="M204" s="44" t="s">
        <v>1508</v>
      </c>
      <c r="N204" s="44" t="s">
        <v>2258</v>
      </c>
      <c r="O204" s="44" t="s">
        <v>2259</v>
      </c>
      <c r="P204" s="3">
        <v>40983</v>
      </c>
      <c r="Q204" s="44" t="s">
        <v>2111</v>
      </c>
      <c r="R204" s="44" t="s">
        <v>501</v>
      </c>
      <c r="S204" s="30"/>
      <c r="T204" s="30"/>
      <c r="U204" s="30"/>
      <c r="V204" s="30"/>
      <c r="W204" s="30"/>
      <c r="X204" s="30"/>
      <c r="Y204" s="30"/>
    </row>
    <row r="205" spans="1:25" ht="18" customHeight="1">
      <c r="A205" s="30">
        <v>890</v>
      </c>
      <c r="B205" s="30" t="s">
        <v>1348</v>
      </c>
      <c r="C205" s="3">
        <v>40956</v>
      </c>
      <c r="D205" s="3">
        <v>41112</v>
      </c>
      <c r="E205" s="30" t="s">
        <v>1534</v>
      </c>
      <c r="F205" s="30" t="s">
        <v>1535</v>
      </c>
      <c r="G205" s="30" t="s">
        <v>2112</v>
      </c>
      <c r="H205" s="44" t="s">
        <v>6987</v>
      </c>
      <c r="I205" s="44">
        <v>41138</v>
      </c>
      <c r="J205" s="3" t="s">
        <v>2113</v>
      </c>
      <c r="K205" s="3" t="s">
        <v>6988</v>
      </c>
      <c r="L205" s="30" t="s">
        <v>5013</v>
      </c>
      <c r="M205" s="44" t="s">
        <v>2114</v>
      </c>
      <c r="N205" s="44" t="s">
        <v>6989</v>
      </c>
      <c r="O205" s="44" t="s">
        <v>6221</v>
      </c>
      <c r="P205" s="3">
        <v>41138</v>
      </c>
      <c r="Q205" s="44" t="s">
        <v>3530</v>
      </c>
      <c r="R205" s="44" t="s">
        <v>501</v>
      </c>
      <c r="S205" s="30"/>
      <c r="T205" s="30"/>
      <c r="U205" s="30"/>
      <c r="V205" s="30"/>
      <c r="W205" s="30"/>
      <c r="X205" s="30"/>
      <c r="Y205" s="30"/>
    </row>
    <row r="206" spans="1:25" ht="18" customHeight="1">
      <c r="A206" s="30">
        <v>891</v>
      </c>
      <c r="B206" s="30" t="s">
        <v>1358</v>
      </c>
      <c r="C206" s="3">
        <v>40956</v>
      </c>
      <c r="D206" s="3">
        <v>41112</v>
      </c>
      <c r="E206" s="30" t="s">
        <v>1599</v>
      </c>
      <c r="F206" s="30" t="s">
        <v>1535</v>
      </c>
      <c r="G206" s="30" t="s">
        <v>2115</v>
      </c>
      <c r="H206" s="44" t="s">
        <v>501</v>
      </c>
      <c r="I206" s="44">
        <v>41162</v>
      </c>
      <c r="J206" s="3" t="s">
        <v>2116</v>
      </c>
      <c r="K206" s="3" t="s">
        <v>2117</v>
      </c>
      <c r="L206" s="30" t="s">
        <v>5014</v>
      </c>
      <c r="M206" s="44" t="s">
        <v>2118</v>
      </c>
      <c r="N206" s="44" t="s">
        <v>501</v>
      </c>
      <c r="O206" s="44" t="s">
        <v>501</v>
      </c>
      <c r="P206" s="3" t="s">
        <v>501</v>
      </c>
      <c r="Q206" s="44" t="s">
        <v>3522</v>
      </c>
      <c r="R206" s="44" t="s">
        <v>501</v>
      </c>
      <c r="S206" s="30"/>
      <c r="T206" s="30"/>
      <c r="U206" s="30"/>
      <c r="V206" s="30"/>
      <c r="W206" s="30"/>
      <c r="X206" s="30"/>
      <c r="Y206" s="30"/>
    </row>
    <row r="207" spans="1:25" ht="18" customHeight="1">
      <c r="A207" s="30">
        <v>892</v>
      </c>
      <c r="B207" s="30" t="s">
        <v>1329</v>
      </c>
      <c r="C207" s="3">
        <v>40956</v>
      </c>
      <c r="D207" s="3">
        <v>41112</v>
      </c>
      <c r="E207" s="30" t="s">
        <v>1599</v>
      </c>
      <c r="F207" s="30" t="s">
        <v>1535</v>
      </c>
      <c r="G207" s="30" t="s">
        <v>2119</v>
      </c>
      <c r="H207" s="44" t="s">
        <v>501</v>
      </c>
      <c r="I207" s="44">
        <v>41169</v>
      </c>
      <c r="J207" s="3" t="s">
        <v>2120</v>
      </c>
      <c r="K207" s="3" t="s">
        <v>2121</v>
      </c>
      <c r="L207" s="30" t="s">
        <v>5015</v>
      </c>
      <c r="M207" s="44" t="s">
        <v>2122</v>
      </c>
      <c r="N207" s="44" t="s">
        <v>501</v>
      </c>
      <c r="O207" s="44" t="s">
        <v>501</v>
      </c>
      <c r="P207" s="3" t="s">
        <v>501</v>
      </c>
      <c r="Q207" s="44" t="s">
        <v>3527</v>
      </c>
      <c r="R207" s="44" t="s">
        <v>501</v>
      </c>
      <c r="S207" s="30"/>
      <c r="T207" s="30"/>
      <c r="U207" s="30"/>
      <c r="V207" s="30"/>
      <c r="W207" s="30"/>
      <c r="X207" s="30"/>
      <c r="Y207" s="30"/>
    </row>
    <row r="208" spans="1:25" ht="18" customHeight="1">
      <c r="A208" s="30">
        <v>893</v>
      </c>
      <c r="B208" s="30" t="s">
        <v>1341</v>
      </c>
      <c r="C208" s="3">
        <v>40956</v>
      </c>
      <c r="D208" s="3">
        <v>41102</v>
      </c>
      <c r="E208" s="30" t="s">
        <v>1599</v>
      </c>
      <c r="F208" s="30" t="s">
        <v>1535</v>
      </c>
      <c r="G208" s="30" t="s">
        <v>2123</v>
      </c>
      <c r="H208" s="44" t="s">
        <v>501</v>
      </c>
      <c r="I208" s="44">
        <v>41169</v>
      </c>
      <c r="J208" s="3" t="s">
        <v>2124</v>
      </c>
      <c r="K208" s="3" t="s">
        <v>5345</v>
      </c>
      <c r="L208" s="30" t="s">
        <v>5016</v>
      </c>
      <c r="M208" s="44" t="s">
        <v>1488</v>
      </c>
      <c r="N208" s="44" t="s">
        <v>501</v>
      </c>
      <c r="O208" s="44" t="s">
        <v>501</v>
      </c>
      <c r="P208" s="3" t="s">
        <v>501</v>
      </c>
      <c r="Q208" s="44" t="s">
        <v>2433</v>
      </c>
      <c r="R208" s="44" t="s">
        <v>501</v>
      </c>
      <c r="S208" s="30"/>
      <c r="T208" s="30"/>
      <c r="U208" s="30"/>
      <c r="V208" s="30"/>
      <c r="W208" s="30"/>
      <c r="X208" s="30"/>
      <c r="Y208" s="30"/>
    </row>
    <row r="209" spans="1:25" ht="18" customHeight="1">
      <c r="A209" s="30">
        <v>894</v>
      </c>
      <c r="B209" s="30" t="s">
        <v>1521</v>
      </c>
      <c r="C209" s="3">
        <v>40956</v>
      </c>
      <c r="D209" s="3">
        <v>41001</v>
      </c>
      <c r="E209" s="30" t="s">
        <v>1534</v>
      </c>
      <c r="F209" s="30" t="s">
        <v>1776</v>
      </c>
      <c r="G209" s="30" t="s">
        <v>2125</v>
      </c>
      <c r="H209" s="30" t="s">
        <v>1479</v>
      </c>
      <c r="I209" s="30">
        <v>40969</v>
      </c>
      <c r="J209" s="3" t="s">
        <v>2126</v>
      </c>
      <c r="K209" s="3" t="s">
        <v>1480</v>
      </c>
      <c r="L209" s="30" t="s">
        <v>5017</v>
      </c>
      <c r="M209" s="30" t="s">
        <v>2127</v>
      </c>
      <c r="N209" s="30" t="s">
        <v>2128</v>
      </c>
      <c r="O209" s="30" t="s">
        <v>2129</v>
      </c>
      <c r="P209" s="43">
        <v>40970</v>
      </c>
      <c r="Q209" s="44" t="s">
        <v>501</v>
      </c>
      <c r="R209" s="44" t="s">
        <v>501</v>
      </c>
      <c r="S209" s="30"/>
      <c r="T209" s="30"/>
      <c r="U209" s="30"/>
      <c r="V209" s="3"/>
      <c r="W209" s="30"/>
      <c r="X209" s="30"/>
      <c r="Y209" s="30"/>
    </row>
    <row r="210" spans="1:25" ht="18" customHeight="1">
      <c r="A210" s="30">
        <v>895</v>
      </c>
      <c r="B210" s="30" t="s">
        <v>1360</v>
      </c>
      <c r="C210" s="3">
        <v>40956</v>
      </c>
      <c r="D210" s="3">
        <v>41001</v>
      </c>
      <c r="E210" s="30" t="s">
        <v>1534</v>
      </c>
      <c r="F210" s="30" t="s">
        <v>1535</v>
      </c>
      <c r="G210" s="30" t="s">
        <v>2130</v>
      </c>
      <c r="H210" s="44" t="s">
        <v>1486</v>
      </c>
      <c r="I210" s="44">
        <v>40970</v>
      </c>
      <c r="J210" s="3" t="s">
        <v>2131</v>
      </c>
      <c r="K210" s="3" t="s">
        <v>1487</v>
      </c>
      <c r="L210" s="30" t="s">
        <v>5018</v>
      </c>
      <c r="M210" s="44" t="s">
        <v>2132</v>
      </c>
      <c r="N210" s="44" t="s">
        <v>397</v>
      </c>
      <c r="O210" s="44" t="s">
        <v>1555</v>
      </c>
      <c r="P210" s="43">
        <v>40970</v>
      </c>
      <c r="Q210" s="44" t="s">
        <v>501</v>
      </c>
      <c r="R210" s="44" t="s">
        <v>501</v>
      </c>
      <c r="S210" s="30"/>
      <c r="T210" s="30"/>
      <c r="U210" s="30"/>
      <c r="V210" s="3"/>
      <c r="W210" s="30"/>
      <c r="X210" s="30"/>
      <c r="Y210" s="30"/>
    </row>
    <row r="211" spans="1:25" ht="18" customHeight="1">
      <c r="A211" s="30" t="s">
        <v>2278</v>
      </c>
      <c r="B211" s="30" t="s">
        <v>1331</v>
      </c>
      <c r="C211" s="3">
        <v>40956</v>
      </c>
      <c r="D211" s="3">
        <v>41001</v>
      </c>
      <c r="E211" s="30" t="s">
        <v>1687</v>
      </c>
      <c r="F211" s="30" t="s">
        <v>1535</v>
      </c>
      <c r="G211" s="30" t="s">
        <v>2133</v>
      </c>
      <c r="H211" s="44" t="s">
        <v>501</v>
      </c>
      <c r="I211" s="44" t="s">
        <v>501</v>
      </c>
      <c r="J211" s="3" t="s">
        <v>2134</v>
      </c>
      <c r="K211" s="3" t="s">
        <v>1421</v>
      </c>
      <c r="L211" s="30" t="s">
        <v>5019</v>
      </c>
      <c r="M211" s="44" t="s">
        <v>2135</v>
      </c>
      <c r="N211" s="44" t="s">
        <v>501</v>
      </c>
      <c r="O211" s="44" t="s">
        <v>501</v>
      </c>
      <c r="P211" s="43" t="s">
        <v>501</v>
      </c>
      <c r="Q211" s="44" t="s">
        <v>501</v>
      </c>
      <c r="R211" s="44" t="s">
        <v>501</v>
      </c>
      <c r="S211" s="30"/>
      <c r="T211" s="30"/>
      <c r="U211" s="30"/>
      <c r="V211" s="30"/>
      <c r="W211" s="30"/>
      <c r="X211" s="30"/>
      <c r="Y211" s="30"/>
    </row>
    <row r="212" spans="1:25" ht="18" customHeight="1">
      <c r="A212" s="30">
        <v>897</v>
      </c>
      <c r="B212" s="30" t="s">
        <v>1342</v>
      </c>
      <c r="C212" s="3">
        <v>40956</v>
      </c>
      <c r="D212" s="3">
        <v>41112</v>
      </c>
      <c r="E212" s="30" t="s">
        <v>1534</v>
      </c>
      <c r="F212" s="30" t="s">
        <v>1535</v>
      </c>
      <c r="G212" s="30" t="s">
        <v>2136</v>
      </c>
      <c r="H212" s="44" t="s">
        <v>6499</v>
      </c>
      <c r="I212" s="44">
        <v>41143</v>
      </c>
      <c r="J212" s="3" t="s">
        <v>2137</v>
      </c>
      <c r="K212" s="3" t="s">
        <v>4437</v>
      </c>
      <c r="L212" s="30" t="s">
        <v>5020</v>
      </c>
      <c r="M212" s="44" t="s">
        <v>4438</v>
      </c>
      <c r="N212" s="44" t="s">
        <v>7244</v>
      </c>
      <c r="O212" s="44" t="s">
        <v>6486</v>
      </c>
      <c r="P212" s="3">
        <v>41143</v>
      </c>
      <c r="Q212" s="44" t="s">
        <v>4404</v>
      </c>
      <c r="R212" s="44" t="s">
        <v>501</v>
      </c>
      <c r="S212" s="30"/>
      <c r="T212" s="30"/>
      <c r="U212" s="30"/>
      <c r="V212" s="30"/>
      <c r="W212" s="30"/>
      <c r="X212" s="30"/>
      <c r="Y212" s="30"/>
    </row>
    <row r="213" spans="1:25" ht="18" customHeight="1">
      <c r="A213" s="30">
        <v>898</v>
      </c>
      <c r="B213" s="30" t="s">
        <v>1352</v>
      </c>
      <c r="C213" s="3">
        <v>40956</v>
      </c>
      <c r="D213" s="3">
        <v>41112</v>
      </c>
      <c r="E213" s="30" t="s">
        <v>1599</v>
      </c>
      <c r="F213" s="30" t="s">
        <v>1535</v>
      </c>
      <c r="G213" s="30" t="s">
        <v>2139</v>
      </c>
      <c r="H213" s="44" t="s">
        <v>501</v>
      </c>
      <c r="I213" s="44">
        <v>41152</v>
      </c>
      <c r="J213" s="3" t="s">
        <v>2140</v>
      </c>
      <c r="K213" s="3" t="s">
        <v>5346</v>
      </c>
      <c r="L213" s="30" t="s">
        <v>5021</v>
      </c>
      <c r="M213" s="44" t="s">
        <v>4439</v>
      </c>
      <c r="N213" s="44" t="s">
        <v>501</v>
      </c>
      <c r="O213" s="44" t="s">
        <v>501</v>
      </c>
      <c r="P213" s="3" t="s">
        <v>501</v>
      </c>
      <c r="Q213" s="44" t="s">
        <v>501</v>
      </c>
      <c r="R213" s="44" t="s">
        <v>501</v>
      </c>
      <c r="S213" s="30"/>
      <c r="T213" s="30"/>
      <c r="U213" s="30"/>
      <c r="V213" s="30"/>
      <c r="W213" s="30"/>
      <c r="X213" s="30"/>
      <c r="Y213" s="30"/>
    </row>
    <row r="214" spans="1:25" ht="18" customHeight="1">
      <c r="A214" s="30">
        <v>899</v>
      </c>
      <c r="B214" s="30" t="s">
        <v>1334</v>
      </c>
      <c r="C214" s="3">
        <v>40956</v>
      </c>
      <c r="D214" s="3">
        <v>41001</v>
      </c>
      <c r="E214" s="30" t="s">
        <v>1534</v>
      </c>
      <c r="F214" s="30" t="s">
        <v>1535</v>
      </c>
      <c r="G214" s="30" t="s">
        <v>2142</v>
      </c>
      <c r="H214" s="30" t="s">
        <v>2143</v>
      </c>
      <c r="I214" s="30">
        <v>40982</v>
      </c>
      <c r="J214" s="3" t="s">
        <v>2144</v>
      </c>
      <c r="K214" s="3" t="s">
        <v>1420</v>
      </c>
      <c r="L214" s="30" t="s">
        <v>5022</v>
      </c>
      <c r="M214" s="30" t="s">
        <v>2145</v>
      </c>
      <c r="N214" s="30" t="s">
        <v>2260</v>
      </c>
      <c r="O214" s="30" t="s">
        <v>1565</v>
      </c>
      <c r="P214" s="3">
        <v>40982</v>
      </c>
      <c r="Q214" s="44" t="s">
        <v>2223</v>
      </c>
      <c r="R214" s="44" t="s">
        <v>501</v>
      </c>
      <c r="S214" s="30"/>
      <c r="T214" s="30"/>
      <c r="U214" s="30"/>
      <c r="V214" s="30"/>
      <c r="W214" s="30"/>
      <c r="X214" s="30"/>
      <c r="Y214" s="30"/>
    </row>
    <row r="215" spans="1:25" ht="18" customHeight="1">
      <c r="A215" s="30">
        <v>900</v>
      </c>
      <c r="B215" s="30" t="s">
        <v>1345</v>
      </c>
      <c r="C215" s="3">
        <v>40956</v>
      </c>
      <c r="D215" s="3">
        <v>41001</v>
      </c>
      <c r="E215" s="30" t="s">
        <v>1534</v>
      </c>
      <c r="F215" s="30" t="s">
        <v>1535</v>
      </c>
      <c r="G215" s="30" t="s">
        <v>2146</v>
      </c>
      <c r="H215" s="44" t="s">
        <v>2534</v>
      </c>
      <c r="I215" s="44">
        <v>41002</v>
      </c>
      <c r="J215" s="3" t="s">
        <v>2147</v>
      </c>
      <c r="K215" s="3" t="s">
        <v>2148</v>
      </c>
      <c r="L215" s="30" t="s">
        <v>5023</v>
      </c>
      <c r="M215" s="44" t="s">
        <v>2149</v>
      </c>
      <c r="N215" s="44" t="s">
        <v>2540</v>
      </c>
      <c r="O215" s="44" t="s">
        <v>1664</v>
      </c>
      <c r="P215" s="3">
        <v>41002</v>
      </c>
      <c r="Q215" s="44" t="s">
        <v>3523</v>
      </c>
      <c r="R215" s="44" t="s">
        <v>501</v>
      </c>
      <c r="S215" s="30"/>
      <c r="T215" s="30"/>
      <c r="U215" s="30"/>
      <c r="V215" s="30"/>
      <c r="W215" s="30"/>
      <c r="X215" s="30"/>
      <c r="Y215" s="30"/>
    </row>
    <row r="216" spans="1:25" ht="18" customHeight="1">
      <c r="A216" s="30">
        <v>902</v>
      </c>
      <c r="B216" s="30" t="s">
        <v>1355</v>
      </c>
      <c r="C216" s="3">
        <v>40956</v>
      </c>
      <c r="D216" s="3">
        <v>41112</v>
      </c>
      <c r="E216" s="30" t="s">
        <v>1534</v>
      </c>
      <c r="F216" s="30" t="s">
        <v>1535</v>
      </c>
      <c r="G216" s="30" t="s">
        <v>2150</v>
      </c>
      <c r="H216" s="44" t="s">
        <v>5982</v>
      </c>
      <c r="I216" s="44">
        <v>41117</v>
      </c>
      <c r="J216" s="3" t="s">
        <v>2151</v>
      </c>
      <c r="K216" s="3" t="s">
        <v>4440</v>
      </c>
      <c r="L216" s="30" t="s">
        <v>5024</v>
      </c>
      <c r="M216" s="44" t="s">
        <v>4441</v>
      </c>
      <c r="N216" s="44" t="s">
        <v>6044</v>
      </c>
      <c r="O216" s="44" t="s">
        <v>2729</v>
      </c>
      <c r="P216" s="3">
        <v>41120</v>
      </c>
      <c r="Q216" s="44" t="s">
        <v>501</v>
      </c>
      <c r="R216" s="44" t="s">
        <v>501</v>
      </c>
      <c r="S216" s="30"/>
      <c r="T216" s="30"/>
      <c r="U216" s="30"/>
      <c r="V216" s="30"/>
      <c r="W216" s="30"/>
      <c r="X216" s="30"/>
      <c r="Y216" s="30"/>
    </row>
    <row r="217" spans="1:25" ht="18" customHeight="1">
      <c r="A217" s="30">
        <v>903</v>
      </c>
      <c r="B217" s="30" t="s">
        <v>1326</v>
      </c>
      <c r="C217" s="3">
        <v>40956</v>
      </c>
      <c r="D217" s="3">
        <v>41113</v>
      </c>
      <c r="E217" s="30" t="s">
        <v>1534</v>
      </c>
      <c r="F217" s="30" t="s">
        <v>1535</v>
      </c>
      <c r="G217" s="30" t="s">
        <v>2152</v>
      </c>
      <c r="H217" s="44" t="s">
        <v>7245</v>
      </c>
      <c r="I217" s="44">
        <v>41144</v>
      </c>
      <c r="J217" s="3" t="s">
        <v>2153</v>
      </c>
      <c r="K217" s="3" t="s">
        <v>4442</v>
      </c>
      <c r="L217" s="30" t="s">
        <v>5025</v>
      </c>
      <c r="M217" s="44" t="s">
        <v>4443</v>
      </c>
      <c r="N217" s="44" t="s">
        <v>7246</v>
      </c>
      <c r="O217" s="44" t="s">
        <v>6335</v>
      </c>
      <c r="P217" s="3">
        <v>41152</v>
      </c>
      <c r="Q217" s="44" t="s">
        <v>4404</v>
      </c>
      <c r="R217" s="44" t="s">
        <v>501</v>
      </c>
      <c r="S217" s="30"/>
      <c r="T217" s="30"/>
      <c r="U217" s="30"/>
      <c r="V217" s="30"/>
      <c r="W217" s="30"/>
      <c r="X217" s="30"/>
      <c r="Y217" s="30"/>
    </row>
    <row r="218" spans="1:25" ht="18" customHeight="1">
      <c r="A218" s="30">
        <v>904</v>
      </c>
      <c r="B218" s="30" t="s">
        <v>1337</v>
      </c>
      <c r="C218" s="3">
        <v>40956</v>
      </c>
      <c r="D218" s="3">
        <v>41112</v>
      </c>
      <c r="E218" s="30" t="s">
        <v>1599</v>
      </c>
      <c r="F218" s="30" t="s">
        <v>1535</v>
      </c>
      <c r="G218" s="30" t="s">
        <v>2154</v>
      </c>
      <c r="H218" s="44" t="s">
        <v>5816</v>
      </c>
      <c r="I218" s="44">
        <v>41143</v>
      </c>
      <c r="J218" s="3" t="s">
        <v>2155</v>
      </c>
      <c r="K218" s="3" t="s">
        <v>2156</v>
      </c>
      <c r="L218" s="30" t="s">
        <v>5026</v>
      </c>
      <c r="M218" s="44" t="s">
        <v>2157</v>
      </c>
      <c r="N218" s="44" t="s">
        <v>501</v>
      </c>
      <c r="O218" s="44" t="s">
        <v>501</v>
      </c>
      <c r="P218" s="3" t="s">
        <v>501</v>
      </c>
      <c r="Q218" s="44" t="s">
        <v>4404</v>
      </c>
      <c r="R218" s="44" t="s">
        <v>501</v>
      </c>
      <c r="S218" s="30"/>
      <c r="T218" s="30"/>
      <c r="U218" s="30"/>
      <c r="V218" s="30"/>
      <c r="W218" s="30"/>
      <c r="X218" s="30"/>
      <c r="Y218" s="30"/>
    </row>
    <row r="219" spans="1:25" ht="18" customHeight="1">
      <c r="A219" s="30">
        <v>905</v>
      </c>
      <c r="B219" s="30" t="s">
        <v>1347</v>
      </c>
      <c r="C219" s="3">
        <v>40956</v>
      </c>
      <c r="D219" s="3">
        <v>41112</v>
      </c>
      <c r="E219" s="30" t="s">
        <v>1534</v>
      </c>
      <c r="F219" s="30" t="s">
        <v>1535</v>
      </c>
      <c r="G219" s="30" t="s">
        <v>2158</v>
      </c>
      <c r="H219" s="44" t="s">
        <v>5817</v>
      </c>
      <c r="I219" s="44">
        <v>41109</v>
      </c>
      <c r="J219" s="3" t="s">
        <v>2159</v>
      </c>
      <c r="K219" s="3" t="s">
        <v>4444</v>
      </c>
      <c r="L219" s="30" t="s">
        <v>5027</v>
      </c>
      <c r="M219" s="44" t="s">
        <v>4445</v>
      </c>
      <c r="N219" s="44" t="s">
        <v>5818</v>
      </c>
      <c r="O219" s="44" t="s">
        <v>4486</v>
      </c>
      <c r="P219" s="3">
        <v>41110</v>
      </c>
      <c r="Q219" s="44" t="s">
        <v>4404</v>
      </c>
      <c r="R219" s="44" t="s">
        <v>501</v>
      </c>
      <c r="S219" s="30"/>
      <c r="T219" s="30"/>
      <c r="U219" s="30"/>
      <c r="V219" s="30"/>
      <c r="W219" s="30"/>
      <c r="X219" s="30"/>
      <c r="Y219" s="30"/>
    </row>
    <row r="220" spans="1:25" ht="18" customHeight="1">
      <c r="A220" s="30">
        <v>906</v>
      </c>
      <c r="B220" s="30" t="s">
        <v>1357</v>
      </c>
      <c r="C220" s="3">
        <v>40956</v>
      </c>
      <c r="D220" s="3">
        <v>41112</v>
      </c>
      <c r="E220" s="30" t="s">
        <v>1599</v>
      </c>
      <c r="F220" s="30" t="s">
        <v>1535</v>
      </c>
      <c r="G220" s="30" t="s">
        <v>2161</v>
      </c>
      <c r="H220" s="44" t="s">
        <v>5819</v>
      </c>
      <c r="I220" s="44">
        <v>41152</v>
      </c>
      <c r="J220" s="3" t="s">
        <v>2162</v>
      </c>
      <c r="K220" s="3" t="s">
        <v>4446</v>
      </c>
      <c r="L220" s="30" t="s">
        <v>5028</v>
      </c>
      <c r="M220" s="44" t="s">
        <v>2163</v>
      </c>
      <c r="N220" s="44" t="s">
        <v>501</v>
      </c>
      <c r="O220" s="44" t="s">
        <v>501</v>
      </c>
      <c r="P220" s="3" t="s">
        <v>501</v>
      </c>
      <c r="Q220" s="44" t="s">
        <v>4404</v>
      </c>
      <c r="R220" s="44" t="s">
        <v>501</v>
      </c>
      <c r="S220" s="30"/>
      <c r="T220" s="30"/>
      <c r="U220" s="30"/>
      <c r="V220" s="30"/>
      <c r="W220" s="30"/>
      <c r="X220" s="30"/>
      <c r="Y220" s="30"/>
    </row>
    <row r="221" spans="1:25" ht="18" customHeight="1">
      <c r="A221" s="30">
        <v>907</v>
      </c>
      <c r="B221" s="30" t="s">
        <v>1328</v>
      </c>
      <c r="C221" s="3">
        <v>40956</v>
      </c>
      <c r="D221" s="3">
        <v>41103</v>
      </c>
      <c r="E221" s="30" t="s">
        <v>1534</v>
      </c>
      <c r="F221" s="30" t="s">
        <v>1535</v>
      </c>
      <c r="G221" s="30" t="s">
        <v>2164</v>
      </c>
      <c r="H221" s="44" t="s">
        <v>5908</v>
      </c>
      <c r="I221" s="44">
        <v>41143</v>
      </c>
      <c r="J221" s="3" t="s">
        <v>2165</v>
      </c>
      <c r="K221" s="3" t="s">
        <v>4447</v>
      </c>
      <c r="L221" s="30" t="s">
        <v>5029</v>
      </c>
      <c r="M221" s="44" t="s">
        <v>4448</v>
      </c>
      <c r="N221" s="44" t="s">
        <v>6896</v>
      </c>
      <c r="O221" s="44" t="s">
        <v>6874</v>
      </c>
      <c r="P221" s="3">
        <v>41135</v>
      </c>
      <c r="Q221" s="44" t="s">
        <v>501</v>
      </c>
      <c r="R221" s="44" t="s">
        <v>501</v>
      </c>
      <c r="S221" s="30"/>
      <c r="T221" s="30"/>
      <c r="U221" s="30"/>
      <c r="V221" s="30"/>
      <c r="W221" s="30"/>
      <c r="X221" s="30"/>
      <c r="Y221" s="30"/>
    </row>
    <row r="222" spans="1:25" ht="18" customHeight="1">
      <c r="A222" s="30">
        <v>908</v>
      </c>
      <c r="B222" s="30" t="s">
        <v>1340</v>
      </c>
      <c r="C222" s="3">
        <v>40956</v>
      </c>
      <c r="D222" s="3">
        <v>41112</v>
      </c>
      <c r="E222" s="30" t="s">
        <v>1534</v>
      </c>
      <c r="F222" s="30" t="s">
        <v>1535</v>
      </c>
      <c r="G222" s="30" t="s">
        <v>2166</v>
      </c>
      <c r="H222" s="44" t="s">
        <v>6227</v>
      </c>
      <c r="I222" s="44">
        <v>41120</v>
      </c>
      <c r="J222" s="3" t="s">
        <v>2167</v>
      </c>
      <c r="K222" s="3" t="s">
        <v>4449</v>
      </c>
      <c r="L222" s="30" t="s">
        <v>5030</v>
      </c>
      <c r="M222" s="44" t="s">
        <v>4450</v>
      </c>
      <c r="N222" s="44" t="s">
        <v>6228</v>
      </c>
      <c r="O222" s="44" t="s">
        <v>5912</v>
      </c>
      <c r="P222" s="3">
        <v>41121</v>
      </c>
      <c r="Q222" s="44" t="s">
        <v>4404</v>
      </c>
      <c r="R222" s="44" t="s">
        <v>501</v>
      </c>
      <c r="S222" s="30"/>
      <c r="T222" s="30"/>
      <c r="U222" s="30"/>
      <c r="V222" s="30"/>
      <c r="W222" s="30"/>
      <c r="X222" s="30"/>
      <c r="Y222" s="30"/>
    </row>
    <row r="223" spans="1:25" ht="18" customHeight="1">
      <c r="A223" s="30">
        <v>909</v>
      </c>
      <c r="B223" s="30" t="s">
        <v>1351</v>
      </c>
      <c r="C223" s="3">
        <v>40956</v>
      </c>
      <c r="D223" s="3">
        <v>41001</v>
      </c>
      <c r="E223" s="30" t="s">
        <v>1534</v>
      </c>
      <c r="F223" s="30" t="s">
        <v>1535</v>
      </c>
      <c r="G223" s="30" t="s">
        <v>2169</v>
      </c>
      <c r="H223" s="30" t="s">
        <v>2327</v>
      </c>
      <c r="I223" s="30">
        <v>40989</v>
      </c>
      <c r="J223" s="3" t="s">
        <v>2170</v>
      </c>
      <c r="K223" s="3" t="s">
        <v>2171</v>
      </c>
      <c r="L223" s="30" t="s">
        <v>5031</v>
      </c>
      <c r="M223" s="30" t="s">
        <v>3041</v>
      </c>
      <c r="N223" s="30" t="s">
        <v>2428</v>
      </c>
      <c r="O223" s="30" t="s">
        <v>2262</v>
      </c>
      <c r="P223" s="3">
        <v>40991</v>
      </c>
      <c r="Q223" s="44" t="s">
        <v>3531</v>
      </c>
      <c r="R223" s="44" t="s">
        <v>501</v>
      </c>
      <c r="S223" s="30"/>
      <c r="T223" s="30"/>
      <c r="U223" s="30"/>
      <c r="V223" s="30"/>
      <c r="W223" s="30"/>
      <c r="X223" s="30"/>
      <c r="Y223" s="30"/>
    </row>
    <row r="224" spans="1:25" ht="18" customHeight="1">
      <c r="A224" s="30">
        <v>910</v>
      </c>
      <c r="B224" s="30" t="s">
        <v>1362</v>
      </c>
      <c r="C224" s="3">
        <v>40956</v>
      </c>
      <c r="D224" s="3">
        <v>41001</v>
      </c>
      <c r="E224" s="30" t="s">
        <v>1534</v>
      </c>
      <c r="F224" s="30" t="s">
        <v>1535</v>
      </c>
      <c r="G224" s="30" t="s">
        <v>2172</v>
      </c>
      <c r="H224" s="44" t="s">
        <v>1489</v>
      </c>
      <c r="I224" s="44">
        <v>40970</v>
      </c>
      <c r="J224" s="3" t="s">
        <v>2173</v>
      </c>
      <c r="K224" s="3" t="s">
        <v>1490</v>
      </c>
      <c r="L224" s="30" t="s">
        <v>5032</v>
      </c>
      <c r="M224" s="44" t="s">
        <v>2174</v>
      </c>
      <c r="N224" s="44" t="s">
        <v>2175</v>
      </c>
      <c r="O224" s="44" t="s">
        <v>1542</v>
      </c>
      <c r="P224" s="43">
        <v>40970</v>
      </c>
      <c r="Q224" s="44" t="s">
        <v>501</v>
      </c>
      <c r="R224" s="44" t="s">
        <v>501</v>
      </c>
      <c r="S224" s="30"/>
      <c r="T224" s="30"/>
      <c r="U224" s="30"/>
      <c r="V224" s="30"/>
      <c r="W224" s="30"/>
      <c r="X224" s="30"/>
      <c r="Y224" s="30"/>
    </row>
    <row r="225" spans="1:25" ht="18" customHeight="1">
      <c r="A225" s="30">
        <v>911</v>
      </c>
      <c r="B225" s="30" t="s">
        <v>1333</v>
      </c>
      <c r="C225" s="3">
        <v>40956</v>
      </c>
      <c r="D225" s="3">
        <v>41112</v>
      </c>
      <c r="E225" s="30" t="s">
        <v>1534</v>
      </c>
      <c r="F225" s="30" t="s">
        <v>1535</v>
      </c>
      <c r="G225" s="30" t="s">
        <v>2176</v>
      </c>
      <c r="H225" s="44" t="s">
        <v>6897</v>
      </c>
      <c r="I225" s="44">
        <v>41135</v>
      </c>
      <c r="J225" s="3" t="s">
        <v>2177</v>
      </c>
      <c r="K225" s="3" t="s">
        <v>5347</v>
      </c>
      <c r="L225" s="30" t="s">
        <v>5033</v>
      </c>
      <c r="M225" s="44" t="s">
        <v>2178</v>
      </c>
      <c r="N225" s="44" t="s">
        <v>6898</v>
      </c>
      <c r="O225" s="44" t="s">
        <v>6871</v>
      </c>
      <c r="P225" s="3">
        <v>41135</v>
      </c>
      <c r="Q225" s="44" t="s">
        <v>501</v>
      </c>
      <c r="R225" s="44" t="s">
        <v>501</v>
      </c>
      <c r="S225" s="30"/>
      <c r="T225" s="30"/>
      <c r="U225" s="30"/>
      <c r="V225" s="3"/>
      <c r="W225" s="30"/>
      <c r="X225" s="30"/>
      <c r="Y225" s="30"/>
    </row>
    <row r="226" spans="1:25" ht="18" customHeight="1">
      <c r="A226" s="30">
        <v>912</v>
      </c>
      <c r="B226" s="30" t="s">
        <v>1344</v>
      </c>
      <c r="C226" s="3">
        <v>40956</v>
      </c>
      <c r="D226" s="3">
        <v>41112</v>
      </c>
      <c r="E226" s="30" t="s">
        <v>1534</v>
      </c>
      <c r="F226" s="30" t="s">
        <v>1535</v>
      </c>
      <c r="G226" s="30" t="s">
        <v>2179</v>
      </c>
      <c r="H226" s="44" t="s">
        <v>5909</v>
      </c>
      <c r="I226" s="44">
        <v>41142</v>
      </c>
      <c r="J226" s="3" t="s">
        <v>2180</v>
      </c>
      <c r="K226" s="3" t="s">
        <v>2181</v>
      </c>
      <c r="L226" s="30" t="s">
        <v>5034</v>
      </c>
      <c r="M226" s="44" t="s">
        <v>2182</v>
      </c>
      <c r="N226" s="44" t="s">
        <v>7534</v>
      </c>
      <c r="O226" s="44" t="s">
        <v>7535</v>
      </c>
      <c r="P226" s="3">
        <v>41151</v>
      </c>
      <c r="Q226" s="44" t="s">
        <v>4404</v>
      </c>
      <c r="R226" s="44" t="s">
        <v>501</v>
      </c>
      <c r="S226" s="30"/>
      <c r="T226" s="30"/>
      <c r="U226" s="30"/>
      <c r="V226" s="30"/>
      <c r="W226" s="30"/>
      <c r="X226" s="30"/>
      <c r="Y226" s="30"/>
    </row>
    <row r="227" spans="1:25" ht="18" customHeight="1">
      <c r="A227" s="30" t="s">
        <v>2279</v>
      </c>
      <c r="B227" s="30" t="s">
        <v>1354</v>
      </c>
      <c r="C227" s="3">
        <v>40956</v>
      </c>
      <c r="D227" s="3">
        <v>41001</v>
      </c>
      <c r="E227" s="30" t="s">
        <v>1687</v>
      </c>
      <c r="F227" s="30" t="s">
        <v>1535</v>
      </c>
      <c r="G227" s="30" t="s">
        <v>2183</v>
      </c>
      <c r="H227" s="44" t="s">
        <v>501</v>
      </c>
      <c r="I227" s="44" t="s">
        <v>501</v>
      </c>
      <c r="J227" s="3" t="s">
        <v>2184</v>
      </c>
      <c r="K227" s="3" t="s">
        <v>2185</v>
      </c>
      <c r="L227" s="30" t="s">
        <v>5035</v>
      </c>
      <c r="M227" s="44" t="s">
        <v>2186</v>
      </c>
      <c r="N227" s="44" t="s">
        <v>501</v>
      </c>
      <c r="O227" s="44" t="s">
        <v>501</v>
      </c>
      <c r="P227" s="43" t="s">
        <v>501</v>
      </c>
      <c r="Q227" s="44" t="s">
        <v>501</v>
      </c>
      <c r="R227" s="44" t="s">
        <v>501</v>
      </c>
      <c r="S227" s="30"/>
      <c r="T227" s="30"/>
      <c r="U227" s="30"/>
      <c r="V227" s="30"/>
      <c r="W227" s="30"/>
      <c r="X227" s="30"/>
      <c r="Y227" s="30"/>
    </row>
    <row r="228" spans="1:25" ht="18" customHeight="1">
      <c r="A228" s="30">
        <v>914</v>
      </c>
      <c r="B228" s="30" t="s">
        <v>1363</v>
      </c>
      <c r="C228" s="3">
        <v>40956</v>
      </c>
      <c r="D228" s="3">
        <v>41112</v>
      </c>
      <c r="E228" s="30" t="s">
        <v>1534</v>
      </c>
      <c r="F228" s="30" t="s">
        <v>1535</v>
      </c>
      <c r="G228" s="30" t="s">
        <v>2187</v>
      </c>
      <c r="H228" s="44" t="s">
        <v>6353</v>
      </c>
      <c r="I228" s="44">
        <v>41122</v>
      </c>
      <c r="J228" s="3" t="s">
        <v>2188</v>
      </c>
      <c r="K228" s="3" t="s">
        <v>4451</v>
      </c>
      <c r="L228" s="30" t="s">
        <v>5036</v>
      </c>
      <c r="M228" s="44" t="s">
        <v>4452</v>
      </c>
      <c r="N228" s="44" t="s">
        <v>6354</v>
      </c>
      <c r="O228" s="44" t="s">
        <v>6328</v>
      </c>
      <c r="P228" s="3">
        <v>41122</v>
      </c>
      <c r="Q228" s="44" t="s">
        <v>3522</v>
      </c>
      <c r="R228" s="44" t="s">
        <v>501</v>
      </c>
      <c r="S228" s="30"/>
      <c r="T228" s="30"/>
      <c r="U228" s="30"/>
      <c r="V228" s="30"/>
      <c r="W228" s="30"/>
      <c r="X228" s="30"/>
      <c r="Y228" s="30"/>
    </row>
    <row r="229" spans="1:25" ht="18" customHeight="1">
      <c r="A229" s="30">
        <v>915</v>
      </c>
      <c r="B229" s="30" t="s">
        <v>1335</v>
      </c>
      <c r="C229" s="3">
        <v>40956</v>
      </c>
      <c r="D229" s="3">
        <v>41098</v>
      </c>
      <c r="E229" s="30" t="s">
        <v>1534</v>
      </c>
      <c r="F229" s="30" t="s">
        <v>1535</v>
      </c>
      <c r="G229" s="30" t="s">
        <v>2189</v>
      </c>
      <c r="H229" s="44" t="s">
        <v>5037</v>
      </c>
      <c r="I229" s="44">
        <v>41096</v>
      </c>
      <c r="J229" s="3" t="s">
        <v>2190</v>
      </c>
      <c r="K229" s="3" t="s">
        <v>5038</v>
      </c>
      <c r="L229" s="30" t="s">
        <v>5039</v>
      </c>
      <c r="M229" s="44" t="s">
        <v>5040</v>
      </c>
      <c r="N229" s="44" t="s">
        <v>5393</v>
      </c>
      <c r="O229" s="44" t="s">
        <v>1572</v>
      </c>
      <c r="P229" s="3">
        <v>41096</v>
      </c>
      <c r="Q229" s="44" t="s">
        <v>4631</v>
      </c>
      <c r="R229" s="44" t="s">
        <v>501</v>
      </c>
      <c r="S229" s="30"/>
      <c r="T229" s="30"/>
      <c r="U229" s="30"/>
      <c r="V229" s="30"/>
      <c r="W229" s="30"/>
      <c r="X229" s="30"/>
      <c r="Y229" s="30"/>
    </row>
    <row r="230" spans="1:25" ht="18" customHeight="1">
      <c r="A230" s="30">
        <v>923</v>
      </c>
      <c r="B230" s="30" t="s">
        <v>1296</v>
      </c>
      <c r="C230" s="3">
        <v>40956</v>
      </c>
      <c r="D230" s="3">
        <v>41001</v>
      </c>
      <c r="E230" s="30" t="s">
        <v>1534</v>
      </c>
      <c r="F230" s="30" t="s">
        <v>1535</v>
      </c>
      <c r="G230" s="30" t="s">
        <v>1297</v>
      </c>
      <c r="H230" s="44" t="s">
        <v>2486</v>
      </c>
      <c r="I230" s="44">
        <v>41002</v>
      </c>
      <c r="J230" s="3" t="s">
        <v>2192</v>
      </c>
      <c r="K230" s="3" t="s">
        <v>2193</v>
      </c>
      <c r="L230" s="30" t="s">
        <v>5041</v>
      </c>
      <c r="M230" s="44" t="s">
        <v>3166</v>
      </c>
      <c r="N230" s="44" t="s">
        <v>2541</v>
      </c>
      <c r="O230" s="44" t="s">
        <v>2259</v>
      </c>
      <c r="P230" s="3">
        <v>41002</v>
      </c>
      <c r="Q230" s="44" t="s">
        <v>3529</v>
      </c>
      <c r="R230" s="44" t="s">
        <v>501</v>
      </c>
      <c r="S230" s="30"/>
      <c r="T230" s="30"/>
      <c r="U230" s="30"/>
      <c r="V230" s="30"/>
      <c r="W230" s="30"/>
      <c r="X230" s="30"/>
      <c r="Y230" s="30"/>
    </row>
    <row r="231" spans="1:25" ht="18" customHeight="1">
      <c r="A231" s="30">
        <v>916</v>
      </c>
      <c r="B231" s="30" t="s">
        <v>1298</v>
      </c>
      <c r="C231" s="3">
        <v>40956</v>
      </c>
      <c r="D231" s="3">
        <v>41113</v>
      </c>
      <c r="E231" s="30" t="s">
        <v>1599</v>
      </c>
      <c r="F231" s="30" t="s">
        <v>1535</v>
      </c>
      <c r="G231" s="30" t="s">
        <v>1299</v>
      </c>
      <c r="H231" s="44" t="s">
        <v>6899</v>
      </c>
      <c r="I231" s="44">
        <v>41152</v>
      </c>
      <c r="J231" s="3" t="s">
        <v>2194</v>
      </c>
      <c r="K231" s="3" t="s">
        <v>4453</v>
      </c>
      <c r="L231" s="30" t="s">
        <v>5042</v>
      </c>
      <c r="M231" s="44" t="s">
        <v>2196</v>
      </c>
      <c r="N231" s="44" t="s">
        <v>501</v>
      </c>
      <c r="O231" s="44" t="s">
        <v>501</v>
      </c>
      <c r="P231" s="3" t="s">
        <v>501</v>
      </c>
      <c r="Q231" s="44" t="s">
        <v>5394</v>
      </c>
      <c r="R231" s="44" t="s">
        <v>501</v>
      </c>
      <c r="S231" s="30"/>
      <c r="T231" s="30"/>
      <c r="U231" s="30"/>
      <c r="V231" s="30"/>
      <c r="W231" s="30"/>
      <c r="X231" s="30"/>
      <c r="Y231" s="30"/>
    </row>
    <row r="232" spans="1:25" ht="18" customHeight="1">
      <c r="A232" s="30">
        <v>917</v>
      </c>
      <c r="B232" s="30" t="s">
        <v>1300</v>
      </c>
      <c r="C232" s="3">
        <v>40956</v>
      </c>
      <c r="D232" s="3">
        <v>41001</v>
      </c>
      <c r="E232" s="30" t="s">
        <v>1534</v>
      </c>
      <c r="F232" s="30" t="s">
        <v>1535</v>
      </c>
      <c r="G232" s="30" t="s">
        <v>1301</v>
      </c>
      <c r="H232" s="44" t="s">
        <v>2197</v>
      </c>
      <c r="I232" s="44">
        <v>40981</v>
      </c>
      <c r="J232" s="3" t="s">
        <v>2198</v>
      </c>
      <c r="K232" s="3" t="s">
        <v>1415</v>
      </c>
      <c r="L232" s="30" t="s">
        <v>5043</v>
      </c>
      <c r="M232" s="44" t="s">
        <v>2199</v>
      </c>
      <c r="N232" s="44" t="s">
        <v>2224</v>
      </c>
      <c r="O232" s="44" t="s">
        <v>1966</v>
      </c>
      <c r="P232" s="3">
        <v>40981</v>
      </c>
      <c r="Q232" s="44" t="s">
        <v>2200</v>
      </c>
      <c r="R232" s="44" t="s">
        <v>501</v>
      </c>
      <c r="S232" s="30"/>
      <c r="T232" s="30"/>
      <c r="U232" s="30"/>
      <c r="V232" s="30"/>
      <c r="W232" s="30"/>
      <c r="X232" s="30"/>
      <c r="Y232" s="30"/>
    </row>
    <row r="233" spans="1:25" ht="18" customHeight="1">
      <c r="A233" s="30">
        <v>918</v>
      </c>
      <c r="B233" s="30" t="s">
        <v>1302</v>
      </c>
      <c r="C233" s="3">
        <v>40956</v>
      </c>
      <c r="D233" s="3">
        <v>41125</v>
      </c>
      <c r="E233" s="30" t="s">
        <v>1534</v>
      </c>
      <c r="F233" s="30" t="s">
        <v>1535</v>
      </c>
      <c r="G233" s="30" t="s">
        <v>1303</v>
      </c>
      <c r="H233" s="44" t="s">
        <v>7975</v>
      </c>
      <c r="I233" s="44">
        <v>41152</v>
      </c>
      <c r="J233" s="3" t="s">
        <v>2201</v>
      </c>
      <c r="K233" s="3" t="s">
        <v>5395</v>
      </c>
      <c r="L233" s="30" t="s">
        <v>5044</v>
      </c>
      <c r="M233" s="44" t="s">
        <v>5396</v>
      </c>
      <c r="N233" s="44" t="s">
        <v>8195</v>
      </c>
      <c r="O233" s="44" t="s">
        <v>5536</v>
      </c>
      <c r="P233" s="3">
        <v>41169</v>
      </c>
      <c r="Q233" s="44" t="s">
        <v>5348</v>
      </c>
      <c r="R233" s="44" t="s">
        <v>501</v>
      </c>
      <c r="S233" s="30"/>
      <c r="T233" s="30"/>
      <c r="U233" s="30"/>
      <c r="V233" s="3"/>
      <c r="W233" s="30"/>
      <c r="X233" s="30"/>
      <c r="Y233" s="30"/>
    </row>
    <row r="234" spans="1:25" ht="18" customHeight="1">
      <c r="A234" s="30">
        <v>919</v>
      </c>
      <c r="B234" s="30" t="s">
        <v>1304</v>
      </c>
      <c r="C234" s="3">
        <v>40956</v>
      </c>
      <c r="D234" s="3">
        <v>41112</v>
      </c>
      <c r="E234" s="30" t="s">
        <v>1534</v>
      </c>
      <c r="F234" s="30" t="s">
        <v>1535</v>
      </c>
      <c r="G234" s="30" t="s">
        <v>1305</v>
      </c>
      <c r="H234" s="44" t="s">
        <v>6355</v>
      </c>
      <c r="I234" s="44">
        <v>41122</v>
      </c>
      <c r="J234" s="3" t="s">
        <v>2202</v>
      </c>
      <c r="K234" s="3" t="s">
        <v>2203</v>
      </c>
      <c r="L234" s="30" t="s">
        <v>5045</v>
      </c>
      <c r="M234" s="44" t="s">
        <v>4454</v>
      </c>
      <c r="N234" s="44" t="s">
        <v>6356</v>
      </c>
      <c r="O234" s="44" t="s">
        <v>5948</v>
      </c>
      <c r="P234" s="3">
        <v>41122</v>
      </c>
      <c r="Q234" s="44" t="s">
        <v>3532</v>
      </c>
      <c r="R234" s="44" t="s">
        <v>501</v>
      </c>
      <c r="S234" s="30"/>
      <c r="T234" s="30"/>
      <c r="U234" s="30"/>
      <c r="V234" s="30"/>
      <c r="W234" s="30"/>
      <c r="X234" s="30"/>
      <c r="Y234" s="30"/>
    </row>
    <row r="235" spans="1:25" ht="18" customHeight="1">
      <c r="A235" s="30">
        <v>920</v>
      </c>
      <c r="B235" s="30" t="s">
        <v>1306</v>
      </c>
      <c r="C235" s="3">
        <v>40956</v>
      </c>
      <c r="D235" s="3">
        <v>41168</v>
      </c>
      <c r="E235" s="30" t="s">
        <v>1599</v>
      </c>
      <c r="F235" s="30" t="s">
        <v>1535</v>
      </c>
      <c r="G235" s="30" t="s">
        <v>1307</v>
      </c>
      <c r="H235" s="44" t="s">
        <v>501</v>
      </c>
      <c r="I235" s="44">
        <v>40974</v>
      </c>
      <c r="J235" s="3" t="s">
        <v>2204</v>
      </c>
      <c r="K235" s="3" t="s">
        <v>2205</v>
      </c>
      <c r="L235" s="30" t="s">
        <v>5046</v>
      </c>
      <c r="M235" s="44" t="s">
        <v>2206</v>
      </c>
      <c r="N235" s="44" t="s">
        <v>501</v>
      </c>
      <c r="O235" s="44" t="s">
        <v>501</v>
      </c>
      <c r="P235" s="3" t="s">
        <v>501</v>
      </c>
      <c r="Q235" s="44" t="s">
        <v>7565</v>
      </c>
      <c r="R235" s="44" t="s">
        <v>501</v>
      </c>
      <c r="S235" s="30"/>
      <c r="T235" s="30"/>
      <c r="U235" s="30"/>
      <c r="V235" s="30"/>
      <c r="W235" s="30"/>
      <c r="X235" s="30"/>
      <c r="Y235" s="30"/>
    </row>
    <row r="236" spans="1:25" ht="18" customHeight="1">
      <c r="A236" s="30">
        <v>921</v>
      </c>
      <c r="B236" s="30" t="s">
        <v>1308</v>
      </c>
      <c r="C236" s="3">
        <v>40956</v>
      </c>
      <c r="D236" s="3">
        <v>41112</v>
      </c>
      <c r="E236" s="30" t="s">
        <v>1534</v>
      </c>
      <c r="F236" s="30" t="s">
        <v>1535</v>
      </c>
      <c r="G236" s="30" t="s">
        <v>1309</v>
      </c>
      <c r="H236" s="44" t="s">
        <v>7543</v>
      </c>
      <c r="I236" s="44">
        <v>41141</v>
      </c>
      <c r="J236" s="3" t="s">
        <v>2207</v>
      </c>
      <c r="K236" s="3" t="s">
        <v>2208</v>
      </c>
      <c r="L236" s="30" t="s">
        <v>5047</v>
      </c>
      <c r="M236" s="44" t="s">
        <v>2209</v>
      </c>
      <c r="N236" s="44" t="s">
        <v>7544</v>
      </c>
      <c r="O236" s="44" t="s">
        <v>7196</v>
      </c>
      <c r="P236" s="3">
        <v>41152</v>
      </c>
      <c r="Q236" s="44" t="s">
        <v>4628</v>
      </c>
      <c r="R236" s="44" t="s">
        <v>501</v>
      </c>
      <c r="S236" s="30"/>
      <c r="T236" s="30"/>
      <c r="U236" s="30"/>
      <c r="V236" s="30"/>
      <c r="W236" s="30"/>
      <c r="X236" s="30"/>
      <c r="Y236" s="30"/>
    </row>
    <row r="237" spans="1:25" ht="18" customHeight="1">
      <c r="A237" s="30">
        <v>922</v>
      </c>
      <c r="B237" s="30" t="s">
        <v>1310</v>
      </c>
      <c r="C237" s="3">
        <v>40956</v>
      </c>
      <c r="D237" s="3">
        <v>41119</v>
      </c>
      <c r="E237" s="30" t="s">
        <v>1534</v>
      </c>
      <c r="F237" s="30" t="s">
        <v>1535</v>
      </c>
      <c r="G237" s="30" t="s">
        <v>5349</v>
      </c>
      <c r="H237" s="44" t="s">
        <v>6673</v>
      </c>
      <c r="I237" s="44">
        <v>41131</v>
      </c>
      <c r="J237" s="3" t="s">
        <v>2210</v>
      </c>
      <c r="K237" s="3" t="s">
        <v>2211</v>
      </c>
      <c r="L237" s="30" t="s">
        <v>5048</v>
      </c>
      <c r="M237" s="44" t="s">
        <v>2212</v>
      </c>
      <c r="N237" s="44" t="s">
        <v>6674</v>
      </c>
      <c r="O237" s="44" t="s">
        <v>2729</v>
      </c>
      <c r="P237" s="3">
        <v>41135</v>
      </c>
      <c r="Q237" s="44" t="s">
        <v>4455</v>
      </c>
      <c r="R237" s="44" t="s">
        <v>501</v>
      </c>
      <c r="S237" s="30"/>
      <c r="T237" s="30"/>
      <c r="U237" s="30"/>
      <c r="V237" s="30"/>
      <c r="W237" s="30"/>
      <c r="X237" s="30"/>
      <c r="Y237" s="30"/>
    </row>
    <row r="238" spans="1:25" ht="18" customHeight="1">
      <c r="A238" s="30">
        <v>879</v>
      </c>
      <c r="B238" s="30" t="s">
        <v>1370</v>
      </c>
      <c r="C238" s="3">
        <v>40956</v>
      </c>
      <c r="D238" s="3">
        <v>41112</v>
      </c>
      <c r="E238" s="30" t="s">
        <v>1534</v>
      </c>
      <c r="F238" s="30" t="s">
        <v>1535</v>
      </c>
      <c r="G238" s="30" t="s">
        <v>1371</v>
      </c>
      <c r="H238" s="44" t="s">
        <v>8196</v>
      </c>
      <c r="I238" s="44">
        <v>41164</v>
      </c>
      <c r="J238" s="3" t="s">
        <v>2213</v>
      </c>
      <c r="K238" s="3" t="s">
        <v>2214</v>
      </c>
      <c r="L238" s="30" t="s">
        <v>5049</v>
      </c>
      <c r="M238" s="44" t="s">
        <v>4456</v>
      </c>
      <c r="N238" s="44" t="s">
        <v>8197</v>
      </c>
      <c r="O238" s="44" t="s">
        <v>5536</v>
      </c>
      <c r="P238" s="3">
        <v>41170</v>
      </c>
      <c r="Q238" s="44" t="s">
        <v>3522</v>
      </c>
      <c r="R238" s="44" t="s">
        <v>501</v>
      </c>
      <c r="S238" s="30"/>
      <c r="T238" s="30"/>
      <c r="U238" s="30"/>
      <c r="V238" s="30"/>
      <c r="W238" s="30"/>
      <c r="X238" s="30"/>
      <c r="Y238" s="30"/>
    </row>
    <row r="239" spans="1:25" ht="18" customHeight="1">
      <c r="A239" s="30">
        <v>924</v>
      </c>
      <c r="B239" s="30" t="s">
        <v>1400</v>
      </c>
      <c r="C239" s="3">
        <v>40966</v>
      </c>
      <c r="D239" s="3">
        <v>41011</v>
      </c>
      <c r="E239" s="30" t="s">
        <v>1534</v>
      </c>
      <c r="F239" s="30" t="s">
        <v>1535</v>
      </c>
      <c r="G239" s="30" t="s">
        <v>1397</v>
      </c>
      <c r="H239" s="30" t="s">
        <v>2215</v>
      </c>
      <c r="I239" s="30">
        <v>40982</v>
      </c>
      <c r="J239" s="3" t="s">
        <v>2216</v>
      </c>
      <c r="K239" s="3" t="s">
        <v>2217</v>
      </c>
      <c r="L239" s="30" t="s">
        <v>5050</v>
      </c>
      <c r="M239" s="30" t="s">
        <v>2218</v>
      </c>
      <c r="N239" s="30" t="s">
        <v>2261</v>
      </c>
      <c r="O239" s="30" t="s">
        <v>2262</v>
      </c>
      <c r="P239" s="3">
        <v>40982</v>
      </c>
      <c r="Q239" s="44" t="s">
        <v>2219</v>
      </c>
      <c r="R239" s="44" t="s">
        <v>501</v>
      </c>
      <c r="S239" s="30"/>
      <c r="T239" s="30"/>
      <c r="U239" s="30"/>
      <c r="V239" s="30"/>
      <c r="W239" s="30"/>
      <c r="X239" s="30"/>
      <c r="Y239" s="30"/>
    </row>
    <row r="240" spans="1:25" ht="18" customHeight="1">
      <c r="A240" s="30">
        <v>818</v>
      </c>
      <c r="B240" s="30" t="s">
        <v>1510</v>
      </c>
      <c r="C240" s="3">
        <v>40975</v>
      </c>
      <c r="D240" s="3">
        <v>41020</v>
      </c>
      <c r="E240" s="30" t="s">
        <v>1534</v>
      </c>
      <c r="F240" s="30" t="s">
        <v>1776</v>
      </c>
      <c r="G240" s="30" t="s">
        <v>2030</v>
      </c>
      <c r="H240" s="30" t="s">
        <v>2542</v>
      </c>
      <c r="I240" s="30">
        <v>41026</v>
      </c>
      <c r="J240" s="3" t="s">
        <v>1511</v>
      </c>
      <c r="K240" s="3" t="s">
        <v>1513</v>
      </c>
      <c r="L240" s="30" t="s">
        <v>5051</v>
      </c>
      <c r="M240" s="30" t="s">
        <v>3913</v>
      </c>
      <c r="N240" s="30" t="s">
        <v>3136</v>
      </c>
      <c r="O240" s="30" t="s">
        <v>3137</v>
      </c>
      <c r="P240" s="3">
        <v>41031</v>
      </c>
      <c r="Q240" s="44" t="s">
        <v>2220</v>
      </c>
      <c r="R240" s="44" t="s">
        <v>501</v>
      </c>
      <c r="S240" s="30"/>
      <c r="T240" s="30"/>
      <c r="U240" s="30"/>
      <c r="V240" s="30"/>
      <c r="W240" s="30"/>
      <c r="X240" s="30"/>
      <c r="Y240" s="30"/>
    </row>
    <row r="241" spans="1:25" ht="18" customHeight="1">
      <c r="A241" s="30">
        <v>930</v>
      </c>
      <c r="B241" s="30" t="s">
        <v>1525</v>
      </c>
      <c r="C241" s="3">
        <v>40977</v>
      </c>
      <c r="D241" s="3">
        <v>41022</v>
      </c>
      <c r="E241" s="30" t="s">
        <v>1534</v>
      </c>
      <c r="F241" s="30" t="s">
        <v>1535</v>
      </c>
      <c r="G241" s="30" t="s">
        <v>1526</v>
      </c>
      <c r="H241" s="30" t="s">
        <v>2221</v>
      </c>
      <c r="I241" s="30">
        <v>40987</v>
      </c>
      <c r="J241" s="3" t="s">
        <v>1529</v>
      </c>
      <c r="K241" s="3" t="s">
        <v>1530</v>
      </c>
      <c r="L241" s="30" t="s">
        <v>5052</v>
      </c>
      <c r="M241" s="30" t="s">
        <v>1531</v>
      </c>
      <c r="N241" s="30" t="s">
        <v>2300</v>
      </c>
      <c r="O241" s="30" t="s">
        <v>2301</v>
      </c>
      <c r="P241" s="43">
        <v>40987</v>
      </c>
      <c r="Q241" s="44" t="s">
        <v>501</v>
      </c>
      <c r="R241" s="44" t="s">
        <v>501</v>
      </c>
      <c r="S241" s="30"/>
      <c r="T241" s="30"/>
      <c r="U241" s="30"/>
      <c r="V241" s="30"/>
      <c r="W241" s="30"/>
      <c r="X241" s="30"/>
      <c r="Y241" s="30"/>
    </row>
    <row r="242" spans="1:25" ht="18" customHeight="1">
      <c r="A242" s="30">
        <v>913</v>
      </c>
      <c r="B242" s="30" t="s">
        <v>2265</v>
      </c>
      <c r="C242" s="3">
        <v>40984</v>
      </c>
      <c r="D242" s="3">
        <v>41029</v>
      </c>
      <c r="E242" s="30" t="s">
        <v>1534</v>
      </c>
      <c r="F242" s="30" t="s">
        <v>1535</v>
      </c>
      <c r="G242" s="30" t="s">
        <v>2183</v>
      </c>
      <c r="H242" s="30" t="s">
        <v>2307</v>
      </c>
      <c r="I242" s="30">
        <v>40989</v>
      </c>
      <c r="J242" s="3" t="s">
        <v>2184</v>
      </c>
      <c r="K242" s="3" t="s">
        <v>2280</v>
      </c>
      <c r="L242" s="30" t="s">
        <v>5035</v>
      </c>
      <c r="M242" s="30" t="s">
        <v>2186</v>
      </c>
      <c r="N242" s="30" t="s">
        <v>2455</v>
      </c>
      <c r="O242" s="30" t="s">
        <v>2301</v>
      </c>
      <c r="P242" s="3">
        <v>40991</v>
      </c>
      <c r="Q242" s="44" t="s">
        <v>2281</v>
      </c>
      <c r="R242" s="44" t="s">
        <v>501</v>
      </c>
      <c r="S242" s="30"/>
      <c r="T242" s="30"/>
      <c r="U242" s="30"/>
      <c r="V242" s="30"/>
      <c r="W242" s="30"/>
      <c r="X242" s="30"/>
      <c r="Y242" s="30"/>
    </row>
    <row r="243" spans="1:25" ht="18" customHeight="1">
      <c r="A243" s="30">
        <v>850</v>
      </c>
      <c r="B243" s="30" t="s">
        <v>2263</v>
      </c>
      <c r="C243" s="3">
        <v>40984</v>
      </c>
      <c r="D243" s="30">
        <v>41029</v>
      </c>
      <c r="E243" s="30" t="s">
        <v>1534</v>
      </c>
      <c r="F243" s="30" t="s">
        <v>1535</v>
      </c>
      <c r="G243" s="30" t="s">
        <v>2059</v>
      </c>
      <c r="H243" s="30" t="s">
        <v>2308</v>
      </c>
      <c r="I243" s="30">
        <v>40996</v>
      </c>
      <c r="J243" s="3" t="s">
        <v>2282</v>
      </c>
      <c r="K243" s="3" t="s">
        <v>2283</v>
      </c>
      <c r="L243" s="30" t="s">
        <v>4988</v>
      </c>
      <c r="M243" s="44" t="s">
        <v>1113</v>
      </c>
      <c r="N243" s="30" t="s">
        <v>501</v>
      </c>
      <c r="O243" s="30" t="s">
        <v>1552</v>
      </c>
      <c r="P243" s="3">
        <v>40996</v>
      </c>
      <c r="Q243" s="44" t="s">
        <v>2284</v>
      </c>
      <c r="R243" s="44" t="s">
        <v>501</v>
      </c>
      <c r="S243" s="30"/>
      <c r="T243" s="30"/>
      <c r="U243" s="30"/>
      <c r="V243" s="30"/>
      <c r="W243" s="30"/>
      <c r="X243" s="30"/>
      <c r="Y243" s="30"/>
    </row>
    <row r="244" spans="1:25" ht="18" customHeight="1">
      <c r="A244" s="30">
        <v>854</v>
      </c>
      <c r="B244" s="30" t="s">
        <v>2264</v>
      </c>
      <c r="C244" s="3">
        <v>40984</v>
      </c>
      <c r="D244" s="30">
        <v>41029</v>
      </c>
      <c r="E244" s="30" t="s">
        <v>1534</v>
      </c>
      <c r="F244" s="30" t="s">
        <v>1535</v>
      </c>
      <c r="G244" s="30" t="s">
        <v>2061</v>
      </c>
      <c r="H244" s="30" t="s">
        <v>2441</v>
      </c>
      <c r="I244" s="30">
        <v>40996</v>
      </c>
      <c r="J244" s="3" t="s">
        <v>2285</v>
      </c>
      <c r="K244" s="3" t="s">
        <v>2286</v>
      </c>
      <c r="L244" s="30" t="s">
        <v>4992</v>
      </c>
      <c r="M244" s="30" t="s">
        <v>1122</v>
      </c>
      <c r="N244" s="30" t="s">
        <v>2465</v>
      </c>
      <c r="O244" s="30" t="s">
        <v>2259</v>
      </c>
      <c r="P244" s="3">
        <v>40996</v>
      </c>
      <c r="Q244" s="44" t="s">
        <v>2287</v>
      </c>
      <c r="R244" s="44" t="s">
        <v>501</v>
      </c>
      <c r="S244" s="30"/>
      <c r="T244" s="30"/>
      <c r="U244" s="30"/>
      <c r="V244" s="30"/>
      <c r="W244" s="30"/>
      <c r="X244" s="30"/>
      <c r="Y244" s="30"/>
    </row>
    <row r="245" spans="1:25" ht="18" customHeight="1">
      <c r="A245" s="30">
        <v>896</v>
      </c>
      <c r="B245" s="30" t="s">
        <v>2288</v>
      </c>
      <c r="C245" s="3">
        <v>40984</v>
      </c>
      <c r="D245" s="30">
        <v>41029</v>
      </c>
      <c r="E245" s="30" t="s">
        <v>1534</v>
      </c>
      <c r="F245" s="30" t="s">
        <v>1535</v>
      </c>
      <c r="G245" s="30" t="s">
        <v>2133</v>
      </c>
      <c r="H245" s="30" t="s">
        <v>2328</v>
      </c>
      <c r="I245" s="30">
        <v>40991</v>
      </c>
      <c r="J245" s="3" t="s">
        <v>2134</v>
      </c>
      <c r="K245" s="3" t="s">
        <v>2289</v>
      </c>
      <c r="L245" s="30" t="s">
        <v>5019</v>
      </c>
      <c r="M245" s="30" t="s">
        <v>2135</v>
      </c>
      <c r="N245" s="30" t="s">
        <v>2442</v>
      </c>
      <c r="O245" s="30" t="s">
        <v>1956</v>
      </c>
      <c r="P245" s="3">
        <v>40994</v>
      </c>
      <c r="Q245" s="44" t="s">
        <v>2443</v>
      </c>
      <c r="R245" s="44" t="s">
        <v>501</v>
      </c>
      <c r="S245" s="30"/>
      <c r="T245" s="30"/>
      <c r="U245" s="30"/>
      <c r="V245" s="30"/>
      <c r="W245" s="30"/>
      <c r="X245" s="30"/>
      <c r="Y245" s="30"/>
    </row>
    <row r="246" spans="1:25" ht="18" customHeight="1">
      <c r="A246" s="30">
        <v>862</v>
      </c>
      <c r="B246" s="30" t="s">
        <v>2267</v>
      </c>
      <c r="C246" s="3">
        <v>40984</v>
      </c>
      <c r="D246" s="30">
        <v>41029</v>
      </c>
      <c r="E246" s="30" t="s">
        <v>1534</v>
      </c>
      <c r="F246" s="30" t="s">
        <v>1535</v>
      </c>
      <c r="G246" s="30" t="s">
        <v>2065</v>
      </c>
      <c r="H246" s="30" t="s">
        <v>2329</v>
      </c>
      <c r="I246" s="30">
        <v>40994</v>
      </c>
      <c r="J246" s="3" t="s">
        <v>2290</v>
      </c>
      <c r="K246" s="3" t="s">
        <v>2291</v>
      </c>
      <c r="L246" s="30" t="s">
        <v>4996</v>
      </c>
      <c r="M246" s="30" t="s">
        <v>1142</v>
      </c>
      <c r="N246" s="30" t="s">
        <v>2444</v>
      </c>
      <c r="O246" s="30" t="s">
        <v>1565</v>
      </c>
      <c r="P246" s="3">
        <v>40996</v>
      </c>
      <c r="Q246" s="44" t="s">
        <v>2292</v>
      </c>
      <c r="R246" s="44" t="s">
        <v>501</v>
      </c>
      <c r="S246" s="30"/>
      <c r="T246" s="30"/>
      <c r="U246" s="30"/>
      <c r="V246" s="30"/>
      <c r="W246" s="30"/>
      <c r="X246" s="30"/>
      <c r="Y246" s="30"/>
    </row>
    <row r="247" spans="1:25" ht="18" customHeight="1">
      <c r="A247" s="30">
        <v>855</v>
      </c>
      <c r="B247" s="30" t="s">
        <v>2269</v>
      </c>
      <c r="C247" s="3">
        <v>40984</v>
      </c>
      <c r="D247" s="30">
        <v>40984</v>
      </c>
      <c r="E247" s="30" t="s">
        <v>1534</v>
      </c>
      <c r="F247" s="30" t="s">
        <v>1535</v>
      </c>
      <c r="G247" s="30" t="s">
        <v>1007</v>
      </c>
      <c r="H247" s="30" t="s">
        <v>2010</v>
      </c>
      <c r="I247" s="30">
        <v>40995</v>
      </c>
      <c r="J247" s="3" t="s">
        <v>2293</v>
      </c>
      <c r="K247" s="3" t="s">
        <v>2294</v>
      </c>
      <c r="L247" s="30" t="s">
        <v>4964</v>
      </c>
      <c r="M247" s="30" t="s">
        <v>2012</v>
      </c>
      <c r="N247" s="30" t="s">
        <v>2456</v>
      </c>
      <c r="O247" s="30" t="s">
        <v>1625</v>
      </c>
      <c r="P247" s="3">
        <v>40996</v>
      </c>
      <c r="Q247" s="44" t="s">
        <v>2295</v>
      </c>
      <c r="R247" s="44" t="s">
        <v>501</v>
      </c>
      <c r="S247" s="30"/>
      <c r="T247" s="30"/>
      <c r="U247" s="30"/>
      <c r="V247" s="30"/>
      <c r="W247" s="30"/>
      <c r="X247" s="30"/>
      <c r="Y247" s="30"/>
    </row>
    <row r="248" spans="1:25" ht="18" customHeight="1">
      <c r="A248" s="30" t="s">
        <v>2298</v>
      </c>
      <c r="B248" s="30" t="s">
        <v>2297</v>
      </c>
      <c r="C248" s="3">
        <v>40987</v>
      </c>
      <c r="D248" s="30">
        <v>41087</v>
      </c>
      <c r="E248" s="30" t="s">
        <v>1687</v>
      </c>
      <c r="F248" s="30" t="s">
        <v>1535</v>
      </c>
      <c r="G248" s="30" t="s">
        <v>172</v>
      </c>
      <c r="H248" s="44" t="s">
        <v>501</v>
      </c>
      <c r="I248" s="44" t="s">
        <v>501</v>
      </c>
      <c r="J248" s="3" t="s">
        <v>2302</v>
      </c>
      <c r="K248" s="3" t="s">
        <v>2303</v>
      </c>
      <c r="L248" s="30" t="s">
        <v>4811</v>
      </c>
      <c r="M248" s="44" t="s">
        <v>2304</v>
      </c>
      <c r="N248" s="44" t="s">
        <v>501</v>
      </c>
      <c r="O248" s="44" t="s">
        <v>501</v>
      </c>
      <c r="P248" s="3" t="s">
        <v>501</v>
      </c>
      <c r="Q248" s="44" t="s">
        <v>3533</v>
      </c>
      <c r="R248" s="44" t="s">
        <v>501</v>
      </c>
      <c r="S248" s="30"/>
      <c r="T248" s="30"/>
      <c r="U248" s="30"/>
      <c r="V248" s="30"/>
      <c r="W248" s="30"/>
      <c r="X248" s="30"/>
      <c r="Y248" s="30"/>
    </row>
    <row r="249" spans="1:25" ht="18" customHeight="1">
      <c r="A249" s="30">
        <v>948</v>
      </c>
      <c r="B249" s="30" t="s">
        <v>2330</v>
      </c>
      <c r="C249" s="3">
        <v>40989</v>
      </c>
      <c r="D249" s="30">
        <v>41089</v>
      </c>
      <c r="E249" s="30" t="s">
        <v>1534</v>
      </c>
      <c r="F249" s="30" t="s">
        <v>1535</v>
      </c>
      <c r="G249" s="30" t="s">
        <v>2344</v>
      </c>
      <c r="H249" s="44" t="s">
        <v>5053</v>
      </c>
      <c r="I249" s="44">
        <v>41103</v>
      </c>
      <c r="J249" s="3" t="s">
        <v>2356</v>
      </c>
      <c r="K249" s="3" t="s">
        <v>4457</v>
      </c>
      <c r="L249" s="30" t="s">
        <v>5054</v>
      </c>
      <c r="M249" s="44" t="s">
        <v>2357</v>
      </c>
      <c r="N249" s="44" t="s">
        <v>5568</v>
      </c>
      <c r="O249" s="44" t="s">
        <v>501</v>
      </c>
      <c r="P249" s="3">
        <v>41106</v>
      </c>
      <c r="Q249" s="44" t="s">
        <v>4404</v>
      </c>
      <c r="R249" s="44" t="s">
        <v>501</v>
      </c>
      <c r="S249" s="30"/>
      <c r="T249" s="30"/>
      <c r="U249" s="30"/>
      <c r="V249" s="30"/>
      <c r="W249" s="30"/>
      <c r="X249" s="30"/>
      <c r="Y249" s="30"/>
    </row>
    <row r="250" spans="1:25" ht="18" customHeight="1">
      <c r="A250" s="30">
        <v>938</v>
      </c>
      <c r="B250" s="30" t="s">
        <v>2331</v>
      </c>
      <c r="C250" s="3">
        <v>40989</v>
      </c>
      <c r="D250" s="30">
        <v>41034</v>
      </c>
      <c r="E250" s="30" t="s">
        <v>1534</v>
      </c>
      <c r="F250" s="30" t="s">
        <v>1535</v>
      </c>
      <c r="G250" s="30" t="s">
        <v>2345</v>
      </c>
      <c r="H250" s="30" t="s">
        <v>2445</v>
      </c>
      <c r="I250" s="30">
        <v>40994</v>
      </c>
      <c r="J250" s="3" t="s">
        <v>2358</v>
      </c>
      <c r="K250" s="3" t="s">
        <v>2359</v>
      </c>
      <c r="L250" s="30" t="s">
        <v>5055</v>
      </c>
      <c r="M250" s="30" t="s">
        <v>2360</v>
      </c>
      <c r="N250" s="30" t="s">
        <v>2446</v>
      </c>
      <c r="O250" s="30" t="s">
        <v>1559</v>
      </c>
      <c r="P250" s="43">
        <v>40996</v>
      </c>
      <c r="Q250" s="44" t="s">
        <v>501</v>
      </c>
      <c r="R250" s="44" t="s">
        <v>501</v>
      </c>
      <c r="S250" s="30"/>
      <c r="T250" s="30"/>
      <c r="U250" s="30"/>
      <c r="V250" s="30"/>
      <c r="W250" s="30"/>
      <c r="X250" s="30"/>
      <c r="Y250" s="30"/>
    </row>
    <row r="251" spans="1:25" ht="18" customHeight="1">
      <c r="A251" s="30">
        <v>939</v>
      </c>
      <c r="B251" s="30" t="s">
        <v>2332</v>
      </c>
      <c r="C251" s="3">
        <v>40989</v>
      </c>
      <c r="D251" s="30">
        <v>41096</v>
      </c>
      <c r="E251" s="30" t="s">
        <v>1599</v>
      </c>
      <c r="F251" s="30" t="s">
        <v>1535</v>
      </c>
      <c r="G251" s="30" t="s">
        <v>2346</v>
      </c>
      <c r="H251" s="44" t="s">
        <v>5820</v>
      </c>
      <c r="I251" s="44">
        <v>41151</v>
      </c>
      <c r="J251" s="30" t="s">
        <v>2361</v>
      </c>
      <c r="K251" s="30" t="s">
        <v>2362</v>
      </c>
      <c r="L251" s="30" t="s">
        <v>5056</v>
      </c>
      <c r="M251" s="44" t="s">
        <v>2363</v>
      </c>
      <c r="N251" s="44" t="s">
        <v>501</v>
      </c>
      <c r="O251" s="44" t="s">
        <v>501</v>
      </c>
      <c r="P251" s="3" t="s">
        <v>501</v>
      </c>
      <c r="Q251" s="44" t="s">
        <v>2642</v>
      </c>
      <c r="R251" s="44" t="s">
        <v>501</v>
      </c>
      <c r="S251" s="30"/>
      <c r="T251" s="30"/>
      <c r="U251" s="30"/>
      <c r="V251" s="30"/>
    </row>
    <row r="252" spans="1:25" ht="18" customHeight="1">
      <c r="A252" s="30">
        <v>940</v>
      </c>
      <c r="B252" s="30" t="s">
        <v>2333</v>
      </c>
      <c r="C252" s="3">
        <v>40989</v>
      </c>
      <c r="D252" s="30">
        <v>41034</v>
      </c>
      <c r="E252" s="30" t="s">
        <v>1534</v>
      </c>
      <c r="F252" s="30" t="s">
        <v>1535</v>
      </c>
      <c r="G252" s="30" t="s">
        <v>2429</v>
      </c>
      <c r="H252" s="30" t="s">
        <v>2434</v>
      </c>
      <c r="I252" s="30">
        <v>40994</v>
      </c>
      <c r="J252" s="30" t="s">
        <v>2364</v>
      </c>
      <c r="K252" s="30" t="s">
        <v>2365</v>
      </c>
      <c r="L252" s="30" t="s">
        <v>5057</v>
      </c>
      <c r="M252" s="30" t="s">
        <v>2366</v>
      </c>
      <c r="N252" s="30" t="s">
        <v>2447</v>
      </c>
      <c r="O252" s="30" t="s">
        <v>2301</v>
      </c>
      <c r="P252" s="43">
        <v>40996</v>
      </c>
      <c r="Q252" s="44" t="s">
        <v>501</v>
      </c>
      <c r="R252" s="44" t="s">
        <v>501</v>
      </c>
      <c r="S252" s="30"/>
      <c r="T252" s="30"/>
      <c r="U252" s="30"/>
      <c r="V252" s="30"/>
    </row>
    <row r="253" spans="1:25" ht="18" customHeight="1">
      <c r="A253" s="30">
        <v>942</v>
      </c>
      <c r="B253" s="30" t="s">
        <v>2334</v>
      </c>
      <c r="C253" s="3">
        <v>40989</v>
      </c>
      <c r="D253" s="30">
        <v>41034</v>
      </c>
      <c r="E253" s="30" t="s">
        <v>1534</v>
      </c>
      <c r="F253" s="30" t="s">
        <v>1535</v>
      </c>
      <c r="G253" s="30" t="s">
        <v>2347</v>
      </c>
      <c r="H253" s="44" t="s">
        <v>2448</v>
      </c>
      <c r="I253" s="30">
        <v>40996</v>
      </c>
      <c r="J253" s="30" t="s">
        <v>2367</v>
      </c>
      <c r="K253" s="30" t="s">
        <v>2368</v>
      </c>
      <c r="L253" s="30" t="s">
        <v>5058</v>
      </c>
      <c r="M253" s="44" t="s">
        <v>2369</v>
      </c>
      <c r="N253" s="44" t="s">
        <v>2466</v>
      </c>
      <c r="O253" s="30" t="s">
        <v>2301</v>
      </c>
      <c r="P253" s="43">
        <v>40998</v>
      </c>
      <c r="Q253" s="44" t="s">
        <v>501</v>
      </c>
      <c r="R253" s="44" t="s">
        <v>501</v>
      </c>
      <c r="S253" s="30"/>
      <c r="T253" s="30"/>
      <c r="U253" s="30"/>
      <c r="V253" s="30"/>
    </row>
    <row r="254" spans="1:25" ht="18" customHeight="1">
      <c r="A254" s="30">
        <v>943</v>
      </c>
      <c r="B254" s="30" t="s">
        <v>2335</v>
      </c>
      <c r="C254" s="3">
        <v>40989</v>
      </c>
      <c r="D254" s="30">
        <v>41089</v>
      </c>
      <c r="E254" s="30" t="s">
        <v>1534</v>
      </c>
      <c r="F254" s="30" t="s">
        <v>1535</v>
      </c>
      <c r="G254" s="30" t="s">
        <v>2348</v>
      </c>
      <c r="H254" s="44" t="s">
        <v>6357</v>
      </c>
      <c r="I254" s="44">
        <v>41122</v>
      </c>
      <c r="J254" s="30" t="s">
        <v>2370</v>
      </c>
      <c r="K254" s="30" t="s">
        <v>4458</v>
      </c>
      <c r="L254" s="30" t="s">
        <v>5059</v>
      </c>
      <c r="M254" s="44" t="s">
        <v>4459</v>
      </c>
      <c r="N254" s="44" t="s">
        <v>6358</v>
      </c>
      <c r="O254" s="44" t="s">
        <v>5984</v>
      </c>
      <c r="P254" s="3">
        <v>41122</v>
      </c>
      <c r="Q254" s="44" t="s">
        <v>4404</v>
      </c>
      <c r="R254" s="44" t="s">
        <v>501</v>
      </c>
      <c r="S254" s="30"/>
      <c r="T254" s="30"/>
      <c r="U254" s="30"/>
      <c r="V254" s="30"/>
    </row>
    <row r="255" spans="1:25" ht="18" customHeight="1">
      <c r="A255" s="30">
        <v>944</v>
      </c>
      <c r="B255" s="30" t="s">
        <v>2336</v>
      </c>
      <c r="C255" s="3">
        <v>40989</v>
      </c>
      <c r="D255" s="30">
        <v>41034</v>
      </c>
      <c r="E255" s="30" t="s">
        <v>1534</v>
      </c>
      <c r="F255" s="30" t="s">
        <v>1535</v>
      </c>
      <c r="G255" s="30" t="s">
        <v>2349</v>
      </c>
      <c r="H255" s="44" t="s">
        <v>3102</v>
      </c>
      <c r="I255" s="30">
        <v>41031</v>
      </c>
      <c r="J255" s="30" t="s">
        <v>2371</v>
      </c>
      <c r="K255" s="30" t="s">
        <v>2372</v>
      </c>
      <c r="L255" s="30" t="s">
        <v>5060</v>
      </c>
      <c r="M255" s="44" t="s">
        <v>2373</v>
      </c>
      <c r="N255" s="44" t="s">
        <v>3138</v>
      </c>
      <c r="O255" s="30" t="s">
        <v>1812</v>
      </c>
      <c r="P255" s="43">
        <v>41031</v>
      </c>
      <c r="Q255" s="44" t="s">
        <v>501</v>
      </c>
      <c r="R255" s="44" t="s">
        <v>501</v>
      </c>
      <c r="S255" s="30"/>
      <c r="T255" s="30"/>
      <c r="U255" s="30"/>
      <c r="V255" s="30"/>
    </row>
    <row r="256" spans="1:25" ht="18" customHeight="1">
      <c r="A256" s="30">
        <v>945</v>
      </c>
      <c r="B256" s="30" t="s">
        <v>2337</v>
      </c>
      <c r="C256" s="3">
        <v>40989</v>
      </c>
      <c r="D256" s="30">
        <v>41159</v>
      </c>
      <c r="E256" s="30" t="s">
        <v>1687</v>
      </c>
      <c r="F256" s="30" t="s">
        <v>1535</v>
      </c>
      <c r="G256" s="30" t="s">
        <v>2350</v>
      </c>
      <c r="H256" s="44" t="s">
        <v>501</v>
      </c>
      <c r="I256" s="44" t="s">
        <v>501</v>
      </c>
      <c r="J256" s="30" t="s">
        <v>2374</v>
      </c>
      <c r="K256" s="30" t="s">
        <v>2375</v>
      </c>
      <c r="L256" s="30" t="s">
        <v>5061</v>
      </c>
      <c r="M256" s="44" t="s">
        <v>2376</v>
      </c>
      <c r="N256" s="44" t="s">
        <v>501</v>
      </c>
      <c r="O256" s="44" t="s">
        <v>501</v>
      </c>
      <c r="P256" s="3" t="s">
        <v>501</v>
      </c>
      <c r="Q256" s="44" t="s">
        <v>7566</v>
      </c>
      <c r="R256" s="44" t="s">
        <v>501</v>
      </c>
      <c r="S256" s="30"/>
      <c r="T256" s="30"/>
      <c r="U256" s="30"/>
      <c r="V256" s="30"/>
    </row>
    <row r="257" spans="1:22" ht="18" customHeight="1">
      <c r="A257" s="30">
        <v>946</v>
      </c>
      <c r="B257" s="30" t="s">
        <v>2338</v>
      </c>
      <c r="C257" s="3">
        <v>40989</v>
      </c>
      <c r="D257" s="30">
        <v>41034</v>
      </c>
      <c r="E257" s="30" t="s">
        <v>1543</v>
      </c>
      <c r="F257" s="30" t="s">
        <v>1535</v>
      </c>
      <c r="G257" s="30" t="s">
        <v>2351</v>
      </c>
      <c r="H257" s="44" t="s">
        <v>501</v>
      </c>
      <c r="I257" s="44" t="s">
        <v>501</v>
      </c>
      <c r="J257" s="30" t="s">
        <v>2377</v>
      </c>
      <c r="K257" s="30" t="s">
        <v>2378</v>
      </c>
      <c r="L257" s="30" t="s">
        <v>5062</v>
      </c>
      <c r="M257" s="44" t="s">
        <v>2379</v>
      </c>
      <c r="N257" s="44" t="s">
        <v>501</v>
      </c>
      <c r="O257" s="44" t="s">
        <v>501</v>
      </c>
      <c r="P257" s="3" t="s">
        <v>501</v>
      </c>
      <c r="Q257" s="44" t="s">
        <v>3534</v>
      </c>
      <c r="R257" s="44" t="s">
        <v>501</v>
      </c>
      <c r="S257" s="30"/>
      <c r="T257" s="30"/>
      <c r="U257" s="30"/>
      <c r="V257" s="30"/>
    </row>
    <row r="258" spans="1:22" ht="18" customHeight="1">
      <c r="A258" s="30">
        <v>947</v>
      </c>
      <c r="B258" s="30" t="s">
        <v>2339</v>
      </c>
      <c r="C258" s="3">
        <v>40989</v>
      </c>
      <c r="D258" s="30">
        <v>41034</v>
      </c>
      <c r="E258" s="30" t="s">
        <v>1534</v>
      </c>
      <c r="F258" s="30" t="s">
        <v>1535</v>
      </c>
      <c r="G258" s="30" t="s">
        <v>2352</v>
      </c>
      <c r="H258" s="30" t="s">
        <v>2697</v>
      </c>
      <c r="I258" s="30">
        <v>41009</v>
      </c>
      <c r="J258" s="30" t="s">
        <v>2380</v>
      </c>
      <c r="K258" s="30" t="s">
        <v>2381</v>
      </c>
      <c r="L258" s="30" t="s">
        <v>5063</v>
      </c>
      <c r="M258" s="30" t="s">
        <v>2382</v>
      </c>
      <c r="N258" s="30" t="s">
        <v>2698</v>
      </c>
      <c r="O258" s="30" t="s">
        <v>2259</v>
      </c>
      <c r="P258" s="3">
        <v>41010</v>
      </c>
      <c r="Q258" s="44" t="s">
        <v>2789</v>
      </c>
      <c r="R258" s="44" t="s">
        <v>501</v>
      </c>
      <c r="S258" s="30"/>
      <c r="T258" s="30"/>
      <c r="U258" s="30"/>
      <c r="V258" s="30"/>
    </row>
    <row r="259" spans="1:22" ht="18" customHeight="1">
      <c r="A259" s="30">
        <v>937</v>
      </c>
      <c r="B259" s="30" t="s">
        <v>2340</v>
      </c>
      <c r="C259" s="3">
        <v>40989</v>
      </c>
      <c r="D259" s="30">
        <v>41034</v>
      </c>
      <c r="E259" s="30" t="s">
        <v>1534</v>
      </c>
      <c r="F259" s="30" t="s">
        <v>1535</v>
      </c>
      <c r="G259" s="30" t="s">
        <v>2414</v>
      </c>
      <c r="H259" s="44" t="s">
        <v>2467</v>
      </c>
      <c r="I259" s="30">
        <v>40997</v>
      </c>
      <c r="J259" s="30" t="s">
        <v>2383</v>
      </c>
      <c r="K259" s="30" t="s">
        <v>2384</v>
      </c>
      <c r="L259" s="30" t="s">
        <v>5064</v>
      </c>
      <c r="M259" s="44" t="s">
        <v>2385</v>
      </c>
      <c r="N259" s="44" t="s">
        <v>2468</v>
      </c>
      <c r="O259" s="30" t="s">
        <v>1664</v>
      </c>
      <c r="P259" s="43">
        <v>41002</v>
      </c>
      <c r="Q259" s="44" t="s">
        <v>501</v>
      </c>
      <c r="R259" s="44" t="s">
        <v>501</v>
      </c>
      <c r="S259" s="30"/>
      <c r="T259" s="30"/>
      <c r="U259" s="30"/>
      <c r="V259" s="30"/>
    </row>
    <row r="260" spans="1:22" ht="18" customHeight="1">
      <c r="A260" s="30">
        <v>936</v>
      </c>
      <c r="B260" s="30" t="s">
        <v>2341</v>
      </c>
      <c r="C260" s="3">
        <v>40989</v>
      </c>
      <c r="D260" s="30">
        <v>41123</v>
      </c>
      <c r="E260" s="30" t="s">
        <v>1534</v>
      </c>
      <c r="F260" s="30" t="s">
        <v>1535</v>
      </c>
      <c r="G260" s="30" t="s">
        <v>2353</v>
      </c>
      <c r="H260" s="44" t="s">
        <v>8198</v>
      </c>
      <c r="I260" s="44">
        <v>41166</v>
      </c>
      <c r="J260" s="30" t="s">
        <v>2386</v>
      </c>
      <c r="K260" s="30" t="s">
        <v>4460</v>
      </c>
      <c r="L260" s="30" t="s">
        <v>5065</v>
      </c>
      <c r="M260" s="44" t="s">
        <v>2387</v>
      </c>
      <c r="N260" s="44" t="s">
        <v>8199</v>
      </c>
      <c r="O260" s="44" t="s">
        <v>6329</v>
      </c>
      <c r="P260" s="3">
        <v>41169</v>
      </c>
      <c r="Q260" s="44" t="s">
        <v>5350</v>
      </c>
      <c r="R260" s="44" t="s">
        <v>501</v>
      </c>
      <c r="S260" s="30"/>
      <c r="T260" s="30"/>
      <c r="U260" s="30"/>
      <c r="V260" s="30"/>
    </row>
    <row r="261" spans="1:22" ht="18" customHeight="1">
      <c r="A261" s="30">
        <v>935</v>
      </c>
      <c r="B261" s="30" t="s">
        <v>2342</v>
      </c>
      <c r="C261" s="3">
        <v>40989</v>
      </c>
      <c r="D261" s="30">
        <v>41034</v>
      </c>
      <c r="E261" s="30" t="s">
        <v>1534</v>
      </c>
      <c r="F261" s="30" t="s">
        <v>1535</v>
      </c>
      <c r="G261" s="30" t="s">
        <v>2354</v>
      </c>
      <c r="H261" s="30" t="s">
        <v>2487</v>
      </c>
      <c r="I261" s="30">
        <v>40998</v>
      </c>
      <c r="J261" s="30" t="s">
        <v>2388</v>
      </c>
      <c r="K261" s="30" t="s">
        <v>2389</v>
      </c>
      <c r="L261" s="30" t="s">
        <v>5066</v>
      </c>
      <c r="M261" s="30" t="s">
        <v>2390</v>
      </c>
      <c r="N261" s="30" t="s">
        <v>2535</v>
      </c>
      <c r="O261" s="30" t="s">
        <v>1664</v>
      </c>
      <c r="P261" s="43">
        <v>41002</v>
      </c>
      <c r="Q261" s="44" t="s">
        <v>501</v>
      </c>
      <c r="R261" s="44" t="s">
        <v>501</v>
      </c>
      <c r="S261" s="30"/>
      <c r="T261" s="30"/>
      <c r="U261" s="30"/>
      <c r="V261" s="30"/>
    </row>
    <row r="262" spans="1:22" ht="18" customHeight="1">
      <c r="A262" s="30">
        <v>934</v>
      </c>
      <c r="B262" s="30" t="s">
        <v>2343</v>
      </c>
      <c r="C262" s="3">
        <v>40989</v>
      </c>
      <c r="D262" s="30">
        <v>41034</v>
      </c>
      <c r="E262" s="30" t="s">
        <v>1534</v>
      </c>
      <c r="F262" s="30" t="s">
        <v>1535</v>
      </c>
      <c r="G262" s="30" t="s">
        <v>2430</v>
      </c>
      <c r="H262" s="30" t="s">
        <v>2718</v>
      </c>
      <c r="I262" s="30">
        <v>41016</v>
      </c>
      <c r="J262" s="30" t="s">
        <v>2391</v>
      </c>
      <c r="K262" s="30" t="s">
        <v>2392</v>
      </c>
      <c r="L262" s="30" t="s">
        <v>5067</v>
      </c>
      <c r="M262" s="30" t="s">
        <v>2393</v>
      </c>
      <c r="N262" s="30" t="s">
        <v>2727</v>
      </c>
      <c r="O262" s="30" t="s">
        <v>2259</v>
      </c>
      <c r="P262" s="43">
        <v>41016</v>
      </c>
      <c r="Q262" s="44" t="s">
        <v>501</v>
      </c>
      <c r="R262" s="44" t="s">
        <v>501</v>
      </c>
      <c r="S262" s="30"/>
      <c r="T262" s="30"/>
      <c r="U262" s="30"/>
      <c r="V262" s="30"/>
    </row>
    <row r="263" spans="1:22" ht="18" customHeight="1">
      <c r="A263" s="30" t="s">
        <v>6500</v>
      </c>
      <c r="B263" s="30">
        <v>9999</v>
      </c>
      <c r="C263" s="3">
        <v>40995</v>
      </c>
      <c r="D263" s="30">
        <v>41040</v>
      </c>
      <c r="E263" s="30" t="s">
        <v>1599</v>
      </c>
      <c r="F263" s="30" t="s">
        <v>1776</v>
      </c>
      <c r="G263" s="30" t="s">
        <v>2449</v>
      </c>
      <c r="H263" s="30" t="s">
        <v>6501</v>
      </c>
      <c r="I263" s="30">
        <v>41121</v>
      </c>
      <c r="J263" s="30" t="s">
        <v>2450</v>
      </c>
      <c r="K263" s="30" t="s">
        <v>2451</v>
      </c>
      <c r="L263" s="30" t="s">
        <v>5068</v>
      </c>
      <c r="M263" s="30">
        <v>33213213</v>
      </c>
      <c r="N263" s="30" t="s">
        <v>501</v>
      </c>
      <c r="O263" s="44" t="s">
        <v>501</v>
      </c>
      <c r="P263" s="3" t="s">
        <v>501</v>
      </c>
      <c r="Q263" s="44" t="s">
        <v>1934</v>
      </c>
      <c r="R263" s="44" t="s">
        <v>501</v>
      </c>
      <c r="S263" s="30"/>
      <c r="T263" s="30"/>
      <c r="U263" s="30"/>
      <c r="V263" s="30"/>
    </row>
    <row r="264" spans="1:22" ht="18" customHeight="1">
      <c r="A264" s="30">
        <v>955</v>
      </c>
      <c r="B264" s="30" t="s">
        <v>2457</v>
      </c>
      <c r="C264" s="3">
        <v>40997</v>
      </c>
      <c r="D264" s="30">
        <v>41105</v>
      </c>
      <c r="E264" s="30" t="s">
        <v>1534</v>
      </c>
      <c r="F264" s="30" t="s">
        <v>1535</v>
      </c>
      <c r="G264" s="30" t="s">
        <v>2458</v>
      </c>
      <c r="H264" s="44" t="s">
        <v>5910</v>
      </c>
      <c r="I264" s="44">
        <v>41115</v>
      </c>
      <c r="J264" s="30" t="s">
        <v>2469</v>
      </c>
      <c r="K264" s="30" t="s">
        <v>4461</v>
      </c>
      <c r="L264" s="30" t="s">
        <v>5069</v>
      </c>
      <c r="M264" s="44" t="s">
        <v>2471</v>
      </c>
      <c r="N264" s="44" t="s">
        <v>5911</v>
      </c>
      <c r="O264" s="44" t="s">
        <v>5912</v>
      </c>
      <c r="P264" s="3">
        <v>41120</v>
      </c>
      <c r="Q264" s="44" t="s">
        <v>3535</v>
      </c>
      <c r="R264" s="44" t="s">
        <v>501</v>
      </c>
      <c r="S264" s="30"/>
      <c r="T264" s="30"/>
      <c r="U264" s="30"/>
      <c r="V264" s="30"/>
    </row>
    <row r="265" spans="1:22" ht="18" customHeight="1">
      <c r="A265" s="30">
        <v>951</v>
      </c>
      <c r="B265" s="30" t="s">
        <v>2488</v>
      </c>
      <c r="C265" s="3">
        <v>40997</v>
      </c>
      <c r="D265" s="30">
        <v>41042</v>
      </c>
      <c r="E265" s="30" t="s">
        <v>1534</v>
      </c>
      <c r="F265" s="30" t="s">
        <v>1535</v>
      </c>
      <c r="G265" s="30" t="s">
        <v>2489</v>
      </c>
      <c r="H265" s="30" t="s">
        <v>2543</v>
      </c>
      <c r="I265" s="30">
        <v>41003</v>
      </c>
      <c r="J265" s="30" t="s">
        <v>2490</v>
      </c>
      <c r="K265" s="30" t="s">
        <v>2491</v>
      </c>
      <c r="L265" s="30" t="s">
        <v>5070</v>
      </c>
      <c r="M265" s="30" t="s">
        <v>2492</v>
      </c>
      <c r="N265" s="30" t="s">
        <v>2653</v>
      </c>
      <c r="O265" s="30" t="s">
        <v>1625</v>
      </c>
      <c r="P265" s="43">
        <v>41003</v>
      </c>
      <c r="Q265" s="44" t="s">
        <v>501</v>
      </c>
      <c r="R265" s="44" t="s">
        <v>501</v>
      </c>
      <c r="S265" s="30"/>
      <c r="T265" s="30"/>
      <c r="U265" s="30"/>
      <c r="V265" s="30"/>
    </row>
    <row r="266" spans="1:22" ht="18" customHeight="1">
      <c r="A266" s="30">
        <v>949</v>
      </c>
      <c r="B266" s="30" t="s">
        <v>2493</v>
      </c>
      <c r="C266" s="3">
        <v>40997</v>
      </c>
      <c r="D266" s="30">
        <v>41118</v>
      </c>
      <c r="E266" s="30" t="s">
        <v>1534</v>
      </c>
      <c r="F266" s="30" t="s">
        <v>1776</v>
      </c>
      <c r="G266" s="30" t="s">
        <v>2494</v>
      </c>
      <c r="H266" s="44" t="s">
        <v>5821</v>
      </c>
      <c r="I266" s="44">
        <v>41157</v>
      </c>
      <c r="J266" s="30" t="s">
        <v>2495</v>
      </c>
      <c r="K266" s="30" t="s">
        <v>2496</v>
      </c>
      <c r="L266" s="30" t="s">
        <v>5071</v>
      </c>
      <c r="M266" s="44" t="s">
        <v>2497</v>
      </c>
      <c r="N266" s="44" t="s">
        <v>7711</v>
      </c>
      <c r="O266" s="44" t="s">
        <v>501</v>
      </c>
      <c r="P266" s="3">
        <v>41157</v>
      </c>
      <c r="Q266" s="44" t="s">
        <v>4462</v>
      </c>
      <c r="R266" s="44" t="s">
        <v>501</v>
      </c>
      <c r="S266" s="30"/>
      <c r="T266" s="30"/>
      <c r="U266" s="30"/>
      <c r="V266" s="30"/>
    </row>
    <row r="267" spans="1:22" ht="18" customHeight="1">
      <c r="A267" s="30">
        <v>950</v>
      </c>
      <c r="B267" s="30" t="s">
        <v>2498</v>
      </c>
      <c r="C267" s="3">
        <v>40997</v>
      </c>
      <c r="D267" s="30">
        <v>41118</v>
      </c>
      <c r="E267" s="30" t="s">
        <v>1534</v>
      </c>
      <c r="F267" s="30" t="s">
        <v>1535</v>
      </c>
      <c r="G267" s="30" t="s">
        <v>2499</v>
      </c>
      <c r="H267" s="44" t="s">
        <v>6359</v>
      </c>
      <c r="I267" s="44">
        <v>41129</v>
      </c>
      <c r="J267" s="30" t="s">
        <v>2500</v>
      </c>
      <c r="K267" s="30" t="s">
        <v>4463</v>
      </c>
      <c r="L267" s="30" t="s">
        <v>5072</v>
      </c>
      <c r="M267" s="44" t="s">
        <v>2501</v>
      </c>
      <c r="N267" s="44" t="s">
        <v>6502</v>
      </c>
      <c r="O267" s="44" t="s">
        <v>5734</v>
      </c>
      <c r="P267" s="3">
        <v>41129</v>
      </c>
      <c r="Q267" s="44" t="s">
        <v>3536</v>
      </c>
      <c r="R267" s="44" t="s">
        <v>501</v>
      </c>
      <c r="S267" s="30"/>
      <c r="T267" s="30"/>
      <c r="U267" s="30"/>
      <c r="V267" s="30"/>
    </row>
    <row r="268" spans="1:22" ht="18" customHeight="1">
      <c r="A268" s="30">
        <v>952</v>
      </c>
      <c r="B268" s="30" t="s">
        <v>2502</v>
      </c>
      <c r="C268" s="3">
        <v>40997</v>
      </c>
      <c r="D268" s="30">
        <v>41042</v>
      </c>
      <c r="E268" s="30" t="s">
        <v>1534</v>
      </c>
      <c r="F268" s="30" t="s">
        <v>1535</v>
      </c>
      <c r="G268" s="30" t="s">
        <v>2503</v>
      </c>
      <c r="H268" s="44" t="s">
        <v>3103</v>
      </c>
      <c r="I268" s="44">
        <v>41026</v>
      </c>
      <c r="J268" s="30" t="s">
        <v>2504</v>
      </c>
      <c r="K268" s="30" t="s">
        <v>2505</v>
      </c>
      <c r="L268" s="30" t="s">
        <v>5073</v>
      </c>
      <c r="M268" s="44" t="s">
        <v>2506</v>
      </c>
      <c r="N268" s="44" t="s">
        <v>3134</v>
      </c>
      <c r="O268" s="44" t="s">
        <v>1950</v>
      </c>
      <c r="P268" s="43">
        <v>41026</v>
      </c>
      <c r="Q268" s="44" t="s">
        <v>501</v>
      </c>
      <c r="R268" s="44" t="s">
        <v>501</v>
      </c>
      <c r="S268" s="30"/>
      <c r="T268" s="30"/>
      <c r="U268" s="30"/>
      <c r="V268" s="30"/>
    </row>
    <row r="269" spans="1:22" ht="18" customHeight="1">
      <c r="A269" s="30">
        <v>953</v>
      </c>
      <c r="B269" s="30" t="s">
        <v>2507</v>
      </c>
      <c r="C269" s="3">
        <v>40997</v>
      </c>
      <c r="D269" s="30">
        <v>41114</v>
      </c>
      <c r="E269" s="30" t="s">
        <v>1534</v>
      </c>
      <c r="F269" s="30" t="s">
        <v>1535</v>
      </c>
      <c r="G269" s="30" t="s">
        <v>4621</v>
      </c>
      <c r="H269" s="44" t="s">
        <v>6503</v>
      </c>
      <c r="I269" s="44">
        <v>41129</v>
      </c>
      <c r="J269" s="30" t="s">
        <v>2508</v>
      </c>
      <c r="K269" s="30" t="s">
        <v>2509</v>
      </c>
      <c r="L269" s="30" t="s">
        <v>5074</v>
      </c>
      <c r="M269" s="44" t="s">
        <v>2510</v>
      </c>
      <c r="N269" s="44" t="s">
        <v>6504</v>
      </c>
      <c r="O269" s="44" t="s">
        <v>2228</v>
      </c>
      <c r="P269" s="3">
        <v>41129</v>
      </c>
      <c r="Q269" s="44" t="s">
        <v>4629</v>
      </c>
      <c r="R269" s="44" t="s">
        <v>501</v>
      </c>
      <c r="S269" s="30"/>
      <c r="T269" s="30"/>
      <c r="U269" s="30"/>
      <c r="V269" s="30"/>
    </row>
    <row r="270" spans="1:22" ht="18" customHeight="1">
      <c r="A270" s="30">
        <v>954</v>
      </c>
      <c r="B270" s="30" t="s">
        <v>2518</v>
      </c>
      <c r="C270" s="3">
        <v>40997</v>
      </c>
      <c r="D270" s="30">
        <v>41042</v>
      </c>
      <c r="E270" s="30" t="s">
        <v>1534</v>
      </c>
      <c r="F270" s="30" t="s">
        <v>1535</v>
      </c>
      <c r="G270" s="30" t="s">
        <v>2511</v>
      </c>
      <c r="H270" s="30" t="s">
        <v>2821</v>
      </c>
      <c r="I270" s="30">
        <v>41024</v>
      </c>
      <c r="J270" s="30" t="s">
        <v>2512</v>
      </c>
      <c r="K270" s="30" t="s">
        <v>2513</v>
      </c>
      <c r="L270" s="30" t="s">
        <v>5075</v>
      </c>
      <c r="M270" s="30" t="s">
        <v>2514</v>
      </c>
      <c r="N270" s="30" t="s">
        <v>3042</v>
      </c>
      <c r="O270" s="30" t="s">
        <v>1664</v>
      </c>
      <c r="P270" s="43">
        <v>41024</v>
      </c>
      <c r="Q270" s="44" t="s">
        <v>501</v>
      </c>
      <c r="R270" s="44" t="s">
        <v>501</v>
      </c>
      <c r="S270" s="30"/>
      <c r="T270" s="30"/>
      <c r="U270" s="30"/>
      <c r="V270" s="30"/>
    </row>
    <row r="271" spans="1:22" ht="18" customHeight="1">
      <c r="A271" s="30">
        <v>956</v>
      </c>
      <c r="B271" s="30" t="s">
        <v>2519</v>
      </c>
      <c r="C271" s="3">
        <v>40997</v>
      </c>
      <c r="D271" s="30">
        <v>41042</v>
      </c>
      <c r="E271" s="30" t="s">
        <v>1534</v>
      </c>
      <c r="F271" s="30" t="s">
        <v>1535</v>
      </c>
      <c r="G271" s="30" t="s">
        <v>2719</v>
      </c>
      <c r="H271" s="30" t="s">
        <v>2650</v>
      </c>
      <c r="I271" s="30">
        <v>41022</v>
      </c>
      <c r="J271" s="30" t="s">
        <v>2515</v>
      </c>
      <c r="K271" s="30" t="s">
        <v>2516</v>
      </c>
      <c r="L271" s="30" t="s">
        <v>5076</v>
      </c>
      <c r="M271" s="30" t="s">
        <v>2517</v>
      </c>
      <c r="N271" s="30" t="s">
        <v>3008</v>
      </c>
      <c r="O271" s="30" t="s">
        <v>2228</v>
      </c>
      <c r="P271" s="43">
        <v>41023</v>
      </c>
      <c r="Q271" s="44" t="s">
        <v>501</v>
      </c>
      <c r="R271" s="44" t="s">
        <v>501</v>
      </c>
      <c r="S271" s="30"/>
      <c r="T271" s="30"/>
      <c r="U271" s="30"/>
      <c r="V271" s="30"/>
    </row>
    <row r="272" spans="1:22" ht="18" customHeight="1">
      <c r="A272" s="30">
        <v>3231</v>
      </c>
      <c r="B272" s="30" t="s">
        <v>2619</v>
      </c>
      <c r="C272" s="3">
        <v>41001</v>
      </c>
      <c r="D272" s="30">
        <v>41046</v>
      </c>
      <c r="E272" s="30" t="s">
        <v>1534</v>
      </c>
      <c r="F272" s="30" t="s">
        <v>1535</v>
      </c>
      <c r="G272" s="30" t="s">
        <v>118</v>
      </c>
      <c r="H272" s="30" t="s">
        <v>2699</v>
      </c>
      <c r="I272" s="30">
        <v>41011</v>
      </c>
      <c r="J272" s="30" t="s">
        <v>2544</v>
      </c>
      <c r="K272" s="30" t="s">
        <v>2545</v>
      </c>
      <c r="L272" s="30" t="s">
        <v>5077</v>
      </c>
      <c r="M272" s="30" t="s">
        <v>2546</v>
      </c>
      <c r="N272" s="30" t="s">
        <v>2707</v>
      </c>
      <c r="O272" s="30" t="s">
        <v>2708</v>
      </c>
      <c r="P272" s="43">
        <v>41011</v>
      </c>
      <c r="Q272" s="44" t="s">
        <v>501</v>
      </c>
      <c r="R272" s="44" t="s">
        <v>501</v>
      </c>
      <c r="S272" s="30"/>
      <c r="T272" s="30"/>
      <c r="U272" s="30"/>
      <c r="V272" s="30"/>
    </row>
    <row r="273" spans="1:22" ht="18" customHeight="1">
      <c r="A273" s="30">
        <v>3232</v>
      </c>
      <c r="B273" s="30" t="s">
        <v>2620</v>
      </c>
      <c r="C273" s="3">
        <v>41001</v>
      </c>
      <c r="D273" s="30">
        <v>41046</v>
      </c>
      <c r="E273" s="30" t="s">
        <v>1534</v>
      </c>
      <c r="F273" s="30" t="s">
        <v>1535</v>
      </c>
      <c r="G273" s="30" t="s">
        <v>118</v>
      </c>
      <c r="H273" s="30" t="s">
        <v>2700</v>
      </c>
      <c r="I273" s="30">
        <v>41010</v>
      </c>
      <c r="J273" s="30" t="s">
        <v>7545</v>
      </c>
      <c r="K273" s="30" t="s">
        <v>2547</v>
      </c>
      <c r="L273" s="30" t="s">
        <v>5078</v>
      </c>
      <c r="M273" s="30" t="s">
        <v>2548</v>
      </c>
      <c r="N273" s="30" t="s">
        <v>2705</v>
      </c>
      <c r="O273" s="30" t="s">
        <v>2706</v>
      </c>
      <c r="P273" s="43">
        <v>41032</v>
      </c>
      <c r="Q273" s="44" t="s">
        <v>501</v>
      </c>
      <c r="R273" s="44" t="s">
        <v>501</v>
      </c>
      <c r="S273" s="30"/>
      <c r="T273" s="30"/>
      <c r="U273" s="30"/>
      <c r="V273" s="30"/>
    </row>
    <row r="274" spans="1:22" ht="18" customHeight="1">
      <c r="A274" s="30">
        <v>3233</v>
      </c>
      <c r="B274" s="30" t="s">
        <v>2621</v>
      </c>
      <c r="C274" s="3">
        <v>41002</v>
      </c>
      <c r="D274" s="30">
        <v>41047</v>
      </c>
      <c r="E274" s="30" t="s">
        <v>1534</v>
      </c>
      <c r="F274" s="30" t="s">
        <v>1535</v>
      </c>
      <c r="G274" s="30" t="s">
        <v>118</v>
      </c>
      <c r="H274" s="30" t="s">
        <v>5569</v>
      </c>
      <c r="I274" s="30">
        <v>41016</v>
      </c>
      <c r="J274" s="30" t="s">
        <v>2549</v>
      </c>
      <c r="K274" s="30" t="s">
        <v>2550</v>
      </c>
      <c r="L274" s="30" t="s">
        <v>5079</v>
      </c>
      <c r="M274" s="30" t="s">
        <v>2618</v>
      </c>
      <c r="N274" s="30" t="s">
        <v>2794</v>
      </c>
      <c r="O274" s="30" t="s">
        <v>1596</v>
      </c>
      <c r="P274" s="43">
        <v>41016</v>
      </c>
      <c r="Q274" s="44" t="s">
        <v>501</v>
      </c>
      <c r="R274" s="44" t="s">
        <v>501</v>
      </c>
      <c r="S274" s="30"/>
      <c r="T274" s="30"/>
      <c r="U274" s="30"/>
      <c r="V274" s="30"/>
    </row>
    <row r="275" spans="1:22" ht="18" customHeight="1">
      <c r="A275" s="30">
        <v>3234</v>
      </c>
      <c r="B275" s="30" t="s">
        <v>2622</v>
      </c>
      <c r="C275" s="3">
        <v>41002</v>
      </c>
      <c r="D275" s="30">
        <v>41155</v>
      </c>
      <c r="E275" s="30" t="s">
        <v>1534</v>
      </c>
      <c r="F275" s="30" t="s">
        <v>1535</v>
      </c>
      <c r="G275" s="30" t="s">
        <v>118</v>
      </c>
      <c r="H275" s="44" t="s">
        <v>7609</v>
      </c>
      <c r="I275" s="30">
        <v>41158</v>
      </c>
      <c r="J275" s="30" t="s">
        <v>2551</v>
      </c>
      <c r="K275" s="30" t="s">
        <v>6675</v>
      </c>
      <c r="L275" s="30" t="s">
        <v>5080</v>
      </c>
      <c r="M275" s="44" t="s">
        <v>2552</v>
      </c>
      <c r="N275" s="44" t="s">
        <v>7712</v>
      </c>
      <c r="O275" s="44" t="s">
        <v>1552</v>
      </c>
      <c r="P275" s="3">
        <v>41158</v>
      </c>
      <c r="Q275" s="44" t="s">
        <v>6676</v>
      </c>
      <c r="R275" s="44" t="s">
        <v>501</v>
      </c>
      <c r="S275" s="30"/>
      <c r="T275" s="30"/>
      <c r="U275" s="30"/>
      <c r="V275" s="30"/>
    </row>
    <row r="276" spans="1:22" ht="18" customHeight="1">
      <c r="A276" s="30">
        <v>3236</v>
      </c>
      <c r="B276" s="30" t="s">
        <v>2623</v>
      </c>
      <c r="C276" s="3">
        <v>41002</v>
      </c>
      <c r="D276" s="30">
        <v>41047</v>
      </c>
      <c r="E276" s="30" t="s">
        <v>1534</v>
      </c>
      <c r="F276" s="30" t="s">
        <v>1535</v>
      </c>
      <c r="G276" s="30" t="s">
        <v>118</v>
      </c>
      <c r="H276" s="30" t="s">
        <v>2712</v>
      </c>
      <c r="I276" s="30">
        <v>41012</v>
      </c>
      <c r="J276" s="30" t="s">
        <v>2553</v>
      </c>
      <c r="K276" s="30" t="s">
        <v>2554</v>
      </c>
      <c r="L276" s="30" t="s">
        <v>4885</v>
      </c>
      <c r="M276" s="30" t="s">
        <v>2555</v>
      </c>
      <c r="N276" s="30" t="s">
        <v>2713</v>
      </c>
      <c r="O276" s="30" t="s">
        <v>2262</v>
      </c>
      <c r="P276" s="43">
        <v>41012</v>
      </c>
      <c r="Q276" s="44" t="s">
        <v>501</v>
      </c>
      <c r="R276" s="44" t="s">
        <v>501</v>
      </c>
      <c r="S276" s="30"/>
      <c r="T276" s="30"/>
      <c r="U276" s="30"/>
      <c r="V276" s="30"/>
    </row>
    <row r="277" spans="1:22" ht="18" customHeight="1">
      <c r="A277" s="30">
        <v>3237</v>
      </c>
      <c r="B277" s="30">
        <v>3237</v>
      </c>
      <c r="C277" s="3">
        <v>41002</v>
      </c>
      <c r="D277" s="30">
        <v>41047</v>
      </c>
      <c r="E277" s="30" t="s">
        <v>1534</v>
      </c>
      <c r="F277" s="30" t="s">
        <v>1776</v>
      </c>
      <c r="G277" s="30" t="s">
        <v>118</v>
      </c>
      <c r="H277" s="30" t="s">
        <v>2823</v>
      </c>
      <c r="I277" s="3">
        <v>41017</v>
      </c>
      <c r="J277" s="30" t="s">
        <v>2556</v>
      </c>
      <c r="K277" s="30" t="s">
        <v>2557</v>
      </c>
      <c r="L277" s="30" t="s">
        <v>5081</v>
      </c>
      <c r="M277" s="30" t="s">
        <v>2558</v>
      </c>
      <c r="N277" s="30" t="s">
        <v>2824</v>
      </c>
      <c r="O277" s="30" t="s">
        <v>2129</v>
      </c>
      <c r="P277" s="43">
        <v>41019</v>
      </c>
      <c r="Q277" s="44" t="s">
        <v>501</v>
      </c>
      <c r="R277" s="44" t="s">
        <v>501</v>
      </c>
      <c r="S277" s="30"/>
      <c r="T277" s="30"/>
      <c r="U277" s="30"/>
      <c r="V277" s="30"/>
    </row>
    <row r="278" spans="1:22" ht="18" customHeight="1">
      <c r="A278" s="30">
        <v>3238</v>
      </c>
      <c r="B278" s="30" t="s">
        <v>2624</v>
      </c>
      <c r="C278" s="3">
        <v>41002</v>
      </c>
      <c r="D278" s="30">
        <v>41047</v>
      </c>
      <c r="E278" s="30" t="s">
        <v>1534</v>
      </c>
      <c r="F278" s="30" t="s">
        <v>1535</v>
      </c>
      <c r="G278" s="30" t="s">
        <v>118</v>
      </c>
      <c r="H278" s="30" t="s">
        <v>2880</v>
      </c>
      <c r="I278" s="30">
        <v>41019</v>
      </c>
      <c r="J278" s="30" t="s">
        <v>2559</v>
      </c>
      <c r="K278" s="30" t="s">
        <v>2560</v>
      </c>
      <c r="L278" s="30" t="s">
        <v>5082</v>
      </c>
      <c r="M278" s="30" t="s">
        <v>2561</v>
      </c>
      <c r="N278" s="30" t="s">
        <v>2881</v>
      </c>
      <c r="O278" s="30" t="s">
        <v>2729</v>
      </c>
      <c r="P278" s="43">
        <v>41019</v>
      </c>
      <c r="Q278" s="44" t="s">
        <v>501</v>
      </c>
      <c r="R278" s="44" t="s">
        <v>501</v>
      </c>
      <c r="S278" s="30"/>
      <c r="T278" s="30"/>
      <c r="U278" s="30"/>
      <c r="V278" s="30"/>
    </row>
    <row r="279" spans="1:22" ht="18" customHeight="1">
      <c r="A279" s="30">
        <v>3239</v>
      </c>
      <c r="B279" s="30" t="s">
        <v>2625</v>
      </c>
      <c r="C279" s="3">
        <v>41002</v>
      </c>
      <c r="D279" s="30">
        <v>41167</v>
      </c>
      <c r="E279" s="30" t="s">
        <v>1534</v>
      </c>
      <c r="F279" s="30" t="s">
        <v>1535</v>
      </c>
      <c r="G279" s="30" t="s">
        <v>118</v>
      </c>
      <c r="H279" s="44" t="s">
        <v>7610</v>
      </c>
      <c r="I279" s="44">
        <v>41162</v>
      </c>
      <c r="J279" s="30" t="s">
        <v>2562</v>
      </c>
      <c r="K279" s="30" t="s">
        <v>7380</v>
      </c>
      <c r="L279" s="30" t="s">
        <v>5083</v>
      </c>
      <c r="M279" s="44" t="s">
        <v>2563</v>
      </c>
      <c r="N279" s="44" t="s">
        <v>7957</v>
      </c>
      <c r="O279" s="44" t="s">
        <v>1625</v>
      </c>
      <c r="P279" s="3">
        <v>41162</v>
      </c>
      <c r="Q279" s="44" t="s">
        <v>7381</v>
      </c>
      <c r="R279" s="44" t="s">
        <v>501</v>
      </c>
      <c r="S279" s="30"/>
      <c r="T279" s="30"/>
      <c r="U279" s="30"/>
      <c r="V279" s="30"/>
    </row>
    <row r="280" spans="1:22" ht="18" customHeight="1">
      <c r="A280" s="30">
        <v>3240</v>
      </c>
      <c r="B280" s="30" t="s">
        <v>2626</v>
      </c>
      <c r="C280" s="3">
        <v>41002</v>
      </c>
      <c r="D280" s="30">
        <v>41047</v>
      </c>
      <c r="E280" s="30" t="s">
        <v>1534</v>
      </c>
      <c r="F280" s="30" t="s">
        <v>1535</v>
      </c>
      <c r="G280" s="30" t="s">
        <v>118</v>
      </c>
      <c r="H280" s="30" t="s">
        <v>2720</v>
      </c>
      <c r="I280" s="30">
        <v>41017</v>
      </c>
      <c r="J280" s="30" t="s">
        <v>2564</v>
      </c>
      <c r="K280" s="30" t="s">
        <v>2565</v>
      </c>
      <c r="L280" s="30" t="s">
        <v>5084</v>
      </c>
      <c r="M280" s="30" t="s">
        <v>2566</v>
      </c>
      <c r="N280" s="30" t="s">
        <v>2825</v>
      </c>
      <c r="O280" s="30" t="s">
        <v>1966</v>
      </c>
      <c r="P280" s="43">
        <v>41017</v>
      </c>
      <c r="Q280" s="44" t="s">
        <v>501</v>
      </c>
      <c r="R280" s="44" t="s">
        <v>501</v>
      </c>
      <c r="S280" s="30"/>
      <c r="T280" s="30"/>
      <c r="U280" s="30"/>
      <c r="V280" s="30"/>
    </row>
    <row r="281" spans="1:22" ht="18" customHeight="1">
      <c r="A281" s="30">
        <v>3241</v>
      </c>
      <c r="B281" s="30">
        <v>3241</v>
      </c>
      <c r="C281" s="3">
        <v>41002</v>
      </c>
      <c r="D281" s="30">
        <v>41047</v>
      </c>
      <c r="E281" s="30" t="s">
        <v>1543</v>
      </c>
      <c r="F281" s="30" t="s">
        <v>1776</v>
      </c>
      <c r="G281" s="30" t="s">
        <v>118</v>
      </c>
      <c r="H281" s="44" t="s">
        <v>501</v>
      </c>
      <c r="I281" s="44" t="s">
        <v>501</v>
      </c>
      <c r="J281" s="30" t="s">
        <v>2567</v>
      </c>
      <c r="K281" s="30" t="s">
        <v>2568</v>
      </c>
      <c r="L281" s="30" t="s">
        <v>5085</v>
      </c>
      <c r="M281" s="44" t="s">
        <v>2569</v>
      </c>
      <c r="N281" s="44" t="s">
        <v>501</v>
      </c>
      <c r="O281" s="44" t="s">
        <v>501</v>
      </c>
      <c r="P281" s="43" t="s">
        <v>501</v>
      </c>
      <c r="Q281" s="44" t="s">
        <v>501</v>
      </c>
      <c r="R281" s="44" t="s">
        <v>501</v>
      </c>
      <c r="S281" s="30"/>
      <c r="T281" s="30"/>
      <c r="U281" s="30"/>
      <c r="V281" s="30"/>
    </row>
    <row r="282" spans="1:22" ht="18" customHeight="1">
      <c r="A282" s="30">
        <v>3242</v>
      </c>
      <c r="B282" s="30" t="s">
        <v>2627</v>
      </c>
      <c r="C282" s="3">
        <v>41002</v>
      </c>
      <c r="D282" s="30">
        <v>41047</v>
      </c>
      <c r="E282" s="30" t="s">
        <v>1534</v>
      </c>
      <c r="F282" s="30" t="s">
        <v>1535</v>
      </c>
      <c r="G282" s="30" t="s">
        <v>118</v>
      </c>
      <c r="H282" s="30" t="s">
        <v>5570</v>
      </c>
      <c r="I282" s="30">
        <v>41015</v>
      </c>
      <c r="J282" s="30" t="s">
        <v>2570</v>
      </c>
      <c r="K282" s="30" t="s">
        <v>2571</v>
      </c>
      <c r="L282" s="30" t="s">
        <v>5086</v>
      </c>
      <c r="M282" s="30" t="s">
        <v>2572</v>
      </c>
      <c r="N282" s="30" t="s">
        <v>2728</v>
      </c>
      <c r="O282" s="30" t="s">
        <v>2729</v>
      </c>
      <c r="P282" s="43">
        <v>41015</v>
      </c>
      <c r="Q282" s="44" t="s">
        <v>501</v>
      </c>
      <c r="R282" s="44" t="s">
        <v>501</v>
      </c>
      <c r="S282" s="30"/>
      <c r="T282" s="30"/>
      <c r="U282" s="30"/>
      <c r="V282" s="30"/>
    </row>
    <row r="283" spans="1:22" ht="18" customHeight="1">
      <c r="A283" s="30">
        <v>3243</v>
      </c>
      <c r="B283" s="30" t="s">
        <v>2628</v>
      </c>
      <c r="C283" s="3">
        <v>41002</v>
      </c>
      <c r="D283" s="30">
        <v>41047</v>
      </c>
      <c r="E283" s="30" t="s">
        <v>1534</v>
      </c>
      <c r="F283" s="30" t="s">
        <v>1535</v>
      </c>
      <c r="G283" s="30" t="s">
        <v>118</v>
      </c>
      <c r="H283" s="30" t="s">
        <v>2790</v>
      </c>
      <c r="I283" s="30">
        <v>41018</v>
      </c>
      <c r="J283" s="30" t="s">
        <v>2573</v>
      </c>
      <c r="K283" s="30" t="s">
        <v>2574</v>
      </c>
      <c r="L283" s="30" t="s">
        <v>5087</v>
      </c>
      <c r="M283" s="30" t="s">
        <v>2575</v>
      </c>
      <c r="N283" s="30" t="s">
        <v>2882</v>
      </c>
      <c r="O283" s="30" t="s">
        <v>1565</v>
      </c>
      <c r="P283" s="3">
        <v>41018</v>
      </c>
      <c r="Q283" s="44" t="s">
        <v>2791</v>
      </c>
      <c r="R283" s="44" t="s">
        <v>501</v>
      </c>
      <c r="S283" s="30"/>
      <c r="T283" s="30"/>
      <c r="U283" s="30"/>
      <c r="V283" s="30"/>
    </row>
    <row r="284" spans="1:22" ht="18" customHeight="1">
      <c r="A284" s="30">
        <v>3244</v>
      </c>
      <c r="B284" s="30" t="s">
        <v>2629</v>
      </c>
      <c r="C284" s="3">
        <v>41002</v>
      </c>
      <c r="D284" s="30">
        <v>41047</v>
      </c>
      <c r="E284" s="30" t="s">
        <v>1534</v>
      </c>
      <c r="F284" s="30" t="s">
        <v>1535</v>
      </c>
      <c r="G284" s="30" t="s">
        <v>118</v>
      </c>
      <c r="H284" s="30" t="s">
        <v>2714</v>
      </c>
      <c r="I284" s="30">
        <v>41012</v>
      </c>
      <c r="J284" s="30" t="s">
        <v>2576</v>
      </c>
      <c r="K284" s="30" t="s">
        <v>2577</v>
      </c>
      <c r="L284" s="30" t="s">
        <v>5088</v>
      </c>
      <c r="M284" s="30" t="s">
        <v>2578</v>
      </c>
      <c r="N284" s="30" t="s">
        <v>2715</v>
      </c>
      <c r="O284" s="30" t="s">
        <v>1596</v>
      </c>
      <c r="P284" s="43">
        <v>41012</v>
      </c>
      <c r="Q284" s="44" t="s">
        <v>501</v>
      </c>
      <c r="R284" s="44" t="s">
        <v>501</v>
      </c>
      <c r="S284" s="30"/>
      <c r="T284" s="30"/>
      <c r="U284" s="30"/>
      <c r="V284" s="30"/>
    </row>
    <row r="285" spans="1:22" ht="18" customHeight="1">
      <c r="A285" s="30">
        <v>3245</v>
      </c>
      <c r="B285" s="30">
        <v>3245</v>
      </c>
      <c r="C285" s="3">
        <v>41002</v>
      </c>
      <c r="D285" s="30">
        <v>41047</v>
      </c>
      <c r="E285" s="30" t="s">
        <v>1534</v>
      </c>
      <c r="F285" s="30" t="s">
        <v>1776</v>
      </c>
      <c r="G285" s="30" t="s">
        <v>118</v>
      </c>
      <c r="H285" s="44" t="s">
        <v>3180</v>
      </c>
      <c r="I285" s="44">
        <v>41038</v>
      </c>
      <c r="J285" s="30" t="s">
        <v>2579</v>
      </c>
      <c r="K285" s="30" t="s">
        <v>2580</v>
      </c>
      <c r="L285" s="30" t="s">
        <v>5089</v>
      </c>
      <c r="M285" s="44" t="s">
        <v>2581</v>
      </c>
      <c r="N285" s="44" t="s">
        <v>3181</v>
      </c>
      <c r="O285" s="44" t="s">
        <v>1806</v>
      </c>
      <c r="P285" s="43">
        <v>41038</v>
      </c>
      <c r="Q285" s="44" t="s">
        <v>501</v>
      </c>
      <c r="R285" s="44" t="s">
        <v>501</v>
      </c>
      <c r="S285" s="30"/>
      <c r="T285" s="30"/>
      <c r="U285" s="30"/>
      <c r="V285" s="30"/>
    </row>
    <row r="286" spans="1:22" ht="18" customHeight="1">
      <c r="A286" s="30">
        <v>3246</v>
      </c>
      <c r="B286" s="30" t="s">
        <v>2630</v>
      </c>
      <c r="C286" s="3">
        <v>41002</v>
      </c>
      <c r="D286" s="30">
        <v>41047</v>
      </c>
      <c r="E286" s="30" t="s">
        <v>1534</v>
      </c>
      <c r="F286" s="30" t="s">
        <v>1535</v>
      </c>
      <c r="G286" s="30" t="s">
        <v>118</v>
      </c>
      <c r="H286" s="30" t="s">
        <v>2721</v>
      </c>
      <c r="I286" s="30">
        <v>41016</v>
      </c>
      <c r="J286" s="30" t="s">
        <v>2582</v>
      </c>
      <c r="K286" s="30" t="s">
        <v>2583</v>
      </c>
      <c r="L286" s="30" t="s">
        <v>5090</v>
      </c>
      <c r="M286" s="30" t="s">
        <v>2584</v>
      </c>
      <c r="N286" s="30" t="s">
        <v>2792</v>
      </c>
      <c r="O286" s="30" t="s">
        <v>2262</v>
      </c>
      <c r="P286" s="43">
        <v>41016</v>
      </c>
      <c r="Q286" s="44" t="s">
        <v>501</v>
      </c>
      <c r="R286" s="44" t="s">
        <v>501</v>
      </c>
      <c r="S286" s="30"/>
      <c r="T286" s="30"/>
      <c r="U286" s="30"/>
      <c r="V286" s="30"/>
    </row>
    <row r="287" spans="1:22" ht="18" customHeight="1">
      <c r="A287" s="30">
        <v>3247</v>
      </c>
      <c r="B287" s="30" t="s">
        <v>2631</v>
      </c>
      <c r="C287" s="3">
        <v>41002</v>
      </c>
      <c r="D287" s="30">
        <v>41047</v>
      </c>
      <c r="E287" s="30" t="s">
        <v>1534</v>
      </c>
      <c r="F287" s="30" t="s">
        <v>1535</v>
      </c>
      <c r="G287" s="30" t="s">
        <v>118</v>
      </c>
      <c r="H287" s="30" t="s">
        <v>3009</v>
      </c>
      <c r="I287" s="30">
        <v>41023</v>
      </c>
      <c r="J287" s="30" t="s">
        <v>2585</v>
      </c>
      <c r="K287" s="30" t="s">
        <v>2586</v>
      </c>
      <c r="L287" s="30" t="s">
        <v>5091</v>
      </c>
      <c r="M287" s="30" t="s">
        <v>2587</v>
      </c>
      <c r="N287" s="30" t="s">
        <v>3036</v>
      </c>
      <c r="O287" s="30" t="s">
        <v>1966</v>
      </c>
      <c r="P287" s="3">
        <v>41023</v>
      </c>
      <c r="Q287" s="44" t="s">
        <v>3537</v>
      </c>
      <c r="R287" s="44" t="s">
        <v>501</v>
      </c>
      <c r="S287" s="30"/>
      <c r="T287" s="30"/>
      <c r="U287" s="30"/>
      <c r="V287" s="30"/>
    </row>
    <row r="288" spans="1:22" ht="18" customHeight="1">
      <c r="A288" s="30">
        <v>3248</v>
      </c>
      <c r="B288" s="30" t="s">
        <v>2632</v>
      </c>
      <c r="C288" s="3">
        <v>41002</v>
      </c>
      <c r="D288" s="30">
        <v>41047</v>
      </c>
      <c r="E288" s="30" t="s">
        <v>1534</v>
      </c>
      <c r="F288" s="30" t="s">
        <v>1535</v>
      </c>
      <c r="G288" s="30" t="s">
        <v>118</v>
      </c>
      <c r="H288" s="30" t="s">
        <v>2793</v>
      </c>
      <c r="I288" s="30">
        <v>41023</v>
      </c>
      <c r="J288" s="30" t="s">
        <v>2588</v>
      </c>
      <c r="K288" s="30" t="s">
        <v>2589</v>
      </c>
      <c r="L288" s="30" t="s">
        <v>5092</v>
      </c>
      <c r="M288" s="30" t="s">
        <v>2590</v>
      </c>
      <c r="N288" s="30" t="s">
        <v>3037</v>
      </c>
      <c r="O288" s="30" t="s">
        <v>2708</v>
      </c>
      <c r="P288" s="3">
        <v>41023</v>
      </c>
      <c r="Q288" s="44" t="s">
        <v>3538</v>
      </c>
      <c r="R288" s="44" t="s">
        <v>501</v>
      </c>
      <c r="S288" s="30"/>
      <c r="T288" s="30"/>
      <c r="U288" s="30"/>
      <c r="V288" s="30"/>
    </row>
    <row r="289" spans="1:22" ht="18" customHeight="1">
      <c r="A289" s="30">
        <v>3249</v>
      </c>
      <c r="B289" s="30" t="s">
        <v>2633</v>
      </c>
      <c r="C289" s="3">
        <v>41002</v>
      </c>
      <c r="D289" s="30">
        <v>41047</v>
      </c>
      <c r="E289" s="30" t="s">
        <v>1534</v>
      </c>
      <c r="F289" s="30" t="s">
        <v>1535</v>
      </c>
      <c r="G289" s="30" t="s">
        <v>118</v>
      </c>
      <c r="H289" s="30" t="s">
        <v>2826</v>
      </c>
      <c r="I289" s="30">
        <v>41019</v>
      </c>
      <c r="J289" s="30" t="s">
        <v>2591</v>
      </c>
      <c r="K289" s="30" t="s">
        <v>2592</v>
      </c>
      <c r="L289" s="30" t="s">
        <v>5093</v>
      </c>
      <c r="M289" s="30" t="s">
        <v>2593</v>
      </c>
      <c r="N289" s="30" t="s">
        <v>2883</v>
      </c>
      <c r="O289" s="30" t="s">
        <v>2464</v>
      </c>
      <c r="P289" s="43">
        <v>41023</v>
      </c>
      <c r="Q289" s="44" t="s">
        <v>501</v>
      </c>
      <c r="R289" s="44" t="s">
        <v>501</v>
      </c>
      <c r="S289" s="30"/>
      <c r="T289" s="30"/>
      <c r="U289" s="30"/>
      <c r="V289" s="30"/>
    </row>
    <row r="290" spans="1:22" ht="18" customHeight="1">
      <c r="A290" s="30">
        <v>3250</v>
      </c>
      <c r="B290" s="30">
        <v>3250</v>
      </c>
      <c r="C290" s="3">
        <v>41002</v>
      </c>
      <c r="D290" s="30">
        <v>41047</v>
      </c>
      <c r="E290" s="30" t="s">
        <v>1543</v>
      </c>
      <c r="F290" s="30" t="s">
        <v>1776</v>
      </c>
      <c r="G290" s="30" t="s">
        <v>118</v>
      </c>
      <c r="H290" s="44" t="s">
        <v>501</v>
      </c>
      <c r="I290" s="44" t="s">
        <v>501</v>
      </c>
      <c r="J290" s="30" t="s">
        <v>2594</v>
      </c>
      <c r="K290" s="30" t="s">
        <v>2595</v>
      </c>
      <c r="L290" s="30" t="s">
        <v>5094</v>
      </c>
      <c r="M290" s="44" t="s">
        <v>2596</v>
      </c>
      <c r="N290" s="44" t="s">
        <v>501</v>
      </c>
      <c r="O290" s="44" t="s">
        <v>501</v>
      </c>
      <c r="P290" s="43" t="s">
        <v>501</v>
      </c>
      <c r="Q290" s="44" t="s">
        <v>501</v>
      </c>
      <c r="R290" s="44" t="s">
        <v>501</v>
      </c>
      <c r="S290" s="30"/>
      <c r="T290" s="30"/>
      <c r="U290" s="30"/>
      <c r="V290" s="30"/>
    </row>
    <row r="291" spans="1:22" ht="18" customHeight="1">
      <c r="A291" s="30">
        <v>3252</v>
      </c>
      <c r="B291" s="30" t="s">
        <v>2634</v>
      </c>
      <c r="C291" s="3">
        <v>41002</v>
      </c>
      <c r="D291" s="30">
        <v>41047</v>
      </c>
      <c r="E291" s="30" t="s">
        <v>1534</v>
      </c>
      <c r="F291" s="30" t="s">
        <v>1535</v>
      </c>
      <c r="G291" s="30" t="s">
        <v>118</v>
      </c>
      <c r="H291" s="30" t="s">
        <v>2716</v>
      </c>
      <c r="I291" s="30">
        <v>41012</v>
      </c>
      <c r="J291" s="30" t="s">
        <v>2597</v>
      </c>
      <c r="K291" s="30" t="s">
        <v>2598</v>
      </c>
      <c r="L291" s="30" t="s">
        <v>4881</v>
      </c>
      <c r="M291" s="30" t="s">
        <v>2599</v>
      </c>
      <c r="N291" s="30" t="s">
        <v>2717</v>
      </c>
      <c r="O291" s="30" t="s">
        <v>1625</v>
      </c>
      <c r="P291" s="43">
        <v>41012</v>
      </c>
      <c r="Q291" s="44" t="s">
        <v>501</v>
      </c>
      <c r="R291" s="44" t="s">
        <v>501</v>
      </c>
      <c r="S291" s="30"/>
      <c r="T291" s="30"/>
      <c r="U291" s="30"/>
      <c r="V291" s="30"/>
    </row>
    <row r="292" spans="1:22" ht="18" customHeight="1">
      <c r="A292" s="30">
        <v>3253</v>
      </c>
      <c r="B292" s="30" t="s">
        <v>2635</v>
      </c>
      <c r="C292" s="3">
        <v>41002</v>
      </c>
      <c r="D292" s="30">
        <v>41047</v>
      </c>
      <c r="E292" s="30" t="s">
        <v>1543</v>
      </c>
      <c r="F292" s="30" t="s">
        <v>1535</v>
      </c>
      <c r="G292" s="30" t="s">
        <v>118</v>
      </c>
      <c r="H292" s="44" t="s">
        <v>501</v>
      </c>
      <c r="I292" s="44" t="s">
        <v>501</v>
      </c>
      <c r="J292" s="30" t="s">
        <v>2600</v>
      </c>
      <c r="K292" s="30" t="s">
        <v>2601</v>
      </c>
      <c r="L292" s="30" t="s">
        <v>5095</v>
      </c>
      <c r="M292" s="44" t="s">
        <v>2602</v>
      </c>
      <c r="N292" s="44" t="s">
        <v>501</v>
      </c>
      <c r="O292" s="44" t="s">
        <v>501</v>
      </c>
      <c r="P292" s="3" t="s">
        <v>501</v>
      </c>
      <c r="Q292" s="44" t="s">
        <v>3539</v>
      </c>
      <c r="R292" s="44" t="s">
        <v>501</v>
      </c>
      <c r="S292" s="30"/>
      <c r="T292" s="30"/>
      <c r="U292" s="30"/>
      <c r="V292" s="30"/>
    </row>
    <row r="293" spans="1:22" ht="18" customHeight="1">
      <c r="A293" s="30">
        <v>3254</v>
      </c>
      <c r="B293" s="30" t="s">
        <v>2636</v>
      </c>
      <c r="C293" s="3">
        <v>41002</v>
      </c>
      <c r="D293" s="30">
        <v>41047</v>
      </c>
      <c r="E293" s="30" t="s">
        <v>1534</v>
      </c>
      <c r="F293" s="30" t="s">
        <v>1535</v>
      </c>
      <c r="G293" s="30" t="s">
        <v>118</v>
      </c>
      <c r="H293" s="30" t="s">
        <v>2827</v>
      </c>
      <c r="I293" s="30">
        <v>41019</v>
      </c>
      <c r="J293" s="30" t="s">
        <v>2603</v>
      </c>
      <c r="K293" s="30" t="s">
        <v>2604</v>
      </c>
      <c r="L293" s="30" t="s">
        <v>5096</v>
      </c>
      <c r="M293" s="30" t="s">
        <v>2605</v>
      </c>
      <c r="N293" s="30" t="s">
        <v>2884</v>
      </c>
      <c r="O293" s="30" t="s">
        <v>1572</v>
      </c>
      <c r="P293" s="43">
        <v>41025</v>
      </c>
      <c r="Q293" s="44" t="s">
        <v>501</v>
      </c>
      <c r="R293" s="44" t="s">
        <v>501</v>
      </c>
      <c r="S293" s="30"/>
      <c r="T293" s="30"/>
      <c r="U293" s="30"/>
      <c r="V293" s="30"/>
    </row>
    <row r="294" spans="1:22" ht="18" customHeight="1">
      <c r="A294" s="30">
        <v>3251</v>
      </c>
      <c r="B294" s="30" t="s">
        <v>2637</v>
      </c>
      <c r="C294" s="3">
        <v>41002</v>
      </c>
      <c r="D294" s="30">
        <v>41047</v>
      </c>
      <c r="E294" s="30" t="s">
        <v>1543</v>
      </c>
      <c r="F294" s="30" t="s">
        <v>1535</v>
      </c>
      <c r="G294" s="30" t="s">
        <v>118</v>
      </c>
      <c r="H294" s="44" t="s">
        <v>501</v>
      </c>
      <c r="I294" s="44" t="s">
        <v>501</v>
      </c>
      <c r="J294" s="30" t="s">
        <v>2606</v>
      </c>
      <c r="K294" s="30" t="s">
        <v>2607</v>
      </c>
      <c r="L294" s="30" t="s">
        <v>5097</v>
      </c>
      <c r="M294" s="44" t="s">
        <v>2608</v>
      </c>
      <c r="N294" s="44" t="s">
        <v>501</v>
      </c>
      <c r="O294" s="44" t="s">
        <v>501</v>
      </c>
      <c r="P294" s="3" t="s">
        <v>501</v>
      </c>
      <c r="Q294" s="44" t="s">
        <v>2885</v>
      </c>
      <c r="R294" s="44" t="s">
        <v>501</v>
      </c>
      <c r="S294" s="30"/>
      <c r="T294" s="30"/>
      <c r="U294" s="30"/>
      <c r="V294" s="30"/>
    </row>
    <row r="295" spans="1:22" ht="18" customHeight="1">
      <c r="A295" s="30">
        <v>3255</v>
      </c>
      <c r="B295" s="30" t="s">
        <v>2638</v>
      </c>
      <c r="C295" s="3">
        <v>41002</v>
      </c>
      <c r="D295" s="30">
        <v>41047</v>
      </c>
      <c r="E295" s="30" t="s">
        <v>1534</v>
      </c>
      <c r="F295" s="30" t="s">
        <v>1535</v>
      </c>
      <c r="G295" s="30" t="s">
        <v>118</v>
      </c>
      <c r="H295" s="30" t="s">
        <v>2722</v>
      </c>
      <c r="I295" s="30">
        <v>41022</v>
      </c>
      <c r="J295" s="30" t="s">
        <v>2609</v>
      </c>
      <c r="K295" s="30" t="s">
        <v>2610</v>
      </c>
      <c r="L295" s="30" t="s">
        <v>5098</v>
      </c>
      <c r="M295" s="30" t="s">
        <v>2611</v>
      </c>
      <c r="N295" s="30" t="s">
        <v>3010</v>
      </c>
      <c r="O295" s="30" t="s">
        <v>1552</v>
      </c>
      <c r="P295" s="43">
        <v>41023</v>
      </c>
      <c r="Q295" s="44" t="s">
        <v>501</v>
      </c>
      <c r="R295" s="44" t="s">
        <v>501</v>
      </c>
      <c r="S295" s="30"/>
      <c r="T295" s="30"/>
      <c r="U295" s="30"/>
      <c r="V295" s="30"/>
    </row>
    <row r="296" spans="1:22" ht="18" customHeight="1">
      <c r="A296" s="30">
        <v>3259</v>
      </c>
      <c r="B296" s="30" t="s">
        <v>2639</v>
      </c>
      <c r="C296" s="3">
        <v>41002</v>
      </c>
      <c r="D296" s="30">
        <v>41047</v>
      </c>
      <c r="E296" s="30" t="s">
        <v>1534</v>
      </c>
      <c r="F296" s="30" t="s">
        <v>1535</v>
      </c>
      <c r="G296" s="30" t="s">
        <v>2612</v>
      </c>
      <c r="H296" s="30" t="s">
        <v>3167</v>
      </c>
      <c r="I296" s="30">
        <v>41039</v>
      </c>
      <c r="J296" s="30" t="s">
        <v>2613</v>
      </c>
      <c r="K296" s="30" t="s">
        <v>3011</v>
      </c>
      <c r="L296" s="30" t="s">
        <v>5099</v>
      </c>
      <c r="M296" s="44" t="s">
        <v>2614</v>
      </c>
      <c r="N296" s="44" t="s">
        <v>3245</v>
      </c>
      <c r="O296" s="44" t="s">
        <v>1555</v>
      </c>
      <c r="P296" s="43">
        <v>41039</v>
      </c>
      <c r="Q296" s="44" t="s">
        <v>501</v>
      </c>
      <c r="R296" s="44" t="s">
        <v>501</v>
      </c>
      <c r="S296" s="30"/>
      <c r="T296" s="30"/>
      <c r="U296" s="30"/>
      <c r="V296" s="30"/>
    </row>
    <row r="297" spans="1:22" ht="18" customHeight="1">
      <c r="A297" s="30">
        <v>3235</v>
      </c>
      <c r="B297" s="30" t="s">
        <v>2640</v>
      </c>
      <c r="C297" s="3">
        <v>41002</v>
      </c>
      <c r="D297" s="30">
        <v>41047</v>
      </c>
      <c r="E297" s="30" t="s">
        <v>1534</v>
      </c>
      <c r="F297" s="30" t="s">
        <v>1535</v>
      </c>
      <c r="G297" s="30" t="s">
        <v>118</v>
      </c>
      <c r="H297" s="30" t="s">
        <v>2723</v>
      </c>
      <c r="I297" s="30">
        <v>41019</v>
      </c>
      <c r="J297" s="30" t="s">
        <v>2615</v>
      </c>
      <c r="K297" s="30" t="s">
        <v>2616</v>
      </c>
      <c r="L297" s="30" t="s">
        <v>5100</v>
      </c>
      <c r="M297" s="30" t="s">
        <v>2617</v>
      </c>
      <c r="N297" s="30" t="s">
        <v>2886</v>
      </c>
      <c r="O297" s="30" t="s">
        <v>1552</v>
      </c>
      <c r="P297" s="43">
        <v>41032</v>
      </c>
      <c r="Q297" s="44" t="s">
        <v>501</v>
      </c>
      <c r="R297" s="44" t="s">
        <v>501</v>
      </c>
      <c r="S297" s="30"/>
      <c r="T297" s="30"/>
      <c r="U297" s="30"/>
      <c r="V297" s="30"/>
    </row>
    <row r="298" spans="1:22" ht="18" customHeight="1">
      <c r="A298" s="30">
        <v>3266</v>
      </c>
      <c r="B298" s="30">
        <v>3266</v>
      </c>
      <c r="C298" s="3">
        <v>41003</v>
      </c>
      <c r="D298" s="3">
        <v>41048</v>
      </c>
      <c r="E298" s="30" t="s">
        <v>1534</v>
      </c>
      <c r="F298" s="30" t="s">
        <v>1535</v>
      </c>
      <c r="G298" s="30" t="s">
        <v>2654</v>
      </c>
      <c r="H298" s="30" t="s">
        <v>2724</v>
      </c>
      <c r="I298" s="30">
        <v>41015</v>
      </c>
      <c r="J298" s="30" t="s">
        <v>2655</v>
      </c>
      <c r="K298" s="30" t="s">
        <v>2656</v>
      </c>
      <c r="L298" s="30" t="s">
        <v>5101</v>
      </c>
      <c r="M298" s="44" t="s">
        <v>2657</v>
      </c>
      <c r="N298" s="44" t="s">
        <v>2730</v>
      </c>
      <c r="O298" s="30" t="s">
        <v>2725</v>
      </c>
      <c r="P298" s="43">
        <v>41015</v>
      </c>
      <c r="Q298" s="44" t="s">
        <v>501</v>
      </c>
      <c r="R298" s="44" t="s">
        <v>501</v>
      </c>
      <c r="S298" s="30"/>
      <c r="T298" s="30"/>
      <c r="U298" s="30"/>
      <c r="V298" s="30"/>
    </row>
    <row r="299" spans="1:22" ht="18" customHeight="1">
      <c r="A299" s="30">
        <v>3267</v>
      </c>
      <c r="B299" s="30">
        <v>3267</v>
      </c>
      <c r="C299" s="3">
        <v>41003</v>
      </c>
      <c r="D299" s="3">
        <v>41111</v>
      </c>
      <c r="E299" s="30" t="s">
        <v>1534</v>
      </c>
      <c r="F299" s="30" t="s">
        <v>1535</v>
      </c>
      <c r="G299" s="30" t="s">
        <v>2658</v>
      </c>
      <c r="H299" s="44" t="s">
        <v>5983</v>
      </c>
      <c r="I299" s="44">
        <v>41141</v>
      </c>
      <c r="J299" s="30" t="s">
        <v>2659</v>
      </c>
      <c r="K299" s="30" t="s">
        <v>7382</v>
      </c>
      <c r="L299" s="30" t="s">
        <v>5102</v>
      </c>
      <c r="M299" s="44" t="s">
        <v>2661</v>
      </c>
      <c r="N299" s="44" t="s">
        <v>7713</v>
      </c>
      <c r="O299" s="44" t="s">
        <v>7705</v>
      </c>
      <c r="P299" s="3">
        <v>41158</v>
      </c>
      <c r="Q299" s="44" t="s">
        <v>7383</v>
      </c>
      <c r="R299" s="44" t="s">
        <v>501</v>
      </c>
      <c r="S299" s="30"/>
      <c r="T299" s="30"/>
      <c r="U299" s="30"/>
      <c r="V299" s="30"/>
    </row>
    <row r="300" spans="1:22" ht="18" customHeight="1">
      <c r="A300" s="30">
        <v>3268</v>
      </c>
      <c r="B300" s="30">
        <v>3268</v>
      </c>
      <c r="C300" s="3">
        <v>41003</v>
      </c>
      <c r="D300" s="3">
        <v>41111</v>
      </c>
      <c r="E300" s="30" t="s">
        <v>1534</v>
      </c>
      <c r="F300" s="30" t="s">
        <v>1535</v>
      </c>
      <c r="G300" s="30" t="s">
        <v>2662</v>
      </c>
      <c r="H300" s="44" t="s">
        <v>7247</v>
      </c>
      <c r="I300" s="44">
        <v>41150</v>
      </c>
      <c r="J300" s="30" t="s">
        <v>2663</v>
      </c>
      <c r="K300" s="30" t="s">
        <v>4464</v>
      </c>
      <c r="L300" s="30" t="s">
        <v>5103</v>
      </c>
      <c r="M300" s="44" t="s">
        <v>4465</v>
      </c>
      <c r="N300" s="44" t="s">
        <v>7248</v>
      </c>
      <c r="O300" s="44" t="s">
        <v>7196</v>
      </c>
      <c r="P300" s="3">
        <v>41144</v>
      </c>
      <c r="Q300" s="44" t="s">
        <v>5351</v>
      </c>
      <c r="R300" s="44" t="s">
        <v>501</v>
      </c>
      <c r="S300" s="30"/>
      <c r="T300" s="30"/>
      <c r="U300" s="30"/>
      <c r="V300" s="30"/>
    </row>
    <row r="301" spans="1:22" ht="18" customHeight="1">
      <c r="A301">
        <v>3269</v>
      </c>
      <c r="B301">
        <v>3269</v>
      </c>
      <c r="C301" s="3">
        <v>41003</v>
      </c>
      <c r="D301" s="3">
        <v>41111</v>
      </c>
      <c r="E301" t="s">
        <v>1599</v>
      </c>
      <c r="F301" t="s">
        <v>1535</v>
      </c>
      <c r="G301" t="s">
        <v>2664</v>
      </c>
      <c r="H301" s="44" t="s">
        <v>5822</v>
      </c>
      <c r="I301" s="44">
        <v>41152</v>
      </c>
      <c r="J301" t="s">
        <v>2665</v>
      </c>
      <c r="K301" t="s">
        <v>4466</v>
      </c>
      <c r="L301" t="s">
        <v>5104</v>
      </c>
      <c r="M301" s="44" t="s">
        <v>2666</v>
      </c>
      <c r="N301" s="44" t="s">
        <v>501</v>
      </c>
      <c r="O301" s="44" t="s">
        <v>501</v>
      </c>
      <c r="P301" s="3" t="s">
        <v>501</v>
      </c>
      <c r="Q301" s="44" t="s">
        <v>4404</v>
      </c>
      <c r="R301" s="44" t="s">
        <v>501</v>
      </c>
    </row>
    <row r="302" spans="1:22" ht="18" customHeight="1">
      <c r="A302">
        <v>3270</v>
      </c>
      <c r="B302">
        <v>3270</v>
      </c>
      <c r="C302" s="3">
        <v>41003</v>
      </c>
      <c r="D302" s="3">
        <v>41048</v>
      </c>
      <c r="E302" t="s">
        <v>1534</v>
      </c>
      <c r="F302" t="s">
        <v>1535</v>
      </c>
      <c r="G302" t="s">
        <v>2667</v>
      </c>
      <c r="H302" s="30" t="s">
        <v>3043</v>
      </c>
      <c r="I302" s="30">
        <v>41026</v>
      </c>
      <c r="J302" t="s">
        <v>2668</v>
      </c>
      <c r="K302" t="s">
        <v>2669</v>
      </c>
      <c r="L302" t="s">
        <v>5105</v>
      </c>
      <c r="M302" s="30" t="s">
        <v>2670</v>
      </c>
      <c r="N302" s="30" t="s">
        <v>3124</v>
      </c>
      <c r="O302" s="30" t="s">
        <v>1625</v>
      </c>
      <c r="P302" s="43">
        <v>41026</v>
      </c>
      <c r="Q302" s="44" t="s">
        <v>501</v>
      </c>
      <c r="R302" s="44" t="s">
        <v>501</v>
      </c>
    </row>
    <row r="303" spans="1:22" ht="18" customHeight="1">
      <c r="A303">
        <v>3271</v>
      </c>
      <c r="B303">
        <v>3271</v>
      </c>
      <c r="C303" s="3">
        <v>41003</v>
      </c>
      <c r="D303" s="3">
        <v>41048</v>
      </c>
      <c r="E303" t="s">
        <v>1534</v>
      </c>
      <c r="F303" t="s">
        <v>1535</v>
      </c>
      <c r="G303" t="s">
        <v>2671</v>
      </c>
      <c r="H303" s="30" t="s">
        <v>2828</v>
      </c>
      <c r="I303" s="30">
        <v>41018</v>
      </c>
      <c r="J303" t="s">
        <v>2672</v>
      </c>
      <c r="K303" t="s">
        <v>2673</v>
      </c>
      <c r="L303" t="s">
        <v>5106</v>
      </c>
      <c r="M303" s="30" t="s">
        <v>2674</v>
      </c>
      <c r="N303" s="30" t="s">
        <v>2887</v>
      </c>
      <c r="O303" s="30" t="s">
        <v>2888</v>
      </c>
      <c r="P303" s="43">
        <v>41018</v>
      </c>
      <c r="Q303" s="44" t="s">
        <v>501</v>
      </c>
      <c r="R303" s="44" t="s">
        <v>501</v>
      </c>
    </row>
    <row r="304" spans="1:22" ht="18" customHeight="1">
      <c r="A304">
        <v>3272</v>
      </c>
      <c r="B304">
        <v>3272</v>
      </c>
      <c r="C304" s="3">
        <v>41003</v>
      </c>
      <c r="D304" s="3">
        <v>41048</v>
      </c>
      <c r="E304" t="s">
        <v>1534</v>
      </c>
      <c r="F304" t="s">
        <v>1535</v>
      </c>
      <c r="G304" t="s">
        <v>2671</v>
      </c>
      <c r="H304" s="30" t="s">
        <v>2726</v>
      </c>
      <c r="I304" s="30">
        <v>41017</v>
      </c>
      <c r="J304" t="s">
        <v>2672</v>
      </c>
      <c r="K304" t="s">
        <v>2675</v>
      </c>
      <c r="L304" t="s">
        <v>5106</v>
      </c>
      <c r="M304" s="30" t="s">
        <v>2674</v>
      </c>
      <c r="N304" s="30" t="s">
        <v>2829</v>
      </c>
      <c r="O304" s="30" t="s">
        <v>1956</v>
      </c>
      <c r="P304" s="43">
        <v>41017</v>
      </c>
      <c r="Q304" s="44" t="s">
        <v>501</v>
      </c>
      <c r="R304" s="44" t="s">
        <v>501</v>
      </c>
    </row>
    <row r="305" spans="1:18" ht="18" customHeight="1">
      <c r="A305">
        <v>3265</v>
      </c>
      <c r="B305">
        <v>3265</v>
      </c>
      <c r="C305" s="3">
        <v>41003</v>
      </c>
      <c r="D305" s="3">
        <v>41048</v>
      </c>
      <c r="E305" t="s">
        <v>1534</v>
      </c>
      <c r="F305" t="s">
        <v>1535</v>
      </c>
      <c r="G305" t="s">
        <v>2676</v>
      </c>
      <c r="H305" s="30" t="s">
        <v>2822</v>
      </c>
      <c r="I305" s="30">
        <v>41023</v>
      </c>
      <c r="J305" t="s">
        <v>2677</v>
      </c>
      <c r="K305" t="s">
        <v>2678</v>
      </c>
      <c r="L305" t="s">
        <v>5107</v>
      </c>
      <c r="M305" s="30" t="s">
        <v>2679</v>
      </c>
      <c r="N305" s="30" t="s">
        <v>3038</v>
      </c>
      <c r="O305" s="30" t="s">
        <v>1664</v>
      </c>
      <c r="P305" s="43">
        <v>41023</v>
      </c>
      <c r="Q305" s="44" t="s">
        <v>501</v>
      </c>
      <c r="R305" s="44" t="s">
        <v>501</v>
      </c>
    </row>
    <row r="306" spans="1:18" ht="18" customHeight="1">
      <c r="A306">
        <v>3206</v>
      </c>
      <c r="B306">
        <v>3206</v>
      </c>
      <c r="C306" s="3">
        <v>40988</v>
      </c>
      <c r="D306">
        <v>41096</v>
      </c>
      <c r="E306" t="s">
        <v>1534</v>
      </c>
      <c r="F306" t="s">
        <v>1535</v>
      </c>
      <c r="G306" t="s">
        <v>2694</v>
      </c>
      <c r="H306" s="44" t="s">
        <v>5913</v>
      </c>
      <c r="I306" s="44">
        <v>41121</v>
      </c>
      <c r="J306" t="s">
        <v>2701</v>
      </c>
      <c r="K306" t="s">
        <v>4467</v>
      </c>
      <c r="L306" t="s">
        <v>5108</v>
      </c>
      <c r="M306" s="44" t="s">
        <v>2702</v>
      </c>
      <c r="N306" s="44" t="s">
        <v>6360</v>
      </c>
      <c r="O306" s="44" t="s">
        <v>6332</v>
      </c>
      <c r="P306" s="3">
        <v>41122</v>
      </c>
      <c r="Q306" s="44" t="s">
        <v>4404</v>
      </c>
      <c r="R306" s="44" t="s">
        <v>501</v>
      </c>
    </row>
    <row r="307" spans="1:18" ht="18" customHeight="1">
      <c r="A307" s="30">
        <v>3319</v>
      </c>
      <c r="B307" s="30">
        <v>3319</v>
      </c>
      <c r="C307" s="3">
        <v>41015</v>
      </c>
      <c r="D307" s="30">
        <v>41060</v>
      </c>
      <c r="E307" s="30" t="s">
        <v>1534</v>
      </c>
      <c r="F307" s="30" t="s">
        <v>1535</v>
      </c>
      <c r="G307" s="30" t="s">
        <v>2731</v>
      </c>
      <c r="H307" s="30" t="s">
        <v>3012</v>
      </c>
      <c r="I307" s="30">
        <v>41036</v>
      </c>
      <c r="J307" s="30" t="s">
        <v>2732</v>
      </c>
      <c r="K307" s="30" t="s">
        <v>2733</v>
      </c>
      <c r="L307" s="30" t="s">
        <v>5109</v>
      </c>
      <c r="M307" s="30" t="s">
        <v>2734</v>
      </c>
      <c r="N307" s="30" t="s">
        <v>3168</v>
      </c>
      <c r="O307" s="30" t="s">
        <v>2259</v>
      </c>
      <c r="P307" s="43">
        <v>41036</v>
      </c>
      <c r="Q307" s="44" t="s">
        <v>501</v>
      </c>
      <c r="R307" s="44" t="s">
        <v>501</v>
      </c>
    </row>
    <row r="308" spans="1:18" ht="18" customHeight="1">
      <c r="A308" s="30">
        <v>3318</v>
      </c>
      <c r="B308" s="30">
        <v>3318</v>
      </c>
      <c r="C308" s="3">
        <v>41015</v>
      </c>
      <c r="D308" s="30">
        <v>41119</v>
      </c>
      <c r="E308" s="30" t="s">
        <v>1534</v>
      </c>
      <c r="F308" s="30" t="s">
        <v>1535</v>
      </c>
      <c r="G308" s="30" t="s">
        <v>2735</v>
      </c>
      <c r="H308" s="44" t="s">
        <v>8394</v>
      </c>
      <c r="I308" s="44">
        <v>41152</v>
      </c>
      <c r="J308" s="30" t="s">
        <v>2736</v>
      </c>
      <c r="K308" s="30" t="s">
        <v>4468</v>
      </c>
      <c r="L308" s="30" t="s">
        <v>5110</v>
      </c>
      <c r="M308" s="44" t="s">
        <v>2738</v>
      </c>
      <c r="N308" s="44" t="s">
        <v>8395</v>
      </c>
      <c r="O308" s="44" t="s">
        <v>5536</v>
      </c>
      <c r="P308" s="3">
        <v>41173</v>
      </c>
      <c r="Q308" s="44" t="s">
        <v>4404</v>
      </c>
      <c r="R308" s="44" t="s">
        <v>501</v>
      </c>
    </row>
    <row r="309" spans="1:18" ht="18" customHeight="1">
      <c r="A309" s="30">
        <v>3320</v>
      </c>
      <c r="B309" s="30">
        <v>3320</v>
      </c>
      <c r="C309" s="3">
        <v>41015</v>
      </c>
      <c r="D309" s="30">
        <v>41129</v>
      </c>
      <c r="E309" s="30" t="s">
        <v>1599</v>
      </c>
      <c r="F309" s="30" t="s">
        <v>1535</v>
      </c>
      <c r="G309" s="30" t="s">
        <v>5111</v>
      </c>
      <c r="H309" s="44" t="s">
        <v>501</v>
      </c>
      <c r="I309" s="44">
        <v>41141</v>
      </c>
      <c r="J309" s="30" t="s">
        <v>2739</v>
      </c>
      <c r="K309" s="30" t="s">
        <v>5112</v>
      </c>
      <c r="L309" s="30" t="s">
        <v>5113</v>
      </c>
      <c r="M309" s="44" t="s">
        <v>6677</v>
      </c>
      <c r="N309" s="44" t="s">
        <v>501</v>
      </c>
      <c r="O309" s="44" t="s">
        <v>501</v>
      </c>
      <c r="P309" s="3" t="s">
        <v>501</v>
      </c>
      <c r="Q309" s="44" t="s">
        <v>5114</v>
      </c>
      <c r="R309" s="44" t="s">
        <v>501</v>
      </c>
    </row>
    <row r="310" spans="1:18" ht="18" customHeight="1">
      <c r="A310" s="30">
        <v>3323</v>
      </c>
      <c r="B310" s="30">
        <v>3323</v>
      </c>
      <c r="C310" s="3">
        <v>41015</v>
      </c>
      <c r="D310" s="30">
        <v>41119</v>
      </c>
      <c r="E310" s="30" t="s">
        <v>1534</v>
      </c>
      <c r="F310" s="30" t="s">
        <v>1535</v>
      </c>
      <c r="G310" s="30" t="s">
        <v>2741</v>
      </c>
      <c r="H310" s="44" t="s">
        <v>6361</v>
      </c>
      <c r="I310" s="44">
        <v>41123</v>
      </c>
      <c r="J310" s="30" t="s">
        <v>2742</v>
      </c>
      <c r="K310" s="30" t="s">
        <v>4469</v>
      </c>
      <c r="L310" s="30" t="s">
        <v>5115</v>
      </c>
      <c r="M310" s="44" t="s">
        <v>2744</v>
      </c>
      <c r="N310" s="44" t="s">
        <v>6362</v>
      </c>
      <c r="O310" s="44" t="s">
        <v>5948</v>
      </c>
      <c r="P310" s="3">
        <v>41123</v>
      </c>
      <c r="Q310" s="44" t="s">
        <v>501</v>
      </c>
      <c r="R310" s="44" t="s">
        <v>501</v>
      </c>
    </row>
    <row r="311" spans="1:18" ht="18" customHeight="1">
      <c r="A311" s="30">
        <v>3325</v>
      </c>
      <c r="B311" s="30">
        <v>3325</v>
      </c>
      <c r="C311" s="3">
        <v>41015</v>
      </c>
      <c r="D311" s="30">
        <v>41060</v>
      </c>
      <c r="E311" s="30" t="s">
        <v>1534</v>
      </c>
      <c r="F311" s="30" t="s">
        <v>1535</v>
      </c>
      <c r="G311" s="30" t="s">
        <v>2745</v>
      </c>
      <c r="H311" s="30" t="s">
        <v>3169</v>
      </c>
      <c r="I311" s="30">
        <v>41033</v>
      </c>
      <c r="J311" s="30" t="s">
        <v>2746</v>
      </c>
      <c r="K311" s="30" t="s">
        <v>2747</v>
      </c>
      <c r="L311" s="30" t="s">
        <v>5116</v>
      </c>
      <c r="M311" s="30" t="s">
        <v>2748</v>
      </c>
      <c r="N311" s="30" t="s">
        <v>3170</v>
      </c>
      <c r="O311" s="30" t="s">
        <v>1625</v>
      </c>
      <c r="P311" s="43">
        <v>41033</v>
      </c>
      <c r="Q311" s="44" t="s">
        <v>501</v>
      </c>
      <c r="R311" s="44" t="s">
        <v>501</v>
      </c>
    </row>
    <row r="312" spans="1:18" ht="18" customHeight="1">
      <c r="A312" s="30">
        <v>3326</v>
      </c>
      <c r="B312" s="30">
        <v>3326</v>
      </c>
      <c r="C312" s="3">
        <v>41015</v>
      </c>
      <c r="D312" s="30">
        <v>41060</v>
      </c>
      <c r="E312" s="30" t="s">
        <v>1534</v>
      </c>
      <c r="F312" s="30" t="s">
        <v>1535</v>
      </c>
      <c r="G312" s="30" t="s">
        <v>2749</v>
      </c>
      <c r="H312" s="30" t="s">
        <v>3104</v>
      </c>
      <c r="I312" s="30">
        <v>41031</v>
      </c>
      <c r="J312" s="30" t="s">
        <v>2750</v>
      </c>
      <c r="K312" s="30" t="s">
        <v>2751</v>
      </c>
      <c r="L312" s="30" t="s">
        <v>5117</v>
      </c>
      <c r="M312" s="30" t="s">
        <v>2752</v>
      </c>
      <c r="N312" s="30" t="s">
        <v>3139</v>
      </c>
      <c r="O312" s="30" t="s">
        <v>1956</v>
      </c>
      <c r="P312" s="43">
        <v>41031</v>
      </c>
      <c r="Q312" s="44" t="s">
        <v>501</v>
      </c>
      <c r="R312" s="44" t="s">
        <v>501</v>
      </c>
    </row>
    <row r="313" spans="1:18" ht="18" customHeight="1">
      <c r="A313" s="30">
        <v>3327</v>
      </c>
      <c r="B313" s="30">
        <v>3327</v>
      </c>
      <c r="C313" s="3">
        <v>41015</v>
      </c>
      <c r="D313" s="30">
        <v>41060</v>
      </c>
      <c r="E313" s="30" t="s">
        <v>1534</v>
      </c>
      <c r="F313" s="30" t="s">
        <v>1535</v>
      </c>
      <c r="G313" s="30" t="s">
        <v>2753</v>
      </c>
      <c r="H313" s="44" t="s">
        <v>3013</v>
      </c>
      <c r="I313" s="30">
        <v>41032</v>
      </c>
      <c r="J313" s="30" t="s">
        <v>2754</v>
      </c>
      <c r="K313" s="30" t="s">
        <v>2755</v>
      </c>
      <c r="L313" s="30" t="s">
        <v>5118</v>
      </c>
      <c r="M313" s="44" t="s">
        <v>2756</v>
      </c>
      <c r="N313" s="44" t="s">
        <v>3155</v>
      </c>
      <c r="O313" s="30" t="s">
        <v>2228</v>
      </c>
      <c r="P313" s="43">
        <v>41032</v>
      </c>
      <c r="Q313" s="44" t="s">
        <v>501</v>
      </c>
      <c r="R313" s="44" t="s">
        <v>501</v>
      </c>
    </row>
    <row r="314" spans="1:18" ht="18" customHeight="1">
      <c r="A314" s="30">
        <v>3328</v>
      </c>
      <c r="B314" s="30">
        <v>3328</v>
      </c>
      <c r="C314" s="3">
        <v>41015</v>
      </c>
      <c r="D314" s="30">
        <v>41119</v>
      </c>
      <c r="E314" s="30" t="s">
        <v>1534</v>
      </c>
      <c r="F314" s="30" t="s">
        <v>1535</v>
      </c>
      <c r="G314" s="30" t="s">
        <v>2757</v>
      </c>
      <c r="H314" s="44" t="s">
        <v>5823</v>
      </c>
      <c r="I314" s="44">
        <v>41114</v>
      </c>
      <c r="J314" s="30" t="s">
        <v>2758</v>
      </c>
      <c r="K314" s="30" t="s">
        <v>4470</v>
      </c>
      <c r="L314" s="30" t="s">
        <v>5119</v>
      </c>
      <c r="M314" s="44" t="s">
        <v>2760</v>
      </c>
      <c r="N314" s="44" t="s">
        <v>6229</v>
      </c>
      <c r="O314" s="44" t="s">
        <v>1552</v>
      </c>
      <c r="P314" s="3">
        <v>41114</v>
      </c>
      <c r="Q314" s="44" t="s">
        <v>4404</v>
      </c>
      <c r="R314" s="44" t="s">
        <v>501</v>
      </c>
    </row>
    <row r="315" spans="1:18" ht="18" customHeight="1">
      <c r="A315" s="30">
        <v>3329</v>
      </c>
      <c r="B315" s="30">
        <v>3329</v>
      </c>
      <c r="C315" s="3">
        <v>41015</v>
      </c>
      <c r="D315" s="30">
        <v>41078</v>
      </c>
      <c r="E315" s="30" t="s">
        <v>1534</v>
      </c>
      <c r="F315" s="30" t="s">
        <v>1535</v>
      </c>
      <c r="G315" s="30" t="s">
        <v>2761</v>
      </c>
      <c r="H315" s="44" t="s">
        <v>3568</v>
      </c>
      <c r="I315" s="44">
        <v>41054</v>
      </c>
      <c r="J315" s="30" t="s">
        <v>2762</v>
      </c>
      <c r="K315" s="30" t="s">
        <v>3171</v>
      </c>
      <c r="L315" s="30" t="s">
        <v>5120</v>
      </c>
      <c r="M315" s="44" t="s">
        <v>2764</v>
      </c>
      <c r="N315" s="44" t="s">
        <v>3705</v>
      </c>
      <c r="O315" s="44" t="s">
        <v>1552</v>
      </c>
      <c r="P315" s="3">
        <v>41054</v>
      </c>
      <c r="Q315" s="44" t="s">
        <v>3540</v>
      </c>
      <c r="R315" s="44" t="s">
        <v>501</v>
      </c>
    </row>
    <row r="316" spans="1:18" ht="18" customHeight="1">
      <c r="A316" s="30">
        <v>3330</v>
      </c>
      <c r="B316" s="30">
        <v>3330</v>
      </c>
      <c r="C316" s="3">
        <v>41015</v>
      </c>
      <c r="D316" s="30">
        <v>41115</v>
      </c>
      <c r="E316" s="30" t="s">
        <v>1534</v>
      </c>
      <c r="F316" s="30" t="s">
        <v>1535</v>
      </c>
      <c r="G316" s="30" t="s">
        <v>2765</v>
      </c>
      <c r="H316" s="44" t="s">
        <v>5914</v>
      </c>
      <c r="I316" s="44">
        <v>41116</v>
      </c>
      <c r="J316" s="30" t="s">
        <v>2766</v>
      </c>
      <c r="K316" s="30" t="s">
        <v>4471</v>
      </c>
      <c r="L316" s="30" t="s">
        <v>5121</v>
      </c>
      <c r="M316" s="44" t="s">
        <v>2768</v>
      </c>
      <c r="N316" s="44" t="s">
        <v>5942</v>
      </c>
      <c r="O316" s="44" t="s">
        <v>5984</v>
      </c>
      <c r="P316" s="3">
        <v>41116</v>
      </c>
      <c r="Q316" s="44" t="s">
        <v>4404</v>
      </c>
      <c r="R316" s="44" t="s">
        <v>501</v>
      </c>
    </row>
    <row r="317" spans="1:18" ht="18" customHeight="1">
      <c r="A317">
        <v>3336</v>
      </c>
      <c r="B317">
        <v>3336</v>
      </c>
      <c r="C317" s="3">
        <v>41016</v>
      </c>
      <c r="D317">
        <v>41116</v>
      </c>
      <c r="E317" t="s">
        <v>1534</v>
      </c>
      <c r="F317" t="s">
        <v>1535</v>
      </c>
      <c r="G317" t="s">
        <v>2795</v>
      </c>
      <c r="H317" s="44" t="s">
        <v>5915</v>
      </c>
      <c r="I317" s="44">
        <v>41123</v>
      </c>
      <c r="J317" t="s">
        <v>2796</v>
      </c>
      <c r="K317" t="s">
        <v>4472</v>
      </c>
      <c r="L317" t="s">
        <v>5122</v>
      </c>
      <c r="M317" s="44" t="s">
        <v>2798</v>
      </c>
      <c r="N317" s="44" t="s">
        <v>6363</v>
      </c>
      <c r="O317" s="44" t="s">
        <v>6332</v>
      </c>
      <c r="P317" s="3">
        <v>41124</v>
      </c>
      <c r="Q317" s="44" t="s">
        <v>501</v>
      </c>
      <c r="R317" s="44" t="s">
        <v>501</v>
      </c>
    </row>
    <row r="318" spans="1:18" ht="18" customHeight="1">
      <c r="A318">
        <v>3335</v>
      </c>
      <c r="B318">
        <v>3335</v>
      </c>
      <c r="C318" s="3">
        <v>41016</v>
      </c>
      <c r="D318">
        <v>41061</v>
      </c>
      <c r="E318" t="s">
        <v>1534</v>
      </c>
      <c r="F318" t="s">
        <v>1535</v>
      </c>
      <c r="G318" t="s">
        <v>2799</v>
      </c>
      <c r="H318" s="44" t="s">
        <v>3710</v>
      </c>
      <c r="I318" s="44">
        <v>41059</v>
      </c>
      <c r="J318" t="s">
        <v>2800</v>
      </c>
      <c r="K318" t="s">
        <v>2801</v>
      </c>
      <c r="L318" t="s">
        <v>5123</v>
      </c>
      <c r="M318" s="44" t="s">
        <v>2802</v>
      </c>
      <c r="N318" s="44" t="s">
        <v>3886</v>
      </c>
      <c r="O318" s="44" t="s">
        <v>3887</v>
      </c>
      <c r="P318" s="43">
        <v>41059</v>
      </c>
      <c r="Q318" s="44" t="s">
        <v>501</v>
      </c>
      <c r="R318" s="44" t="s">
        <v>501</v>
      </c>
    </row>
    <row r="319" spans="1:18" ht="18" customHeight="1">
      <c r="A319">
        <v>3333</v>
      </c>
      <c r="B319">
        <v>3333</v>
      </c>
      <c r="C319" s="3">
        <v>41016</v>
      </c>
      <c r="D319">
        <v>41061</v>
      </c>
      <c r="E319" t="s">
        <v>1534</v>
      </c>
      <c r="F319" t="s">
        <v>1535</v>
      </c>
      <c r="G319" t="s">
        <v>2803</v>
      </c>
      <c r="H319" s="30" t="s">
        <v>3140</v>
      </c>
      <c r="I319" s="30">
        <v>41053</v>
      </c>
      <c r="J319" t="s">
        <v>2804</v>
      </c>
      <c r="K319" t="s">
        <v>2805</v>
      </c>
      <c r="L319" t="s">
        <v>5124</v>
      </c>
      <c r="M319" s="44" t="s">
        <v>2806</v>
      </c>
      <c r="N319" s="44" t="s">
        <v>3628</v>
      </c>
      <c r="O319" s="44" t="s">
        <v>2729</v>
      </c>
      <c r="P319" s="43">
        <v>41053</v>
      </c>
      <c r="Q319" s="44" t="s">
        <v>501</v>
      </c>
      <c r="R319" s="44" t="s">
        <v>501</v>
      </c>
    </row>
    <row r="320" spans="1:18" ht="18" customHeight="1">
      <c r="A320">
        <v>3332</v>
      </c>
      <c r="B320">
        <v>3332</v>
      </c>
      <c r="C320" s="3">
        <v>41016</v>
      </c>
      <c r="D320">
        <v>41061</v>
      </c>
      <c r="E320" t="s">
        <v>1534</v>
      </c>
      <c r="F320" t="s">
        <v>1535</v>
      </c>
      <c r="G320" t="s">
        <v>2807</v>
      </c>
      <c r="H320" s="30" t="s">
        <v>3014</v>
      </c>
      <c r="I320" s="30">
        <v>41023</v>
      </c>
      <c r="J320" t="s">
        <v>2808</v>
      </c>
      <c r="K320" t="s">
        <v>2809</v>
      </c>
      <c r="L320" t="s">
        <v>5125</v>
      </c>
      <c r="M320" s="30" t="s">
        <v>2810</v>
      </c>
      <c r="N320" s="30" t="s">
        <v>3039</v>
      </c>
      <c r="O320" s="30" t="s">
        <v>3040</v>
      </c>
      <c r="P320" s="43">
        <v>41023</v>
      </c>
      <c r="Q320" s="44" t="s">
        <v>501</v>
      </c>
      <c r="R320" s="44" t="s">
        <v>501</v>
      </c>
    </row>
    <row r="321" spans="1:18" ht="18" customHeight="1">
      <c r="A321">
        <v>3340</v>
      </c>
      <c r="B321">
        <v>3340</v>
      </c>
      <c r="C321" s="3">
        <v>41017</v>
      </c>
      <c r="D321">
        <v>41062</v>
      </c>
      <c r="E321" t="s">
        <v>1534</v>
      </c>
      <c r="F321" t="s">
        <v>1535</v>
      </c>
      <c r="G321" t="s">
        <v>2831</v>
      </c>
      <c r="H321" s="44" t="s">
        <v>3044</v>
      </c>
      <c r="I321" s="30">
        <v>41032</v>
      </c>
      <c r="J321" t="s">
        <v>2832</v>
      </c>
      <c r="K321" t="s">
        <v>2833</v>
      </c>
      <c r="L321" t="s">
        <v>5126</v>
      </c>
      <c r="M321" s="44" t="s">
        <v>2834</v>
      </c>
      <c r="N321" s="44" t="s">
        <v>3156</v>
      </c>
      <c r="O321" s="30" t="s">
        <v>3157</v>
      </c>
      <c r="P321" s="43">
        <v>41032</v>
      </c>
      <c r="Q321" s="44" t="s">
        <v>501</v>
      </c>
      <c r="R321" s="44" t="s">
        <v>501</v>
      </c>
    </row>
    <row r="322" spans="1:18" ht="18" customHeight="1">
      <c r="A322">
        <v>3341</v>
      </c>
      <c r="B322">
        <v>3341</v>
      </c>
      <c r="C322" s="3">
        <v>41017</v>
      </c>
      <c r="D322">
        <v>41117</v>
      </c>
      <c r="E322" t="s">
        <v>1534</v>
      </c>
      <c r="F322" t="s">
        <v>1535</v>
      </c>
      <c r="G322" t="s">
        <v>2835</v>
      </c>
      <c r="H322" s="44" t="s">
        <v>5571</v>
      </c>
      <c r="I322" s="44">
        <v>41107</v>
      </c>
      <c r="J322" t="s">
        <v>2836</v>
      </c>
      <c r="K322" t="s">
        <v>4473</v>
      </c>
      <c r="L322" t="s">
        <v>5127</v>
      </c>
      <c r="M322" s="44" t="s">
        <v>2838</v>
      </c>
      <c r="N322" s="44" t="s">
        <v>5742</v>
      </c>
      <c r="O322" s="44" t="s">
        <v>5725</v>
      </c>
      <c r="P322" s="3">
        <v>41107</v>
      </c>
      <c r="Q322" s="44" t="s">
        <v>501</v>
      </c>
      <c r="R322" s="44" t="s">
        <v>501</v>
      </c>
    </row>
    <row r="323" spans="1:18" ht="18" customHeight="1">
      <c r="A323">
        <v>3342</v>
      </c>
      <c r="B323">
        <v>3342</v>
      </c>
      <c r="C323" s="3">
        <v>41017</v>
      </c>
      <c r="D323">
        <v>41117</v>
      </c>
      <c r="E323" t="s">
        <v>1534</v>
      </c>
      <c r="F323" t="s">
        <v>1535</v>
      </c>
      <c r="G323" t="s">
        <v>2839</v>
      </c>
      <c r="H323" s="44" t="s">
        <v>5916</v>
      </c>
      <c r="I323" s="44">
        <v>41115</v>
      </c>
      <c r="J323" t="s">
        <v>2840</v>
      </c>
      <c r="K323" t="s">
        <v>4474</v>
      </c>
      <c r="L323" t="s">
        <v>5128</v>
      </c>
      <c r="M323" s="44" t="s">
        <v>2842</v>
      </c>
      <c r="N323" s="44" t="s">
        <v>5917</v>
      </c>
      <c r="O323" s="44" t="s">
        <v>1572</v>
      </c>
      <c r="P323" s="3">
        <v>41115</v>
      </c>
      <c r="Q323" s="44" t="s">
        <v>4404</v>
      </c>
      <c r="R323" s="44" t="s">
        <v>501</v>
      </c>
    </row>
    <row r="324" spans="1:18" ht="18" customHeight="1">
      <c r="A324">
        <v>3337</v>
      </c>
      <c r="B324">
        <v>3337</v>
      </c>
      <c r="C324" s="3">
        <v>41017</v>
      </c>
      <c r="D324">
        <v>41062</v>
      </c>
      <c r="E324" t="s">
        <v>1534</v>
      </c>
      <c r="F324" t="s">
        <v>1535</v>
      </c>
      <c r="G324" t="s">
        <v>2843</v>
      </c>
      <c r="H324" s="44" t="s">
        <v>3158</v>
      </c>
      <c r="I324" s="30">
        <v>41032</v>
      </c>
      <c r="J324" t="s">
        <v>2844</v>
      </c>
      <c r="K324" t="s">
        <v>2845</v>
      </c>
      <c r="L324" t="s">
        <v>5129</v>
      </c>
      <c r="M324" s="44" t="s">
        <v>2846</v>
      </c>
      <c r="N324" s="44" t="s">
        <v>3159</v>
      </c>
      <c r="O324" s="30" t="s">
        <v>1916</v>
      </c>
      <c r="P324" s="43">
        <v>41032</v>
      </c>
      <c r="Q324" s="44" t="s">
        <v>501</v>
      </c>
      <c r="R324" s="44" t="s">
        <v>501</v>
      </c>
    </row>
    <row r="325" spans="1:18" ht="18" customHeight="1">
      <c r="A325">
        <v>3339</v>
      </c>
      <c r="B325">
        <v>3339</v>
      </c>
      <c r="C325" s="3">
        <v>41017</v>
      </c>
      <c r="D325">
        <v>41104</v>
      </c>
      <c r="E325" t="s">
        <v>1534</v>
      </c>
      <c r="F325" t="s">
        <v>1535</v>
      </c>
      <c r="G325" t="s">
        <v>2847</v>
      </c>
      <c r="H325" s="44" t="s">
        <v>5985</v>
      </c>
      <c r="I325" s="44">
        <v>41123</v>
      </c>
      <c r="J325" t="s">
        <v>2848</v>
      </c>
      <c r="K325" t="s">
        <v>4475</v>
      </c>
      <c r="L325" t="s">
        <v>5130</v>
      </c>
      <c r="M325" s="44" t="s">
        <v>2850</v>
      </c>
      <c r="N325" s="44" t="s">
        <v>6364</v>
      </c>
      <c r="O325" s="44" t="s">
        <v>6334</v>
      </c>
      <c r="P325" s="43">
        <v>41124</v>
      </c>
      <c r="Q325" s="44" t="s">
        <v>501</v>
      </c>
      <c r="R325" s="44" t="s">
        <v>501</v>
      </c>
    </row>
    <row r="326" spans="1:18" ht="18" customHeight="1">
      <c r="A326">
        <v>3343</v>
      </c>
      <c r="B326">
        <v>3343</v>
      </c>
      <c r="C326" s="3">
        <v>41017</v>
      </c>
      <c r="D326">
        <v>41062</v>
      </c>
      <c r="E326" t="s">
        <v>1534</v>
      </c>
      <c r="F326" t="s">
        <v>1535</v>
      </c>
      <c r="G326" t="s">
        <v>2851</v>
      </c>
      <c r="H326" s="30" t="s">
        <v>3141</v>
      </c>
      <c r="I326" s="30">
        <v>41032</v>
      </c>
      <c r="J326" t="s">
        <v>2852</v>
      </c>
      <c r="K326" t="s">
        <v>2853</v>
      </c>
      <c r="L326" t="s">
        <v>5131</v>
      </c>
      <c r="M326" s="30" t="s">
        <v>2854</v>
      </c>
      <c r="N326" s="30" t="s">
        <v>3160</v>
      </c>
      <c r="O326" s="30" t="s">
        <v>1625</v>
      </c>
      <c r="P326" s="43">
        <v>41032</v>
      </c>
      <c r="Q326" s="44" t="s">
        <v>501</v>
      </c>
      <c r="R326" s="44" t="s">
        <v>501</v>
      </c>
    </row>
    <row r="327" spans="1:18" ht="18" customHeight="1">
      <c r="A327">
        <v>3344</v>
      </c>
      <c r="B327">
        <v>3344</v>
      </c>
      <c r="C327" s="3">
        <v>41017</v>
      </c>
      <c r="D327">
        <v>41062</v>
      </c>
      <c r="E327" t="s">
        <v>1534</v>
      </c>
      <c r="F327" t="s">
        <v>1535</v>
      </c>
      <c r="G327" t="s">
        <v>2855</v>
      </c>
      <c r="H327" s="44" t="s">
        <v>3105</v>
      </c>
      <c r="I327" s="30">
        <v>41031</v>
      </c>
      <c r="J327" t="s">
        <v>2856</v>
      </c>
      <c r="K327" t="s">
        <v>2857</v>
      </c>
      <c r="L327" t="s">
        <v>5132</v>
      </c>
      <c r="M327" s="44" t="s">
        <v>2858</v>
      </c>
      <c r="N327" s="44" t="s">
        <v>3142</v>
      </c>
      <c r="O327" s="30" t="s">
        <v>3143</v>
      </c>
      <c r="P327" s="3">
        <v>41031</v>
      </c>
      <c r="Q327" s="44" t="s">
        <v>3106</v>
      </c>
      <c r="R327" s="44" t="s">
        <v>501</v>
      </c>
    </row>
    <row r="328" spans="1:18" ht="18" customHeight="1">
      <c r="A328">
        <v>3346</v>
      </c>
      <c r="B328">
        <v>3346</v>
      </c>
      <c r="C328" s="3">
        <v>41017</v>
      </c>
      <c r="D328">
        <v>41117</v>
      </c>
      <c r="E328" t="s">
        <v>1534</v>
      </c>
      <c r="F328" t="s">
        <v>1535</v>
      </c>
      <c r="G328" t="s">
        <v>2859</v>
      </c>
      <c r="H328" s="44" t="s">
        <v>6678</v>
      </c>
      <c r="I328" s="44">
        <v>41131</v>
      </c>
      <c r="J328" t="s">
        <v>2860</v>
      </c>
      <c r="K328" t="s">
        <v>4476</v>
      </c>
      <c r="L328" t="s">
        <v>5133</v>
      </c>
      <c r="M328" s="44" t="s">
        <v>4477</v>
      </c>
      <c r="N328" s="44" t="s">
        <v>6679</v>
      </c>
      <c r="O328" s="44" t="s">
        <v>6329</v>
      </c>
      <c r="P328" s="3">
        <v>41131</v>
      </c>
      <c r="Q328" s="44" t="s">
        <v>4404</v>
      </c>
      <c r="R328" s="44" t="s">
        <v>501</v>
      </c>
    </row>
    <row r="329" spans="1:18" ht="18" customHeight="1">
      <c r="A329">
        <v>3350</v>
      </c>
      <c r="B329">
        <v>3350</v>
      </c>
      <c r="C329" s="3">
        <v>41019</v>
      </c>
      <c r="D329">
        <v>41119</v>
      </c>
      <c r="E329" t="s">
        <v>1534</v>
      </c>
      <c r="F329" t="s">
        <v>1535</v>
      </c>
      <c r="G329" t="s">
        <v>2889</v>
      </c>
      <c r="H329" s="44" t="s">
        <v>5986</v>
      </c>
      <c r="I329" s="44">
        <v>41121</v>
      </c>
      <c r="J329" t="s">
        <v>2890</v>
      </c>
      <c r="K329" t="s">
        <v>2891</v>
      </c>
      <c r="L329" t="s">
        <v>5134</v>
      </c>
      <c r="M329" s="44" t="s">
        <v>2892</v>
      </c>
      <c r="N329" s="44" t="s">
        <v>6365</v>
      </c>
      <c r="O329" s="44" t="s">
        <v>6318</v>
      </c>
      <c r="P329" s="3">
        <v>41123</v>
      </c>
      <c r="Q329" s="44" t="s">
        <v>4478</v>
      </c>
      <c r="R329" s="44" t="s">
        <v>501</v>
      </c>
    </row>
    <row r="330" spans="1:18" ht="18" customHeight="1">
      <c r="A330">
        <v>3351</v>
      </c>
      <c r="B330">
        <v>3351</v>
      </c>
      <c r="C330" s="3">
        <v>41019</v>
      </c>
      <c r="D330">
        <v>41126</v>
      </c>
      <c r="E330" t="s">
        <v>1534</v>
      </c>
      <c r="F330" t="s">
        <v>1535</v>
      </c>
      <c r="G330" t="s">
        <v>2893</v>
      </c>
      <c r="H330" s="44" t="s">
        <v>5572</v>
      </c>
      <c r="I330" s="44">
        <v>41102</v>
      </c>
      <c r="J330" t="s">
        <v>2894</v>
      </c>
      <c r="K330" t="s">
        <v>4630</v>
      </c>
      <c r="L330" t="s">
        <v>5135</v>
      </c>
      <c r="M330" s="44" t="s">
        <v>2896</v>
      </c>
      <c r="N330" s="44" t="s">
        <v>5573</v>
      </c>
      <c r="O330" s="44" t="s">
        <v>1572</v>
      </c>
      <c r="P330" s="3">
        <v>41108</v>
      </c>
      <c r="Q330" s="44" t="s">
        <v>4631</v>
      </c>
      <c r="R330" s="44" t="s">
        <v>501</v>
      </c>
    </row>
    <row r="331" spans="1:18" ht="18" customHeight="1">
      <c r="A331">
        <v>3348</v>
      </c>
      <c r="B331">
        <v>3348</v>
      </c>
      <c r="C331" s="3">
        <v>41019</v>
      </c>
      <c r="D331">
        <v>41126</v>
      </c>
      <c r="E331" t="s">
        <v>1599</v>
      </c>
      <c r="F331" t="s">
        <v>1535</v>
      </c>
      <c r="G331" t="s">
        <v>2897</v>
      </c>
      <c r="H331" s="44" t="s">
        <v>501</v>
      </c>
      <c r="I331" s="44">
        <v>41129</v>
      </c>
      <c r="J331" t="s">
        <v>2898</v>
      </c>
      <c r="K331" t="s">
        <v>4632</v>
      </c>
      <c r="L331" t="s">
        <v>5136</v>
      </c>
      <c r="M331" s="44" t="s">
        <v>2900</v>
      </c>
      <c r="N331" s="44" t="s">
        <v>501</v>
      </c>
      <c r="O331" s="44" t="s">
        <v>501</v>
      </c>
      <c r="P331" s="3" t="s">
        <v>501</v>
      </c>
      <c r="Q331" s="44" t="s">
        <v>4631</v>
      </c>
      <c r="R331" s="44" t="s">
        <v>501</v>
      </c>
    </row>
    <row r="332" spans="1:18" ht="18" customHeight="1">
      <c r="A332">
        <v>3349</v>
      </c>
      <c r="B332">
        <v>3349</v>
      </c>
      <c r="C332" s="3">
        <v>41019</v>
      </c>
      <c r="D332">
        <v>41064</v>
      </c>
      <c r="E332" t="s">
        <v>1534</v>
      </c>
      <c r="F332" t="s">
        <v>1535</v>
      </c>
      <c r="G332" t="s">
        <v>2901</v>
      </c>
      <c r="H332" s="30" t="s">
        <v>3144</v>
      </c>
      <c r="I332" s="30">
        <v>41033</v>
      </c>
      <c r="J332" t="s">
        <v>2902</v>
      </c>
      <c r="K332" t="s">
        <v>2903</v>
      </c>
      <c r="L332" t="s">
        <v>5137</v>
      </c>
      <c r="M332" s="30" t="s">
        <v>2904</v>
      </c>
      <c r="N332" s="30" t="s">
        <v>3172</v>
      </c>
      <c r="O332" s="30" t="s">
        <v>1555</v>
      </c>
      <c r="P332" s="43">
        <v>41036</v>
      </c>
      <c r="Q332" s="44" t="s">
        <v>501</v>
      </c>
      <c r="R332" s="44" t="s">
        <v>501</v>
      </c>
    </row>
    <row r="333" spans="1:18" ht="18" customHeight="1">
      <c r="A333">
        <v>3352</v>
      </c>
      <c r="B333">
        <v>3352</v>
      </c>
      <c r="C333" s="3">
        <v>41019</v>
      </c>
      <c r="D333">
        <v>41064</v>
      </c>
      <c r="E333" t="s">
        <v>1534</v>
      </c>
      <c r="F333" t="s">
        <v>1535</v>
      </c>
      <c r="G333" t="s">
        <v>2905</v>
      </c>
      <c r="H333" s="30" t="s">
        <v>3045</v>
      </c>
      <c r="I333" s="30">
        <v>41038</v>
      </c>
      <c r="J333" t="s">
        <v>2906</v>
      </c>
      <c r="K333" t="s">
        <v>2907</v>
      </c>
      <c r="L333" t="s">
        <v>5138</v>
      </c>
      <c r="M333" s="44" t="s">
        <v>2908</v>
      </c>
      <c r="N333" s="44" t="s">
        <v>3246</v>
      </c>
      <c r="O333" s="44" t="s">
        <v>3247</v>
      </c>
      <c r="P333" s="43">
        <v>41038</v>
      </c>
      <c r="Q333" s="44" t="s">
        <v>501</v>
      </c>
      <c r="R333" s="44" t="s">
        <v>501</v>
      </c>
    </row>
    <row r="334" spans="1:18" ht="18" customHeight="1">
      <c r="A334">
        <v>3353</v>
      </c>
      <c r="B334">
        <v>3353</v>
      </c>
      <c r="C334" s="3">
        <v>41019</v>
      </c>
      <c r="D334">
        <v>41064</v>
      </c>
      <c r="E334" t="s">
        <v>1534</v>
      </c>
      <c r="F334" t="s">
        <v>1535</v>
      </c>
      <c r="G334" t="s">
        <v>2905</v>
      </c>
      <c r="H334" s="30" t="s">
        <v>3046</v>
      </c>
      <c r="I334" s="30">
        <v>41040</v>
      </c>
      <c r="J334" t="s">
        <v>2909</v>
      </c>
      <c r="K334" t="s">
        <v>2910</v>
      </c>
      <c r="L334" t="s">
        <v>5139</v>
      </c>
      <c r="M334" s="44" t="s">
        <v>2911</v>
      </c>
      <c r="N334" s="44" t="s">
        <v>3256</v>
      </c>
      <c r="O334" s="44" t="s">
        <v>750</v>
      </c>
      <c r="P334" s="43">
        <v>41040</v>
      </c>
      <c r="Q334" s="44" t="s">
        <v>501</v>
      </c>
      <c r="R334" s="44" t="s">
        <v>501</v>
      </c>
    </row>
    <row r="335" spans="1:18" ht="18" customHeight="1">
      <c r="A335">
        <v>3354</v>
      </c>
      <c r="B335">
        <v>3354</v>
      </c>
      <c r="C335" s="3">
        <v>41019</v>
      </c>
      <c r="D335">
        <v>41126</v>
      </c>
      <c r="E335" t="s">
        <v>1534</v>
      </c>
      <c r="F335" t="s">
        <v>1535</v>
      </c>
      <c r="G335" t="s">
        <v>2905</v>
      </c>
      <c r="H335" s="30" t="s">
        <v>3145</v>
      </c>
      <c r="I335" s="30">
        <v>41137</v>
      </c>
      <c r="J335" t="s">
        <v>2912</v>
      </c>
      <c r="K335" t="s">
        <v>4633</v>
      </c>
      <c r="L335" t="s">
        <v>5140</v>
      </c>
      <c r="M335" s="44" t="s">
        <v>2911</v>
      </c>
      <c r="N335" s="44" t="s">
        <v>6990</v>
      </c>
      <c r="O335" s="44" t="s">
        <v>6221</v>
      </c>
      <c r="P335" s="3">
        <v>41137</v>
      </c>
      <c r="Q335" s="44" t="s">
        <v>4623</v>
      </c>
      <c r="R335" s="44" t="s">
        <v>501</v>
      </c>
    </row>
    <row r="336" spans="1:18" ht="18" customHeight="1">
      <c r="A336">
        <v>3355</v>
      </c>
      <c r="B336">
        <v>3355</v>
      </c>
      <c r="C336" s="3">
        <v>41019</v>
      </c>
      <c r="D336">
        <v>41064</v>
      </c>
      <c r="E336" t="s">
        <v>1534</v>
      </c>
      <c r="F336" t="s">
        <v>1535</v>
      </c>
      <c r="G336" t="s">
        <v>2905</v>
      </c>
      <c r="H336" s="30" t="s">
        <v>3146</v>
      </c>
      <c r="I336" s="30">
        <v>41040</v>
      </c>
      <c r="J336" t="s">
        <v>2914</v>
      </c>
      <c r="K336" t="s">
        <v>2915</v>
      </c>
      <c r="L336" t="s">
        <v>5139</v>
      </c>
      <c r="M336" s="44" t="s">
        <v>2911</v>
      </c>
      <c r="N336" s="44" t="s">
        <v>3257</v>
      </c>
      <c r="O336" s="44" t="s">
        <v>2228</v>
      </c>
      <c r="P336" s="43">
        <v>41040</v>
      </c>
      <c r="Q336" s="44" t="s">
        <v>501</v>
      </c>
      <c r="R336" s="44" t="s">
        <v>501</v>
      </c>
    </row>
    <row r="337" spans="1:18" ht="18" customHeight="1">
      <c r="A337">
        <v>3357</v>
      </c>
      <c r="B337">
        <v>3357</v>
      </c>
      <c r="C337" s="3">
        <v>41019</v>
      </c>
      <c r="D337">
        <v>41064</v>
      </c>
      <c r="E337" t="s">
        <v>1534</v>
      </c>
      <c r="F337" t="s">
        <v>1535</v>
      </c>
      <c r="G337" t="s">
        <v>2905</v>
      </c>
      <c r="H337" s="30" t="s">
        <v>3147</v>
      </c>
      <c r="I337" s="30">
        <v>41039</v>
      </c>
      <c r="J337" t="s">
        <v>2916</v>
      </c>
      <c r="K337" t="s">
        <v>2917</v>
      </c>
      <c r="L337" t="s">
        <v>5139</v>
      </c>
      <c r="M337" s="44" t="s">
        <v>2911</v>
      </c>
      <c r="N337" s="44" t="s">
        <v>3248</v>
      </c>
      <c r="O337" s="44" t="s">
        <v>2259</v>
      </c>
      <c r="P337" s="43">
        <v>41039</v>
      </c>
      <c r="Q337" s="44" t="s">
        <v>501</v>
      </c>
      <c r="R337" s="44" t="s">
        <v>501</v>
      </c>
    </row>
    <row r="338" spans="1:18" ht="18" customHeight="1">
      <c r="A338">
        <v>3358</v>
      </c>
      <c r="B338">
        <v>3358</v>
      </c>
      <c r="C338" s="3">
        <v>41019</v>
      </c>
      <c r="D338">
        <v>41064</v>
      </c>
      <c r="E338" t="s">
        <v>1534</v>
      </c>
      <c r="F338" t="s">
        <v>1535</v>
      </c>
      <c r="G338" t="s">
        <v>2694</v>
      </c>
      <c r="H338" s="30" t="s">
        <v>3148</v>
      </c>
      <c r="I338" s="30">
        <v>41066</v>
      </c>
      <c r="J338" t="s">
        <v>2918</v>
      </c>
      <c r="K338" t="s">
        <v>2919</v>
      </c>
      <c r="L338" t="s">
        <v>5108</v>
      </c>
      <c r="M338" s="44" t="s">
        <v>2920</v>
      </c>
      <c r="N338" s="44" t="s">
        <v>3943</v>
      </c>
      <c r="O338" s="44" t="s">
        <v>2228</v>
      </c>
      <c r="P338" s="43">
        <v>41066</v>
      </c>
      <c r="Q338" s="44" t="s">
        <v>501</v>
      </c>
      <c r="R338" s="44" t="s">
        <v>501</v>
      </c>
    </row>
    <row r="339" spans="1:18" ht="18" customHeight="1">
      <c r="A339">
        <v>3359</v>
      </c>
      <c r="B339">
        <v>3359</v>
      </c>
      <c r="C339" s="3">
        <v>41019</v>
      </c>
      <c r="D339">
        <v>41064</v>
      </c>
      <c r="E339" t="s">
        <v>1534</v>
      </c>
      <c r="F339" t="s">
        <v>1535</v>
      </c>
      <c r="G339" t="s">
        <v>2694</v>
      </c>
      <c r="H339" s="44" t="s">
        <v>3174</v>
      </c>
      <c r="I339" s="30">
        <v>41060</v>
      </c>
      <c r="J339" t="s">
        <v>2921</v>
      </c>
      <c r="K339" t="s">
        <v>2922</v>
      </c>
      <c r="L339" t="s">
        <v>5108</v>
      </c>
      <c r="M339" s="44" t="s">
        <v>2923</v>
      </c>
      <c r="N339" s="44" t="s">
        <v>3894</v>
      </c>
      <c r="O339" s="44" t="s">
        <v>1552</v>
      </c>
      <c r="P339" s="43">
        <v>41060</v>
      </c>
      <c r="Q339" s="44" t="s">
        <v>501</v>
      </c>
      <c r="R339" s="44" t="s">
        <v>501</v>
      </c>
    </row>
    <row r="340" spans="1:18" ht="18" customHeight="1">
      <c r="A340">
        <v>3361</v>
      </c>
      <c r="B340">
        <v>3361</v>
      </c>
      <c r="C340" s="3">
        <v>41019</v>
      </c>
      <c r="D340">
        <v>41064</v>
      </c>
      <c r="E340" t="s">
        <v>1534</v>
      </c>
      <c r="F340" t="s">
        <v>1535</v>
      </c>
      <c r="G340" t="s">
        <v>2694</v>
      </c>
      <c r="H340" s="30" t="s">
        <v>3149</v>
      </c>
      <c r="I340" s="30">
        <v>41074</v>
      </c>
      <c r="J340" t="s">
        <v>2924</v>
      </c>
      <c r="K340" t="s">
        <v>2925</v>
      </c>
      <c r="L340" t="s">
        <v>5108</v>
      </c>
      <c r="M340" s="44" t="s">
        <v>2926</v>
      </c>
      <c r="N340" s="44" t="s">
        <v>3973</v>
      </c>
      <c r="O340" s="44" t="s">
        <v>2729</v>
      </c>
      <c r="P340" s="43">
        <v>41078</v>
      </c>
      <c r="Q340" s="44" t="s">
        <v>501</v>
      </c>
      <c r="R340" s="44" t="s">
        <v>501</v>
      </c>
    </row>
    <row r="341" spans="1:18" ht="18" customHeight="1">
      <c r="A341">
        <v>3362</v>
      </c>
      <c r="B341">
        <v>3362</v>
      </c>
      <c r="C341" s="3">
        <v>41019</v>
      </c>
      <c r="D341">
        <v>41064</v>
      </c>
      <c r="E341" t="s">
        <v>1534</v>
      </c>
      <c r="F341" t="s">
        <v>1535</v>
      </c>
      <c r="G341" t="s">
        <v>190</v>
      </c>
      <c r="H341" s="30" t="s">
        <v>3150</v>
      </c>
      <c r="I341" s="30">
        <v>41066</v>
      </c>
      <c r="J341" t="s">
        <v>2927</v>
      </c>
      <c r="K341" t="s">
        <v>2928</v>
      </c>
      <c r="L341" t="s">
        <v>4854</v>
      </c>
      <c r="M341" s="44" t="s">
        <v>2929</v>
      </c>
      <c r="N341" s="44" t="s">
        <v>3944</v>
      </c>
      <c r="O341" s="44" t="s">
        <v>2729</v>
      </c>
      <c r="P341" s="43">
        <v>41066</v>
      </c>
      <c r="Q341" s="44" t="s">
        <v>501</v>
      </c>
      <c r="R341" s="44" t="s">
        <v>501</v>
      </c>
    </row>
    <row r="342" spans="1:18" ht="18" customHeight="1">
      <c r="A342">
        <v>3363</v>
      </c>
      <c r="B342">
        <v>3363</v>
      </c>
      <c r="C342" s="3">
        <v>41019</v>
      </c>
      <c r="D342">
        <v>41064</v>
      </c>
      <c r="E342" t="s">
        <v>1534</v>
      </c>
      <c r="F342" t="s">
        <v>1535</v>
      </c>
      <c r="G342" t="s">
        <v>190</v>
      </c>
      <c r="H342" s="44" t="s">
        <v>3914</v>
      </c>
      <c r="I342" s="44">
        <v>41061</v>
      </c>
      <c r="J342" t="s">
        <v>2930</v>
      </c>
      <c r="K342" t="s">
        <v>2931</v>
      </c>
      <c r="L342" t="s">
        <v>4854</v>
      </c>
      <c r="M342" s="44" t="s">
        <v>2932</v>
      </c>
      <c r="N342" s="44" t="s">
        <v>3915</v>
      </c>
      <c r="O342" s="44" t="s">
        <v>1966</v>
      </c>
      <c r="P342" s="43">
        <v>41064</v>
      </c>
      <c r="Q342" s="44" t="s">
        <v>501</v>
      </c>
      <c r="R342" s="44" t="s">
        <v>501</v>
      </c>
    </row>
    <row r="343" spans="1:18" ht="18" customHeight="1">
      <c r="A343">
        <v>3373</v>
      </c>
      <c r="B343">
        <v>3373</v>
      </c>
      <c r="C343" s="3">
        <v>41022</v>
      </c>
      <c r="D343">
        <v>41067</v>
      </c>
      <c r="E343" t="s">
        <v>1534</v>
      </c>
      <c r="F343" t="s">
        <v>1535</v>
      </c>
      <c r="G343" t="s">
        <v>3015</v>
      </c>
      <c r="H343" s="44" t="s">
        <v>3182</v>
      </c>
      <c r="I343" s="44">
        <v>41039</v>
      </c>
      <c r="J343" t="s">
        <v>3016</v>
      </c>
      <c r="K343" t="s">
        <v>3017</v>
      </c>
      <c r="L343" t="s">
        <v>5141</v>
      </c>
      <c r="M343" s="44" t="s">
        <v>3018</v>
      </c>
      <c r="N343" s="44" t="s">
        <v>3258</v>
      </c>
      <c r="O343" s="44" t="s">
        <v>2729</v>
      </c>
      <c r="P343" s="43">
        <v>41040</v>
      </c>
      <c r="Q343" s="44" t="s">
        <v>501</v>
      </c>
      <c r="R343" s="44" t="s">
        <v>501</v>
      </c>
    </row>
    <row r="344" spans="1:18" ht="18" customHeight="1">
      <c r="A344">
        <v>3374</v>
      </c>
      <c r="B344">
        <v>3374</v>
      </c>
      <c r="C344" s="3">
        <v>41022</v>
      </c>
      <c r="D344">
        <v>41067</v>
      </c>
      <c r="E344" t="s">
        <v>1534</v>
      </c>
      <c r="F344" t="s">
        <v>1535</v>
      </c>
      <c r="G344" t="s">
        <v>3015</v>
      </c>
      <c r="H344" s="44" t="s">
        <v>3183</v>
      </c>
      <c r="I344" s="44">
        <v>41038</v>
      </c>
      <c r="J344" t="s">
        <v>3019</v>
      </c>
      <c r="K344" t="s">
        <v>3020</v>
      </c>
      <c r="L344" t="s">
        <v>5141</v>
      </c>
      <c r="M344" s="44" t="s">
        <v>3021</v>
      </c>
      <c r="N344" s="44" t="s">
        <v>3249</v>
      </c>
      <c r="O344" s="44" t="s">
        <v>2729</v>
      </c>
      <c r="P344" s="43">
        <v>41039</v>
      </c>
      <c r="Q344" s="44" t="s">
        <v>501</v>
      </c>
      <c r="R344" s="44" t="s">
        <v>501</v>
      </c>
    </row>
    <row r="345" spans="1:18" ht="18" customHeight="1">
      <c r="A345">
        <v>3372</v>
      </c>
      <c r="B345">
        <v>3372</v>
      </c>
      <c r="C345" s="3">
        <v>41022</v>
      </c>
      <c r="D345">
        <v>41067</v>
      </c>
      <c r="E345" t="s">
        <v>1534</v>
      </c>
      <c r="F345" t="s">
        <v>1535</v>
      </c>
      <c r="G345" t="s">
        <v>3022</v>
      </c>
      <c r="H345" s="44" t="s">
        <v>3259</v>
      </c>
      <c r="I345" s="44">
        <v>41045</v>
      </c>
      <c r="J345" t="s">
        <v>3023</v>
      </c>
      <c r="K345" t="s">
        <v>3024</v>
      </c>
      <c r="L345" t="s">
        <v>5142</v>
      </c>
      <c r="M345" s="44" t="s">
        <v>3025</v>
      </c>
      <c r="N345" s="44" t="s">
        <v>3419</v>
      </c>
      <c r="O345" s="44" t="s">
        <v>2729</v>
      </c>
      <c r="P345" s="43">
        <v>41046</v>
      </c>
      <c r="Q345" s="44" t="s">
        <v>501</v>
      </c>
      <c r="R345" s="44" t="s">
        <v>501</v>
      </c>
    </row>
    <row r="346" spans="1:18" ht="18" customHeight="1">
      <c r="A346">
        <v>3371</v>
      </c>
      <c r="B346">
        <v>3371</v>
      </c>
      <c r="C346" s="3">
        <v>41022</v>
      </c>
      <c r="D346">
        <v>41067</v>
      </c>
      <c r="E346" t="s">
        <v>1534</v>
      </c>
      <c r="F346" t="s">
        <v>1535</v>
      </c>
      <c r="G346" t="s">
        <v>3022</v>
      </c>
      <c r="H346" s="44" t="s">
        <v>4098</v>
      </c>
      <c r="I346" s="44">
        <v>41046</v>
      </c>
      <c r="J346" t="s">
        <v>3026</v>
      </c>
      <c r="K346" t="s">
        <v>3027</v>
      </c>
      <c r="L346" t="s">
        <v>5142</v>
      </c>
      <c r="M346" s="44" t="s">
        <v>3028</v>
      </c>
      <c r="N346" s="44" t="s">
        <v>3697</v>
      </c>
      <c r="O346" s="44" t="s">
        <v>2729</v>
      </c>
      <c r="P346" s="43">
        <v>41054</v>
      </c>
      <c r="Q346" s="44" t="s">
        <v>501</v>
      </c>
      <c r="R346" s="44" t="s">
        <v>501</v>
      </c>
    </row>
    <row r="347" spans="1:18" ht="18" customHeight="1">
      <c r="A347">
        <v>3383</v>
      </c>
      <c r="B347">
        <v>3383</v>
      </c>
      <c r="C347" s="3">
        <v>41024</v>
      </c>
      <c r="D347">
        <v>41069</v>
      </c>
      <c r="E347" t="s">
        <v>1534</v>
      </c>
      <c r="F347" t="s">
        <v>1535</v>
      </c>
      <c r="G347" t="s">
        <v>3047</v>
      </c>
      <c r="H347" s="30" t="s">
        <v>3161</v>
      </c>
      <c r="I347" s="30">
        <v>41038</v>
      </c>
      <c r="J347" t="s">
        <v>3048</v>
      </c>
      <c r="K347" t="s">
        <v>3049</v>
      </c>
      <c r="L347" t="s">
        <v>5143</v>
      </c>
      <c r="M347" s="44" t="s">
        <v>3050</v>
      </c>
      <c r="N347" s="44" t="s">
        <v>3250</v>
      </c>
      <c r="O347" s="44" t="s">
        <v>1625</v>
      </c>
      <c r="P347" s="43">
        <v>41038</v>
      </c>
      <c r="Q347" s="44" t="s">
        <v>501</v>
      </c>
      <c r="R347" s="44" t="s">
        <v>501</v>
      </c>
    </row>
    <row r="348" spans="1:18" ht="18" customHeight="1">
      <c r="A348">
        <v>3382</v>
      </c>
      <c r="B348">
        <v>3382</v>
      </c>
      <c r="C348" s="3">
        <v>41024</v>
      </c>
      <c r="D348">
        <v>41069</v>
      </c>
      <c r="E348" t="s">
        <v>1534</v>
      </c>
      <c r="F348" t="s">
        <v>1535</v>
      </c>
      <c r="G348" t="s">
        <v>3047</v>
      </c>
      <c r="H348" s="30" t="s">
        <v>3162</v>
      </c>
      <c r="I348" s="30">
        <v>41039</v>
      </c>
      <c r="J348" t="s">
        <v>3051</v>
      </c>
      <c r="K348" t="s">
        <v>3052</v>
      </c>
      <c r="L348" t="s">
        <v>5143</v>
      </c>
      <c r="M348" s="44" t="s">
        <v>3053</v>
      </c>
      <c r="N348" s="44" t="s">
        <v>3251</v>
      </c>
      <c r="O348" s="44" t="s">
        <v>3252</v>
      </c>
      <c r="P348" s="43">
        <v>41039</v>
      </c>
      <c r="Q348" s="44" t="s">
        <v>501</v>
      </c>
      <c r="R348" s="44" t="s">
        <v>501</v>
      </c>
    </row>
    <row r="349" spans="1:18" ht="18" customHeight="1">
      <c r="A349">
        <v>3385</v>
      </c>
      <c r="B349">
        <v>3385</v>
      </c>
      <c r="C349" s="3">
        <v>41024</v>
      </c>
      <c r="D349">
        <v>41069</v>
      </c>
      <c r="E349" t="s">
        <v>1534</v>
      </c>
      <c r="F349" t="s">
        <v>1535</v>
      </c>
      <c r="G349" t="s">
        <v>3054</v>
      </c>
      <c r="H349" s="30" t="s">
        <v>3163</v>
      </c>
      <c r="I349" s="30">
        <v>41039</v>
      </c>
      <c r="J349" t="s">
        <v>3055</v>
      </c>
      <c r="K349" t="s">
        <v>3056</v>
      </c>
      <c r="L349" t="s">
        <v>5144</v>
      </c>
      <c r="M349" s="44" t="s">
        <v>3057</v>
      </c>
      <c r="N349" s="44" t="s">
        <v>3260</v>
      </c>
      <c r="O349" s="44" t="s">
        <v>1950</v>
      </c>
      <c r="P349" s="43">
        <v>41040</v>
      </c>
      <c r="Q349" s="44" t="s">
        <v>501</v>
      </c>
      <c r="R349" s="44" t="s">
        <v>501</v>
      </c>
    </row>
    <row r="350" spans="1:18" ht="18" customHeight="1">
      <c r="A350">
        <v>3386</v>
      </c>
      <c r="B350">
        <v>3386</v>
      </c>
      <c r="C350" s="3">
        <v>41024</v>
      </c>
      <c r="D350">
        <v>41069</v>
      </c>
      <c r="E350" t="s">
        <v>1534</v>
      </c>
      <c r="F350" t="s">
        <v>1535</v>
      </c>
      <c r="G350" t="s">
        <v>3054</v>
      </c>
      <c r="H350" s="44" t="s">
        <v>3253</v>
      </c>
      <c r="I350" s="30">
        <v>41039</v>
      </c>
      <c r="J350" t="s">
        <v>3058</v>
      </c>
      <c r="K350" t="s">
        <v>3059</v>
      </c>
      <c r="L350" t="s">
        <v>5144</v>
      </c>
      <c r="M350" s="44" t="s">
        <v>3060</v>
      </c>
      <c r="N350" s="44" t="s">
        <v>3261</v>
      </c>
      <c r="O350" s="44" t="s">
        <v>2262</v>
      </c>
      <c r="P350" s="43">
        <v>41043</v>
      </c>
      <c r="Q350" s="44" t="s">
        <v>501</v>
      </c>
      <c r="R350" s="44" t="s">
        <v>501</v>
      </c>
    </row>
    <row r="351" spans="1:18" ht="18" customHeight="1">
      <c r="A351">
        <v>3387</v>
      </c>
      <c r="B351">
        <v>3387</v>
      </c>
      <c r="C351" s="3">
        <v>41024</v>
      </c>
      <c r="D351">
        <v>41069</v>
      </c>
      <c r="E351" t="s">
        <v>1534</v>
      </c>
      <c r="F351" t="s">
        <v>1535</v>
      </c>
      <c r="G351" t="s">
        <v>3061</v>
      </c>
      <c r="H351" s="44" t="s">
        <v>3262</v>
      </c>
      <c r="I351" s="44">
        <v>41043</v>
      </c>
      <c r="J351" t="s">
        <v>3062</v>
      </c>
      <c r="K351" t="s">
        <v>3063</v>
      </c>
      <c r="L351" t="s">
        <v>5145</v>
      </c>
      <c r="M351" s="44" t="s">
        <v>3064</v>
      </c>
      <c r="N351" s="44" t="s">
        <v>3290</v>
      </c>
      <c r="O351" s="44" t="s">
        <v>3291</v>
      </c>
      <c r="P351" s="43">
        <v>41043</v>
      </c>
      <c r="Q351" s="44" t="s">
        <v>501</v>
      </c>
      <c r="R351" s="44" t="s">
        <v>501</v>
      </c>
    </row>
    <row r="352" spans="1:18" ht="18" customHeight="1">
      <c r="A352">
        <v>3388</v>
      </c>
      <c r="B352">
        <v>3388</v>
      </c>
      <c r="C352" s="3">
        <v>41024</v>
      </c>
      <c r="D352">
        <v>41069</v>
      </c>
      <c r="E352" t="s">
        <v>1534</v>
      </c>
      <c r="F352" t="s">
        <v>1535</v>
      </c>
      <c r="G352" t="s">
        <v>3061</v>
      </c>
      <c r="H352" s="44" t="s">
        <v>3711</v>
      </c>
      <c r="I352" s="44">
        <v>41060</v>
      </c>
      <c r="J352" t="s">
        <v>3065</v>
      </c>
      <c r="K352" t="s">
        <v>3066</v>
      </c>
      <c r="L352" t="s">
        <v>5145</v>
      </c>
      <c r="M352" s="44" t="s">
        <v>3067</v>
      </c>
      <c r="N352" s="44" t="s">
        <v>3888</v>
      </c>
      <c r="O352" s="44" t="s">
        <v>2262</v>
      </c>
      <c r="P352" s="43">
        <v>41060</v>
      </c>
      <c r="Q352" s="44" t="s">
        <v>501</v>
      </c>
      <c r="R352" s="44" t="s">
        <v>501</v>
      </c>
    </row>
    <row r="353" spans="1:18" ht="18" customHeight="1">
      <c r="A353">
        <v>3381</v>
      </c>
      <c r="B353">
        <v>3381</v>
      </c>
      <c r="C353" s="3">
        <v>41024</v>
      </c>
      <c r="D353">
        <v>41069</v>
      </c>
      <c r="E353" t="s">
        <v>1534</v>
      </c>
      <c r="F353" t="s">
        <v>1535</v>
      </c>
      <c r="G353" t="s">
        <v>3047</v>
      </c>
      <c r="H353" s="30" t="s">
        <v>3164</v>
      </c>
      <c r="I353" s="30">
        <v>41040</v>
      </c>
      <c r="J353" t="s">
        <v>3068</v>
      </c>
      <c r="K353" t="s">
        <v>3069</v>
      </c>
      <c r="L353" t="s">
        <v>5143</v>
      </c>
      <c r="M353" s="44" t="s">
        <v>3070</v>
      </c>
      <c r="N353" s="44" t="s">
        <v>3263</v>
      </c>
      <c r="O353" s="44" t="s">
        <v>1552</v>
      </c>
      <c r="P353" s="43">
        <v>41040</v>
      </c>
      <c r="Q353" s="44" t="s">
        <v>501</v>
      </c>
      <c r="R353" s="44" t="s">
        <v>501</v>
      </c>
    </row>
    <row r="354" spans="1:18" ht="18" customHeight="1">
      <c r="A354">
        <v>3380</v>
      </c>
      <c r="B354">
        <v>3380</v>
      </c>
      <c r="C354" s="3">
        <v>41024</v>
      </c>
      <c r="D354">
        <v>41069</v>
      </c>
      <c r="E354" t="s">
        <v>1534</v>
      </c>
      <c r="F354" t="s">
        <v>1535</v>
      </c>
      <c r="G354" t="s">
        <v>3047</v>
      </c>
      <c r="H354" s="44" t="s">
        <v>3431</v>
      </c>
      <c r="I354" s="44">
        <v>41047</v>
      </c>
      <c r="J354" t="s">
        <v>3107</v>
      </c>
      <c r="K354" t="s">
        <v>3108</v>
      </c>
      <c r="L354" t="s">
        <v>5143</v>
      </c>
      <c r="M354" s="44" t="s">
        <v>3050</v>
      </c>
      <c r="N354" s="44" t="s">
        <v>3432</v>
      </c>
      <c r="O354" s="44" t="s">
        <v>1552</v>
      </c>
      <c r="P354" s="43">
        <v>41051</v>
      </c>
      <c r="Q354" s="44" t="s">
        <v>501</v>
      </c>
      <c r="R354" s="44" t="s">
        <v>501</v>
      </c>
    </row>
    <row r="355" spans="1:18" ht="18" customHeight="1">
      <c r="A355">
        <v>3379</v>
      </c>
      <c r="B355">
        <v>3379</v>
      </c>
      <c r="C355" s="3">
        <v>41024</v>
      </c>
      <c r="D355">
        <v>41069</v>
      </c>
      <c r="E355" t="s">
        <v>1534</v>
      </c>
      <c r="F355" t="s">
        <v>1535</v>
      </c>
      <c r="G355" t="s">
        <v>188</v>
      </c>
      <c r="H355" s="44" t="s">
        <v>3420</v>
      </c>
      <c r="I355" s="44">
        <v>41045</v>
      </c>
      <c r="J355" t="s">
        <v>3109</v>
      </c>
      <c r="K355" t="s">
        <v>3110</v>
      </c>
      <c r="L355" t="s">
        <v>4852</v>
      </c>
      <c r="M355" s="44" t="s">
        <v>3111</v>
      </c>
      <c r="N355" s="44" t="s">
        <v>3421</v>
      </c>
      <c r="O355" s="44" t="s">
        <v>1552</v>
      </c>
      <c r="P355" s="43">
        <v>41046</v>
      </c>
      <c r="Q355" s="44" t="s">
        <v>501</v>
      </c>
      <c r="R355" s="44" t="s">
        <v>501</v>
      </c>
    </row>
    <row r="356" spans="1:18" ht="18" customHeight="1">
      <c r="A356">
        <v>3378</v>
      </c>
      <c r="B356">
        <v>3378</v>
      </c>
      <c r="C356" s="3">
        <v>41024</v>
      </c>
      <c r="D356">
        <v>41069</v>
      </c>
      <c r="E356" t="s">
        <v>1534</v>
      </c>
      <c r="F356" t="s">
        <v>1535</v>
      </c>
      <c r="G356" t="s">
        <v>188</v>
      </c>
      <c r="H356" s="44" t="s">
        <v>3422</v>
      </c>
      <c r="I356" s="44">
        <v>41046</v>
      </c>
      <c r="J356" t="s">
        <v>3112</v>
      </c>
      <c r="K356" t="s">
        <v>3113</v>
      </c>
      <c r="L356" t="s">
        <v>4852</v>
      </c>
      <c r="M356" s="44" t="s">
        <v>3114</v>
      </c>
      <c r="N356" s="44" t="s">
        <v>3423</v>
      </c>
      <c r="O356" s="44" t="s">
        <v>1552</v>
      </c>
      <c r="P356" s="43">
        <v>41046</v>
      </c>
      <c r="Q356" s="44" t="s">
        <v>501</v>
      </c>
      <c r="R356" s="44" t="s">
        <v>501</v>
      </c>
    </row>
    <row r="357" spans="1:18" ht="18" customHeight="1">
      <c r="A357">
        <v>3377</v>
      </c>
      <c r="B357">
        <v>3377</v>
      </c>
      <c r="C357" s="3">
        <v>41024</v>
      </c>
      <c r="D357">
        <v>41069</v>
      </c>
      <c r="E357" t="s">
        <v>1534</v>
      </c>
      <c r="F357" t="s">
        <v>1535</v>
      </c>
      <c r="G357" t="s">
        <v>1862</v>
      </c>
      <c r="H357" s="44" t="s">
        <v>3706</v>
      </c>
      <c r="I357" s="44">
        <v>41057</v>
      </c>
      <c r="J357" t="s">
        <v>3115</v>
      </c>
      <c r="K357" t="s">
        <v>3116</v>
      </c>
      <c r="L357" t="s">
        <v>4911</v>
      </c>
      <c r="M357" s="44" t="s">
        <v>3117</v>
      </c>
      <c r="N357" s="44" t="s">
        <v>3707</v>
      </c>
      <c r="O357" s="44" t="s">
        <v>2228</v>
      </c>
      <c r="P357" s="43">
        <v>41058</v>
      </c>
      <c r="Q357" s="44" t="s">
        <v>501</v>
      </c>
      <c r="R357" s="44" t="s">
        <v>501</v>
      </c>
    </row>
    <row r="358" spans="1:18" ht="18" customHeight="1">
      <c r="A358">
        <v>3376</v>
      </c>
      <c r="B358">
        <v>3376</v>
      </c>
      <c r="C358" s="3">
        <v>41024</v>
      </c>
      <c r="D358">
        <v>41069</v>
      </c>
      <c r="E358" t="s">
        <v>1534</v>
      </c>
      <c r="F358" t="s">
        <v>1535</v>
      </c>
      <c r="G358" t="s">
        <v>3118</v>
      </c>
      <c r="H358" s="44" t="s">
        <v>3552</v>
      </c>
      <c r="I358" s="44">
        <v>41060</v>
      </c>
      <c r="J358" t="s">
        <v>3119</v>
      </c>
      <c r="K358" t="s">
        <v>3120</v>
      </c>
      <c r="L358" t="s">
        <v>5146</v>
      </c>
      <c r="M358" s="44" t="s">
        <v>3121</v>
      </c>
      <c r="N358" s="44" t="s">
        <v>3895</v>
      </c>
      <c r="O358" s="44" t="s">
        <v>2259</v>
      </c>
      <c r="P358" s="43">
        <v>41060</v>
      </c>
      <c r="Q358" s="44" t="s">
        <v>501</v>
      </c>
      <c r="R358" s="44" t="s">
        <v>501</v>
      </c>
    </row>
    <row r="359" spans="1:18" ht="18" customHeight="1">
      <c r="A359">
        <v>3375</v>
      </c>
      <c r="B359">
        <v>3375</v>
      </c>
      <c r="C359" s="3">
        <v>41024</v>
      </c>
      <c r="D359">
        <v>41069</v>
      </c>
      <c r="E359" t="s">
        <v>1534</v>
      </c>
      <c r="F359" t="s">
        <v>1535</v>
      </c>
      <c r="G359" t="s">
        <v>3118</v>
      </c>
      <c r="H359" s="44" t="s">
        <v>3433</v>
      </c>
      <c r="I359" s="44">
        <v>41060</v>
      </c>
      <c r="J359" t="s">
        <v>3122</v>
      </c>
      <c r="K359" t="s">
        <v>3123</v>
      </c>
      <c r="L359" t="s">
        <v>5146</v>
      </c>
      <c r="M359" s="44" t="s">
        <v>3121</v>
      </c>
      <c r="N359" s="44" t="s">
        <v>3896</v>
      </c>
      <c r="O359" s="44" t="s">
        <v>3887</v>
      </c>
      <c r="P359" s="43">
        <v>41061</v>
      </c>
      <c r="Q359" s="44" t="s">
        <v>501</v>
      </c>
      <c r="R359" s="44" t="s">
        <v>501</v>
      </c>
    </row>
    <row r="360" spans="1:18" ht="18" customHeight="1">
      <c r="A360">
        <v>3453</v>
      </c>
      <c r="B360">
        <v>3453</v>
      </c>
      <c r="C360" s="3">
        <v>41037</v>
      </c>
      <c r="D360">
        <v>41082</v>
      </c>
      <c r="E360" t="s">
        <v>1534</v>
      </c>
      <c r="F360" t="s">
        <v>1535</v>
      </c>
      <c r="G360" t="s">
        <v>3184</v>
      </c>
      <c r="H360" s="44" t="s">
        <v>4479</v>
      </c>
      <c r="I360" s="44">
        <v>41085</v>
      </c>
      <c r="J360" t="s">
        <v>3185</v>
      </c>
      <c r="K360" t="s">
        <v>3186</v>
      </c>
      <c r="L360" t="s">
        <v>5147</v>
      </c>
      <c r="M360" s="44" t="s">
        <v>3187</v>
      </c>
      <c r="N360" s="44" t="s">
        <v>4480</v>
      </c>
      <c r="O360" s="44" t="s">
        <v>4397</v>
      </c>
      <c r="P360" s="43">
        <v>41085</v>
      </c>
      <c r="Q360" s="44" t="s">
        <v>501</v>
      </c>
      <c r="R360" s="44" t="s">
        <v>501</v>
      </c>
    </row>
    <row r="361" spans="1:18" ht="18" customHeight="1">
      <c r="A361">
        <v>3450</v>
      </c>
      <c r="B361">
        <v>3450</v>
      </c>
      <c r="C361" s="3">
        <v>41037</v>
      </c>
      <c r="D361">
        <v>41082</v>
      </c>
      <c r="E361" t="s">
        <v>1534</v>
      </c>
      <c r="F361" t="s">
        <v>1535</v>
      </c>
      <c r="G361" t="s">
        <v>2115</v>
      </c>
      <c r="H361" s="44" t="s">
        <v>3424</v>
      </c>
      <c r="I361" s="44">
        <v>41082</v>
      </c>
      <c r="J361" t="s">
        <v>3188</v>
      </c>
      <c r="K361" t="s">
        <v>3189</v>
      </c>
      <c r="L361" t="s">
        <v>5014</v>
      </c>
      <c r="M361" s="44" t="s">
        <v>3190</v>
      </c>
      <c r="N361" s="44" t="s">
        <v>4481</v>
      </c>
      <c r="O361" s="44" t="s">
        <v>1950</v>
      </c>
      <c r="P361" s="43">
        <v>41082</v>
      </c>
      <c r="Q361" s="44" t="s">
        <v>501</v>
      </c>
      <c r="R361" s="44" t="s">
        <v>501</v>
      </c>
    </row>
    <row r="362" spans="1:18" ht="18" customHeight="1">
      <c r="A362">
        <v>3451</v>
      </c>
      <c r="B362">
        <v>3451</v>
      </c>
      <c r="C362" s="3">
        <v>41037</v>
      </c>
      <c r="D362">
        <v>41131</v>
      </c>
      <c r="E362" t="s">
        <v>1534</v>
      </c>
      <c r="F362" t="s">
        <v>1535</v>
      </c>
      <c r="G362" t="s">
        <v>3418</v>
      </c>
      <c r="H362" s="44" t="s">
        <v>3425</v>
      </c>
      <c r="I362" s="44">
        <v>41092</v>
      </c>
      <c r="J362" t="s">
        <v>3191</v>
      </c>
      <c r="K362" t="s">
        <v>3192</v>
      </c>
      <c r="L362" t="s">
        <v>5148</v>
      </c>
      <c r="M362" s="44" t="s">
        <v>3193</v>
      </c>
      <c r="N362" s="44" t="s">
        <v>5149</v>
      </c>
      <c r="O362" s="44" t="s">
        <v>2729</v>
      </c>
      <c r="P362" s="43">
        <v>41092</v>
      </c>
      <c r="Q362" s="44" t="s">
        <v>3264</v>
      </c>
      <c r="R362" s="44" t="s">
        <v>501</v>
      </c>
    </row>
    <row r="363" spans="1:18" ht="18" customHeight="1">
      <c r="A363">
        <v>3452</v>
      </c>
      <c r="B363">
        <v>3452</v>
      </c>
      <c r="C363" s="3">
        <v>41037</v>
      </c>
      <c r="D363">
        <v>41082</v>
      </c>
      <c r="E363" t="s">
        <v>1534</v>
      </c>
      <c r="F363" t="s">
        <v>1535</v>
      </c>
      <c r="G363" t="s">
        <v>3418</v>
      </c>
      <c r="H363" s="44" t="s">
        <v>6680</v>
      </c>
      <c r="I363" s="44">
        <v>41093</v>
      </c>
      <c r="J363" t="s">
        <v>3194</v>
      </c>
      <c r="K363" t="s">
        <v>3195</v>
      </c>
      <c r="L363" t="s">
        <v>5148</v>
      </c>
      <c r="M363" s="44" t="s">
        <v>3193</v>
      </c>
      <c r="N363" s="44" t="s">
        <v>5150</v>
      </c>
      <c r="O363" s="44" t="s">
        <v>5151</v>
      </c>
      <c r="P363" s="43">
        <v>41123</v>
      </c>
      <c r="Q363" s="44" t="s">
        <v>501</v>
      </c>
      <c r="R363" s="44" t="s">
        <v>501</v>
      </c>
    </row>
    <row r="364" spans="1:18" ht="18" customHeight="1">
      <c r="A364" t="s">
        <v>3426</v>
      </c>
      <c r="B364">
        <v>3449</v>
      </c>
      <c r="C364" s="3">
        <v>41037</v>
      </c>
      <c r="D364">
        <v>41082</v>
      </c>
      <c r="E364" t="s">
        <v>1543</v>
      </c>
      <c r="F364" t="s">
        <v>1535</v>
      </c>
      <c r="G364" t="s">
        <v>2115</v>
      </c>
      <c r="H364" s="44" t="s">
        <v>3427</v>
      </c>
      <c r="I364" s="44">
        <v>41057</v>
      </c>
      <c r="J364" t="s">
        <v>3196</v>
      </c>
      <c r="K364" t="s">
        <v>3197</v>
      </c>
      <c r="L364" t="s">
        <v>5014</v>
      </c>
      <c r="M364" s="44" t="s">
        <v>3198</v>
      </c>
      <c r="N364" s="44" t="s">
        <v>501</v>
      </c>
      <c r="O364" s="44" t="s">
        <v>501</v>
      </c>
      <c r="P364" s="43" t="s">
        <v>501</v>
      </c>
      <c r="Q364" s="44" t="s">
        <v>3265</v>
      </c>
      <c r="R364" s="44" t="s">
        <v>501</v>
      </c>
    </row>
    <row r="365" spans="1:18" ht="18" customHeight="1">
      <c r="A365">
        <v>3448</v>
      </c>
      <c r="B365">
        <v>3448</v>
      </c>
      <c r="C365" s="3">
        <v>41037</v>
      </c>
      <c r="D365">
        <v>41082</v>
      </c>
      <c r="E365" t="s">
        <v>1534</v>
      </c>
      <c r="F365" t="s">
        <v>1535</v>
      </c>
      <c r="G365" t="s">
        <v>2115</v>
      </c>
      <c r="H365" s="44" t="s">
        <v>3553</v>
      </c>
      <c r="I365" s="44">
        <v>41085</v>
      </c>
      <c r="J365" t="s">
        <v>3199</v>
      </c>
      <c r="K365" t="s">
        <v>3200</v>
      </c>
      <c r="L365" t="s">
        <v>5014</v>
      </c>
      <c r="M365" s="44" t="s">
        <v>3201</v>
      </c>
      <c r="N365" s="44" t="s">
        <v>4482</v>
      </c>
      <c r="O365" s="44" t="s">
        <v>2262</v>
      </c>
      <c r="P365" s="43">
        <v>41085</v>
      </c>
      <c r="Q365" s="44" t="s">
        <v>501</v>
      </c>
      <c r="R365" s="44" t="s">
        <v>501</v>
      </c>
    </row>
    <row r="366" spans="1:18" ht="18" customHeight="1">
      <c r="A366">
        <v>3445</v>
      </c>
      <c r="B366">
        <v>3445</v>
      </c>
      <c r="C366" s="3">
        <v>41037</v>
      </c>
      <c r="D366">
        <v>41082</v>
      </c>
      <c r="E366" t="s">
        <v>1534</v>
      </c>
      <c r="F366" t="s">
        <v>1535</v>
      </c>
      <c r="G366" t="s">
        <v>121</v>
      </c>
      <c r="H366" s="44" t="s">
        <v>3554</v>
      </c>
      <c r="I366" s="44">
        <v>41086</v>
      </c>
      <c r="J366" t="s">
        <v>3202</v>
      </c>
      <c r="K366" t="s">
        <v>3203</v>
      </c>
      <c r="L366" t="s">
        <v>4878</v>
      </c>
      <c r="M366" s="44" t="s">
        <v>3204</v>
      </c>
      <c r="N366" s="44" t="s">
        <v>4578</v>
      </c>
      <c r="O366" s="44" t="s">
        <v>3887</v>
      </c>
      <c r="P366" s="43">
        <v>41086</v>
      </c>
      <c r="Q366" s="44" t="s">
        <v>501</v>
      </c>
      <c r="R366" s="44" t="s">
        <v>501</v>
      </c>
    </row>
    <row r="367" spans="1:18" ht="18" customHeight="1">
      <c r="A367">
        <v>3444</v>
      </c>
      <c r="B367">
        <v>3444</v>
      </c>
      <c r="C367" s="3">
        <v>41037</v>
      </c>
      <c r="D367">
        <v>41082</v>
      </c>
      <c r="E367" t="s">
        <v>1534</v>
      </c>
      <c r="F367" t="s">
        <v>1535</v>
      </c>
      <c r="G367" t="s">
        <v>2115</v>
      </c>
      <c r="H367" s="44" t="s">
        <v>3555</v>
      </c>
      <c r="I367" s="44">
        <v>41094</v>
      </c>
      <c r="J367" t="s">
        <v>3205</v>
      </c>
      <c r="K367" t="s">
        <v>3206</v>
      </c>
      <c r="L367" t="s">
        <v>5014</v>
      </c>
      <c r="M367" s="44" t="s">
        <v>3207</v>
      </c>
      <c r="N367" s="44" t="s">
        <v>5152</v>
      </c>
      <c r="O367" s="44" t="s">
        <v>2464</v>
      </c>
      <c r="P367" s="43">
        <v>41095</v>
      </c>
      <c r="Q367" s="44" t="s">
        <v>501</v>
      </c>
      <c r="R367" s="44" t="s">
        <v>501</v>
      </c>
    </row>
    <row r="368" spans="1:18" ht="18" customHeight="1">
      <c r="A368">
        <v>3443</v>
      </c>
      <c r="B368">
        <v>3443</v>
      </c>
      <c r="C368" s="3">
        <v>41037</v>
      </c>
      <c r="D368">
        <v>41082</v>
      </c>
      <c r="E368" t="s">
        <v>1534</v>
      </c>
      <c r="F368" t="s">
        <v>1535</v>
      </c>
      <c r="G368" t="s">
        <v>2115</v>
      </c>
      <c r="H368" s="44" t="s">
        <v>3556</v>
      </c>
      <c r="I368" s="44">
        <v>41087</v>
      </c>
      <c r="J368" t="s">
        <v>3208</v>
      </c>
      <c r="K368" t="s">
        <v>3209</v>
      </c>
      <c r="L368" t="s">
        <v>5014</v>
      </c>
      <c r="M368" s="44" t="s">
        <v>3210</v>
      </c>
      <c r="N368" s="44" t="s">
        <v>4634</v>
      </c>
      <c r="O368" s="44" t="s">
        <v>2262</v>
      </c>
      <c r="P368" s="43">
        <v>41087</v>
      </c>
      <c r="Q368" s="44" t="s">
        <v>501</v>
      </c>
      <c r="R368" s="44" t="s">
        <v>501</v>
      </c>
    </row>
    <row r="369" spans="1:18" ht="18" customHeight="1">
      <c r="A369">
        <v>3442</v>
      </c>
      <c r="B369">
        <v>3442</v>
      </c>
      <c r="C369" s="3">
        <v>41037</v>
      </c>
      <c r="D369">
        <v>41082</v>
      </c>
      <c r="E369" t="s">
        <v>1534</v>
      </c>
      <c r="F369" t="s">
        <v>1535</v>
      </c>
      <c r="G369" t="s">
        <v>2115</v>
      </c>
      <c r="H369" s="44" t="s">
        <v>3557</v>
      </c>
      <c r="I369" s="44" t="s">
        <v>501</v>
      </c>
      <c r="J369" t="s">
        <v>3211</v>
      </c>
      <c r="K369" t="s">
        <v>3212</v>
      </c>
      <c r="L369" t="s">
        <v>5014</v>
      </c>
      <c r="M369" s="44" t="s">
        <v>3213</v>
      </c>
      <c r="N369" s="44" t="s">
        <v>4635</v>
      </c>
      <c r="O369" s="44" t="s">
        <v>3040</v>
      </c>
      <c r="P369" s="43">
        <v>41087</v>
      </c>
      <c r="Q369" s="44" t="s">
        <v>501</v>
      </c>
      <c r="R369" s="44" t="s">
        <v>501</v>
      </c>
    </row>
    <row r="370" spans="1:18" ht="18" customHeight="1">
      <c r="A370" t="s">
        <v>3428</v>
      </c>
      <c r="B370">
        <v>3441</v>
      </c>
      <c r="C370" s="3">
        <v>41037</v>
      </c>
      <c r="D370">
        <v>41082</v>
      </c>
      <c r="E370" t="s">
        <v>1687</v>
      </c>
      <c r="F370" t="s">
        <v>1535</v>
      </c>
      <c r="G370" t="s">
        <v>2115</v>
      </c>
      <c r="H370" s="44" t="s">
        <v>501</v>
      </c>
      <c r="I370" s="44" t="s">
        <v>501</v>
      </c>
      <c r="J370" t="s">
        <v>3214</v>
      </c>
      <c r="K370" t="s">
        <v>3215</v>
      </c>
      <c r="L370" t="s">
        <v>5014</v>
      </c>
      <c r="M370" s="44" t="s">
        <v>3216</v>
      </c>
      <c r="N370" s="44" t="s">
        <v>501</v>
      </c>
      <c r="O370" s="44" t="s">
        <v>501</v>
      </c>
      <c r="P370" s="43" t="s">
        <v>501</v>
      </c>
      <c r="Q370" s="44" t="s">
        <v>3429</v>
      </c>
      <c r="R370" s="44" t="s">
        <v>501</v>
      </c>
    </row>
    <row r="371" spans="1:18" ht="18" customHeight="1">
      <c r="A371">
        <v>3460</v>
      </c>
      <c r="B371">
        <v>3460</v>
      </c>
      <c r="C371" s="3">
        <v>41038</v>
      </c>
      <c r="D371">
        <v>41083</v>
      </c>
      <c r="E371" t="s">
        <v>1534</v>
      </c>
      <c r="F371" t="s">
        <v>1535</v>
      </c>
      <c r="G371" t="s">
        <v>3217</v>
      </c>
      <c r="H371" s="44" t="s">
        <v>3558</v>
      </c>
      <c r="I371" s="44">
        <v>41100</v>
      </c>
      <c r="J371" t="s">
        <v>3218</v>
      </c>
      <c r="K371" t="s">
        <v>3219</v>
      </c>
      <c r="L371" t="s">
        <v>5153</v>
      </c>
      <c r="M371" s="44" t="s">
        <v>3430</v>
      </c>
      <c r="N371" s="44" t="s">
        <v>5574</v>
      </c>
      <c r="O371" s="44" t="s">
        <v>5575</v>
      </c>
      <c r="P371" s="43">
        <v>41102</v>
      </c>
      <c r="Q371" s="44" t="s">
        <v>501</v>
      </c>
      <c r="R371" s="44" t="s">
        <v>501</v>
      </c>
    </row>
    <row r="372" spans="1:18" ht="18" customHeight="1">
      <c r="A372">
        <v>3459</v>
      </c>
      <c r="B372">
        <v>3459</v>
      </c>
      <c r="C372" s="3">
        <v>41038</v>
      </c>
      <c r="D372">
        <v>41083</v>
      </c>
      <c r="E372" t="s">
        <v>1534</v>
      </c>
      <c r="F372" t="s">
        <v>1535</v>
      </c>
      <c r="G372" t="s">
        <v>1911</v>
      </c>
      <c r="H372" s="44" t="s">
        <v>3559</v>
      </c>
      <c r="I372" s="44">
        <v>41087</v>
      </c>
      <c r="J372" t="s">
        <v>3220</v>
      </c>
      <c r="K372" t="s">
        <v>3221</v>
      </c>
      <c r="L372" t="s">
        <v>5154</v>
      </c>
      <c r="M372" s="44" t="s">
        <v>3222</v>
      </c>
      <c r="N372" s="44" t="s">
        <v>4636</v>
      </c>
      <c r="O372" s="44" t="s">
        <v>2729</v>
      </c>
      <c r="P372" s="43">
        <v>41087</v>
      </c>
      <c r="Q372" s="44" t="s">
        <v>501</v>
      </c>
      <c r="R372" s="44" t="s">
        <v>501</v>
      </c>
    </row>
    <row r="373" spans="1:18" ht="18" customHeight="1">
      <c r="A373">
        <v>3456</v>
      </c>
      <c r="B373">
        <v>3456</v>
      </c>
      <c r="C373" s="3">
        <v>41038</v>
      </c>
      <c r="D373">
        <v>41083</v>
      </c>
      <c r="E373" t="s">
        <v>1534</v>
      </c>
      <c r="F373" t="s">
        <v>1535</v>
      </c>
      <c r="G373" t="s">
        <v>3184</v>
      </c>
      <c r="H373" s="44" t="s">
        <v>3560</v>
      </c>
      <c r="I373" s="44">
        <v>41082</v>
      </c>
      <c r="J373" t="s">
        <v>3223</v>
      </c>
      <c r="K373" t="s">
        <v>3224</v>
      </c>
      <c r="L373" t="s">
        <v>5147</v>
      </c>
      <c r="M373" s="44" t="s">
        <v>3225</v>
      </c>
      <c r="N373" s="44" t="s">
        <v>4483</v>
      </c>
      <c r="O373" s="44" t="s">
        <v>1625</v>
      </c>
      <c r="P373" s="43">
        <v>41082</v>
      </c>
      <c r="Q373" s="44" t="s">
        <v>501</v>
      </c>
      <c r="R373" s="44" t="s">
        <v>501</v>
      </c>
    </row>
    <row r="374" spans="1:18" ht="18" customHeight="1">
      <c r="A374">
        <v>3457</v>
      </c>
      <c r="B374">
        <v>3457</v>
      </c>
      <c r="C374" s="3">
        <v>41038</v>
      </c>
      <c r="D374">
        <v>41083</v>
      </c>
      <c r="E374" t="s">
        <v>1534</v>
      </c>
      <c r="F374" t="s">
        <v>1535</v>
      </c>
      <c r="G374" t="s">
        <v>3184</v>
      </c>
      <c r="H374" s="44" t="s">
        <v>3561</v>
      </c>
      <c r="I374" s="44">
        <v>41082</v>
      </c>
      <c r="J374" t="s">
        <v>3226</v>
      </c>
      <c r="K374" t="s">
        <v>3227</v>
      </c>
      <c r="L374" t="s">
        <v>5147</v>
      </c>
      <c r="M374" s="44" t="s">
        <v>3228</v>
      </c>
      <c r="N374" s="44" t="s">
        <v>4484</v>
      </c>
      <c r="O374" s="44" t="s">
        <v>1625</v>
      </c>
      <c r="P374" s="43">
        <v>41082</v>
      </c>
      <c r="Q374" s="44" t="s">
        <v>501</v>
      </c>
      <c r="R374" s="44" t="s">
        <v>501</v>
      </c>
    </row>
    <row r="375" spans="1:18" ht="18" customHeight="1">
      <c r="A375">
        <v>3458</v>
      </c>
      <c r="B375">
        <v>3458</v>
      </c>
      <c r="C375" s="3">
        <v>41038</v>
      </c>
      <c r="D375">
        <v>41083</v>
      </c>
      <c r="E375" t="s">
        <v>1534</v>
      </c>
      <c r="F375" t="s">
        <v>1535</v>
      </c>
      <c r="G375" t="s">
        <v>1911</v>
      </c>
      <c r="H375" s="44" t="s">
        <v>3562</v>
      </c>
      <c r="I375" s="44">
        <v>41095</v>
      </c>
      <c r="J375" t="s">
        <v>3229</v>
      </c>
      <c r="K375" t="s">
        <v>3230</v>
      </c>
      <c r="L375" t="s">
        <v>5154</v>
      </c>
      <c r="M375" s="44" t="s">
        <v>3231</v>
      </c>
      <c r="N375" s="44" t="s">
        <v>5352</v>
      </c>
      <c r="O375" s="44" t="s">
        <v>2262</v>
      </c>
      <c r="P375" s="43">
        <v>41095</v>
      </c>
      <c r="Q375" s="44" t="s">
        <v>501</v>
      </c>
      <c r="R375" s="44" t="s">
        <v>501</v>
      </c>
    </row>
    <row r="376" spans="1:18" ht="18" customHeight="1">
      <c r="A376">
        <v>3461</v>
      </c>
      <c r="B376">
        <v>3461</v>
      </c>
      <c r="C376" s="3">
        <v>41038</v>
      </c>
      <c r="D376">
        <v>41083</v>
      </c>
      <c r="E376" t="s">
        <v>1534</v>
      </c>
      <c r="F376" t="s">
        <v>1535</v>
      </c>
      <c r="G376" t="s">
        <v>1911</v>
      </c>
      <c r="H376" s="44" t="s">
        <v>3563</v>
      </c>
      <c r="I376" s="44">
        <v>41095</v>
      </c>
      <c r="J376" t="s">
        <v>3232</v>
      </c>
      <c r="K376" t="s">
        <v>3233</v>
      </c>
      <c r="L376" t="s">
        <v>5154</v>
      </c>
      <c r="M376" s="44" t="s">
        <v>3234</v>
      </c>
      <c r="N376" s="44" t="s">
        <v>5353</v>
      </c>
      <c r="O376" s="44" t="s">
        <v>2262</v>
      </c>
      <c r="P376" s="43">
        <v>41095</v>
      </c>
      <c r="Q376" s="44" t="s">
        <v>501</v>
      </c>
      <c r="R376" s="44" t="s">
        <v>501</v>
      </c>
    </row>
    <row r="377" spans="1:18" ht="18" customHeight="1">
      <c r="A377">
        <v>3462</v>
      </c>
      <c r="B377">
        <v>3462</v>
      </c>
      <c r="C377" s="3">
        <v>41038</v>
      </c>
      <c r="D377">
        <v>41127</v>
      </c>
      <c r="E377" t="s">
        <v>1543</v>
      </c>
      <c r="F377" t="s">
        <v>1535</v>
      </c>
      <c r="G377" t="s">
        <v>1911</v>
      </c>
      <c r="H377" s="44" t="s">
        <v>3434</v>
      </c>
      <c r="I377" s="44" t="s">
        <v>501</v>
      </c>
      <c r="J377" t="s">
        <v>3235</v>
      </c>
      <c r="K377" t="s">
        <v>3235</v>
      </c>
      <c r="L377" t="s">
        <v>5154</v>
      </c>
      <c r="M377" s="44" t="s">
        <v>3231</v>
      </c>
      <c r="N377" s="44" t="s">
        <v>501</v>
      </c>
      <c r="O377" s="44" t="s">
        <v>501</v>
      </c>
      <c r="P377" s="43" t="s">
        <v>501</v>
      </c>
      <c r="Q377" s="44" t="s">
        <v>6505</v>
      </c>
      <c r="R377" s="44" t="s">
        <v>501</v>
      </c>
    </row>
    <row r="378" spans="1:18" ht="18" customHeight="1">
      <c r="A378">
        <v>3470</v>
      </c>
      <c r="B378">
        <v>3470</v>
      </c>
      <c r="C378" s="3">
        <v>41040</v>
      </c>
      <c r="D378">
        <v>41085</v>
      </c>
      <c r="E378" t="s">
        <v>1534</v>
      </c>
      <c r="F378" t="s">
        <v>1535</v>
      </c>
      <c r="G378" t="s">
        <v>1911</v>
      </c>
      <c r="H378" s="44" t="s">
        <v>3435</v>
      </c>
      <c r="I378" s="44">
        <v>41088</v>
      </c>
      <c r="J378" t="s">
        <v>3266</v>
      </c>
      <c r="K378" t="s">
        <v>3267</v>
      </c>
      <c r="L378" t="s">
        <v>5154</v>
      </c>
      <c r="M378" s="44" t="s">
        <v>3268</v>
      </c>
      <c r="N378" s="44" t="s">
        <v>4680</v>
      </c>
      <c r="O378" s="44" t="s">
        <v>1966</v>
      </c>
      <c r="P378" s="43">
        <v>41089</v>
      </c>
      <c r="Q378" s="44" t="s">
        <v>501</v>
      </c>
      <c r="R378" s="44" t="s">
        <v>501</v>
      </c>
    </row>
    <row r="379" spans="1:18" ht="18" customHeight="1">
      <c r="A379">
        <v>3469</v>
      </c>
      <c r="B379">
        <v>3469</v>
      </c>
      <c r="C379" s="3">
        <v>41040</v>
      </c>
      <c r="D379">
        <v>41166</v>
      </c>
      <c r="E379" t="s">
        <v>1599</v>
      </c>
      <c r="F379" t="s">
        <v>1535</v>
      </c>
      <c r="G379" t="s">
        <v>1911</v>
      </c>
      <c r="H379" s="44" t="s">
        <v>501</v>
      </c>
      <c r="I379" s="44">
        <v>41056</v>
      </c>
      <c r="J379" t="s">
        <v>3269</v>
      </c>
      <c r="K379" t="s">
        <v>3270</v>
      </c>
      <c r="L379" t="s">
        <v>5154</v>
      </c>
      <c r="M379" s="44" t="s">
        <v>3271</v>
      </c>
      <c r="N379" s="44" t="s">
        <v>501</v>
      </c>
      <c r="O379" s="44" t="s">
        <v>501</v>
      </c>
      <c r="P379" s="43" t="s">
        <v>501</v>
      </c>
      <c r="Q379" s="44" t="s">
        <v>7249</v>
      </c>
      <c r="R379" s="44" t="s">
        <v>501</v>
      </c>
    </row>
    <row r="380" spans="1:18" ht="18" customHeight="1">
      <c r="A380">
        <v>3468</v>
      </c>
      <c r="B380">
        <v>3468</v>
      </c>
      <c r="C380" s="3">
        <v>41040</v>
      </c>
      <c r="D380">
        <v>41085</v>
      </c>
      <c r="E380" t="s">
        <v>1534</v>
      </c>
      <c r="F380" t="s">
        <v>1535</v>
      </c>
      <c r="G380" t="s">
        <v>1911</v>
      </c>
      <c r="H380" s="44" t="s">
        <v>3436</v>
      </c>
      <c r="I380" s="44">
        <v>41087</v>
      </c>
      <c r="J380" t="s">
        <v>3272</v>
      </c>
      <c r="K380" t="s">
        <v>3273</v>
      </c>
      <c r="L380" t="s">
        <v>5154</v>
      </c>
      <c r="M380" s="44" t="s">
        <v>3274</v>
      </c>
      <c r="N380" s="44" t="s">
        <v>4637</v>
      </c>
      <c r="O380" s="44" t="s">
        <v>4638</v>
      </c>
      <c r="P380" s="43">
        <v>41087</v>
      </c>
      <c r="Q380" s="44" t="s">
        <v>501</v>
      </c>
      <c r="R380" s="44" t="s">
        <v>501</v>
      </c>
    </row>
    <row r="381" spans="1:18" ht="18" customHeight="1">
      <c r="A381">
        <v>3467</v>
      </c>
      <c r="B381">
        <v>3467</v>
      </c>
      <c r="C381" s="3">
        <v>41040</v>
      </c>
      <c r="D381">
        <v>41085</v>
      </c>
      <c r="E381" t="s">
        <v>1534</v>
      </c>
      <c r="F381" t="s">
        <v>1535</v>
      </c>
      <c r="G381" t="s">
        <v>1911</v>
      </c>
      <c r="H381" s="44" t="s">
        <v>3437</v>
      </c>
      <c r="I381" s="44">
        <v>41081</v>
      </c>
      <c r="J381" t="s">
        <v>3275</v>
      </c>
      <c r="K381" t="s">
        <v>3276</v>
      </c>
      <c r="L381" t="s">
        <v>5154</v>
      </c>
      <c r="M381" s="44" t="s">
        <v>3277</v>
      </c>
      <c r="N381" s="44" t="s">
        <v>4485</v>
      </c>
      <c r="O381" s="44" t="s">
        <v>4486</v>
      </c>
      <c r="P381" s="43">
        <v>41082</v>
      </c>
      <c r="Q381" s="44" t="s">
        <v>501</v>
      </c>
      <c r="R381" s="44" t="s">
        <v>501</v>
      </c>
    </row>
    <row r="382" spans="1:18" ht="18" customHeight="1">
      <c r="A382">
        <v>3464</v>
      </c>
      <c r="B382">
        <v>3464</v>
      </c>
      <c r="C382" s="3">
        <v>41040</v>
      </c>
      <c r="D382">
        <v>41085</v>
      </c>
      <c r="E382" t="s">
        <v>1534</v>
      </c>
      <c r="F382" t="s">
        <v>1535</v>
      </c>
      <c r="G382" t="s">
        <v>1911</v>
      </c>
      <c r="H382" s="44" t="s">
        <v>3438</v>
      </c>
      <c r="I382" s="44">
        <v>41087</v>
      </c>
      <c r="J382" t="s">
        <v>3278</v>
      </c>
      <c r="K382" t="s">
        <v>3279</v>
      </c>
      <c r="L382" t="s">
        <v>5154</v>
      </c>
      <c r="M382" s="44" t="s">
        <v>3280</v>
      </c>
      <c r="N382" s="44" t="s">
        <v>4639</v>
      </c>
      <c r="O382" s="44" t="s">
        <v>1552</v>
      </c>
      <c r="P382" s="43">
        <v>41087</v>
      </c>
      <c r="Q382" s="44" t="s">
        <v>501</v>
      </c>
      <c r="R382" s="44" t="s">
        <v>501</v>
      </c>
    </row>
    <row r="383" spans="1:18" ht="18" customHeight="1">
      <c r="A383">
        <v>3465</v>
      </c>
      <c r="B383">
        <v>3465</v>
      </c>
      <c r="C383" s="3">
        <v>41040</v>
      </c>
      <c r="D383">
        <v>41085</v>
      </c>
      <c r="E383" t="s">
        <v>1534</v>
      </c>
      <c r="F383" t="s">
        <v>1535</v>
      </c>
      <c r="G383" t="s">
        <v>1911</v>
      </c>
      <c r="H383" s="44" t="s">
        <v>3564</v>
      </c>
      <c r="I383" s="44">
        <v>41089</v>
      </c>
      <c r="J383" t="s">
        <v>3281</v>
      </c>
      <c r="K383" t="s">
        <v>3282</v>
      </c>
      <c r="L383" t="s">
        <v>5154</v>
      </c>
      <c r="M383" s="44" t="s">
        <v>3283</v>
      </c>
      <c r="N383" s="44" t="s">
        <v>4681</v>
      </c>
      <c r="O383" s="44" t="s">
        <v>1552</v>
      </c>
      <c r="P383" s="43">
        <v>41089</v>
      </c>
      <c r="Q383" s="44" t="s">
        <v>501</v>
      </c>
      <c r="R383" s="44" t="s">
        <v>501</v>
      </c>
    </row>
    <row r="384" spans="1:18" ht="18" customHeight="1">
      <c r="A384">
        <v>3466</v>
      </c>
      <c r="B384">
        <v>3466</v>
      </c>
      <c r="C384" s="3">
        <v>41040</v>
      </c>
      <c r="D384">
        <v>41130</v>
      </c>
      <c r="E384" t="s">
        <v>1534</v>
      </c>
      <c r="F384" t="s">
        <v>1535</v>
      </c>
      <c r="G384" t="s">
        <v>1911</v>
      </c>
      <c r="H384" s="44" t="s">
        <v>4652</v>
      </c>
      <c r="I384" s="44">
        <v>41089</v>
      </c>
      <c r="J384" t="s">
        <v>3284</v>
      </c>
      <c r="K384" t="s">
        <v>3285</v>
      </c>
      <c r="L384" t="s">
        <v>5154</v>
      </c>
      <c r="M384" s="44" t="s">
        <v>3286</v>
      </c>
      <c r="N384" s="44" t="s">
        <v>4682</v>
      </c>
      <c r="O384" s="44" t="s">
        <v>1625</v>
      </c>
      <c r="P384" s="43">
        <v>41089</v>
      </c>
      <c r="Q384" s="44" t="s">
        <v>3292</v>
      </c>
      <c r="R384" s="44" t="s">
        <v>501</v>
      </c>
    </row>
    <row r="385" spans="1:18" ht="18" customHeight="1">
      <c r="A385">
        <v>3463</v>
      </c>
      <c r="B385">
        <v>3463</v>
      </c>
      <c r="C385" s="3">
        <v>41040</v>
      </c>
      <c r="D385">
        <v>41085</v>
      </c>
      <c r="E385" t="s">
        <v>1534</v>
      </c>
      <c r="F385" t="s">
        <v>1535</v>
      </c>
      <c r="G385" t="s">
        <v>1911</v>
      </c>
      <c r="H385" s="44" t="s">
        <v>3565</v>
      </c>
      <c r="I385" s="44">
        <v>41093</v>
      </c>
      <c r="J385" t="s">
        <v>3287</v>
      </c>
      <c r="K385" t="s">
        <v>3288</v>
      </c>
      <c r="L385" t="s">
        <v>5154</v>
      </c>
      <c r="M385" s="44" t="s">
        <v>3289</v>
      </c>
      <c r="N385" s="44" t="s">
        <v>5155</v>
      </c>
      <c r="O385" s="44" t="s">
        <v>1625</v>
      </c>
      <c r="P385" s="43">
        <v>41096</v>
      </c>
      <c r="Q385" s="44" t="s">
        <v>501</v>
      </c>
      <c r="R385" s="44" t="s">
        <v>501</v>
      </c>
    </row>
    <row r="386" spans="1:18" ht="18" customHeight="1">
      <c r="A386">
        <v>3501</v>
      </c>
      <c r="B386">
        <v>3501</v>
      </c>
      <c r="C386" s="3">
        <v>41044</v>
      </c>
      <c r="D386">
        <v>41089</v>
      </c>
      <c r="E386" t="s">
        <v>1534</v>
      </c>
      <c r="F386" t="s">
        <v>1776</v>
      </c>
      <c r="G386" t="s">
        <v>206</v>
      </c>
      <c r="H386" s="44" t="s">
        <v>4579</v>
      </c>
      <c r="I386" s="44">
        <v>41087</v>
      </c>
      <c r="J386" t="s">
        <v>3293</v>
      </c>
      <c r="K386" t="s">
        <v>3294</v>
      </c>
      <c r="L386" t="s">
        <v>4826</v>
      </c>
      <c r="M386" s="44" t="s">
        <v>3295</v>
      </c>
      <c r="N386" s="44" t="s">
        <v>4640</v>
      </c>
      <c r="O386" s="44" t="s">
        <v>4292</v>
      </c>
      <c r="P386" s="43">
        <v>41087</v>
      </c>
      <c r="Q386" s="44" t="s">
        <v>501</v>
      </c>
      <c r="R386" s="44" t="s">
        <v>501</v>
      </c>
    </row>
    <row r="387" spans="1:18" ht="18" customHeight="1">
      <c r="A387">
        <v>3487</v>
      </c>
      <c r="B387">
        <v>3487</v>
      </c>
      <c r="C387" s="3">
        <v>41044</v>
      </c>
      <c r="D387">
        <v>41174</v>
      </c>
      <c r="E387" t="s">
        <v>1599</v>
      </c>
      <c r="F387" t="s">
        <v>1535</v>
      </c>
      <c r="G387" t="s">
        <v>1377</v>
      </c>
      <c r="H387" s="44" t="s">
        <v>501</v>
      </c>
      <c r="I387" s="44">
        <v>41163</v>
      </c>
      <c r="J387" t="s">
        <v>3296</v>
      </c>
      <c r="K387" t="s">
        <v>7384</v>
      </c>
      <c r="L387" t="s">
        <v>4974</v>
      </c>
      <c r="M387" s="44" t="s">
        <v>3297</v>
      </c>
      <c r="N387" s="44" t="s">
        <v>501</v>
      </c>
      <c r="O387" s="44" t="s">
        <v>501</v>
      </c>
      <c r="P387" s="43" t="s">
        <v>501</v>
      </c>
      <c r="Q387" s="44" t="s">
        <v>7250</v>
      </c>
      <c r="R387" s="44" t="s">
        <v>501</v>
      </c>
    </row>
    <row r="388" spans="1:18" ht="18" customHeight="1">
      <c r="A388">
        <v>3488</v>
      </c>
      <c r="B388">
        <v>3488</v>
      </c>
      <c r="C388" s="3">
        <v>41044</v>
      </c>
      <c r="D388">
        <v>41173</v>
      </c>
      <c r="E388" t="s">
        <v>1599</v>
      </c>
      <c r="F388" t="s">
        <v>1535</v>
      </c>
      <c r="G388" t="s">
        <v>1377</v>
      </c>
      <c r="H388" s="44" t="s">
        <v>501</v>
      </c>
      <c r="I388" s="44">
        <v>41163</v>
      </c>
      <c r="J388" t="s">
        <v>3298</v>
      </c>
      <c r="K388" t="s">
        <v>3299</v>
      </c>
      <c r="L388" t="s">
        <v>4974</v>
      </c>
      <c r="M388" s="44" t="s">
        <v>3297</v>
      </c>
      <c r="N388" s="44" t="s">
        <v>501</v>
      </c>
      <c r="O388" s="44" t="s">
        <v>501</v>
      </c>
      <c r="P388" s="43" t="s">
        <v>501</v>
      </c>
      <c r="Q388" s="44" t="s">
        <v>6681</v>
      </c>
      <c r="R388" s="44" t="s">
        <v>501</v>
      </c>
    </row>
    <row r="389" spans="1:18" ht="18" customHeight="1">
      <c r="A389">
        <v>3489</v>
      </c>
      <c r="B389">
        <v>3489</v>
      </c>
      <c r="C389" s="3">
        <v>41044</v>
      </c>
      <c r="D389">
        <v>41173</v>
      </c>
      <c r="E389" t="s">
        <v>1599</v>
      </c>
      <c r="F389" t="s">
        <v>1535</v>
      </c>
      <c r="G389" t="s">
        <v>1377</v>
      </c>
      <c r="H389" s="44" t="s">
        <v>501</v>
      </c>
      <c r="I389" s="44">
        <v>41163</v>
      </c>
      <c r="J389" t="s">
        <v>6682</v>
      </c>
      <c r="K389" t="s">
        <v>6683</v>
      </c>
      <c r="L389" t="s">
        <v>4974</v>
      </c>
      <c r="M389" s="44" t="s">
        <v>3297</v>
      </c>
      <c r="N389" s="44" t="s">
        <v>501</v>
      </c>
      <c r="O389" s="44" t="s">
        <v>501</v>
      </c>
      <c r="P389" s="43" t="s">
        <v>501</v>
      </c>
      <c r="Q389" s="44" t="s">
        <v>6684</v>
      </c>
      <c r="R389" s="44" t="s">
        <v>501</v>
      </c>
    </row>
    <row r="390" spans="1:18" ht="18" customHeight="1">
      <c r="A390">
        <v>3513</v>
      </c>
      <c r="B390">
        <v>3513</v>
      </c>
      <c r="C390" s="3">
        <v>41044</v>
      </c>
      <c r="D390">
        <v>41126</v>
      </c>
      <c r="E390" t="s">
        <v>1599</v>
      </c>
      <c r="F390" t="s">
        <v>1535</v>
      </c>
      <c r="G390" t="s">
        <v>3300</v>
      </c>
      <c r="H390" s="44" t="s">
        <v>501</v>
      </c>
      <c r="I390" s="44">
        <v>41141</v>
      </c>
      <c r="J390" t="s">
        <v>3301</v>
      </c>
      <c r="K390" t="s">
        <v>3302</v>
      </c>
      <c r="L390" t="s">
        <v>5156</v>
      </c>
      <c r="M390" s="44" t="s">
        <v>3303</v>
      </c>
      <c r="N390" s="44" t="s">
        <v>501</v>
      </c>
      <c r="O390" s="44" t="s">
        <v>501</v>
      </c>
      <c r="P390" s="43" t="s">
        <v>501</v>
      </c>
      <c r="Q390" s="44" t="s">
        <v>5157</v>
      </c>
      <c r="R390" s="44" t="s">
        <v>501</v>
      </c>
    </row>
    <row r="391" spans="1:18" ht="18" customHeight="1">
      <c r="A391">
        <v>3512</v>
      </c>
      <c r="B391">
        <v>3512</v>
      </c>
      <c r="C391" s="3">
        <v>41044</v>
      </c>
      <c r="D391">
        <v>41089</v>
      </c>
      <c r="E391" t="s">
        <v>1534</v>
      </c>
      <c r="F391" t="s">
        <v>1776</v>
      </c>
      <c r="G391" t="s">
        <v>2039</v>
      </c>
      <c r="H391" s="44" t="s">
        <v>4683</v>
      </c>
      <c r="I391" s="44">
        <v>41089</v>
      </c>
      <c r="J391" t="s">
        <v>3304</v>
      </c>
      <c r="K391" t="s">
        <v>3305</v>
      </c>
      <c r="L391" t="s">
        <v>4975</v>
      </c>
      <c r="M391" s="44" t="s">
        <v>3306</v>
      </c>
      <c r="N391" s="44" t="s">
        <v>4684</v>
      </c>
      <c r="O391" s="44" t="s">
        <v>4292</v>
      </c>
      <c r="P391" s="43">
        <v>41089</v>
      </c>
      <c r="Q391" s="44" t="s">
        <v>501</v>
      </c>
      <c r="R391" s="44" t="s">
        <v>501</v>
      </c>
    </row>
    <row r="392" spans="1:18" ht="18" customHeight="1">
      <c r="A392">
        <v>3502</v>
      </c>
      <c r="B392">
        <v>3502</v>
      </c>
      <c r="C392" s="3">
        <v>41044</v>
      </c>
      <c r="D392">
        <v>41089</v>
      </c>
      <c r="E392" t="s">
        <v>1534</v>
      </c>
      <c r="F392" t="s">
        <v>1776</v>
      </c>
      <c r="G392" t="s">
        <v>206</v>
      </c>
      <c r="H392" s="44" t="s">
        <v>4685</v>
      </c>
      <c r="I392" s="44">
        <v>41089</v>
      </c>
      <c r="J392" t="s">
        <v>3307</v>
      </c>
      <c r="K392" t="s">
        <v>3308</v>
      </c>
      <c r="L392" t="s">
        <v>4826</v>
      </c>
      <c r="M392" s="44" t="s">
        <v>3309</v>
      </c>
      <c r="N392" s="44" t="s">
        <v>5987</v>
      </c>
      <c r="O392" s="44" t="s">
        <v>1806</v>
      </c>
      <c r="P392" s="43">
        <v>41089</v>
      </c>
      <c r="Q392" s="44" t="s">
        <v>501</v>
      </c>
      <c r="R392" s="44" t="s">
        <v>501</v>
      </c>
    </row>
    <row r="393" spans="1:18" ht="18" customHeight="1">
      <c r="A393">
        <v>3503</v>
      </c>
      <c r="B393">
        <v>3503</v>
      </c>
      <c r="C393" s="3">
        <v>41044</v>
      </c>
      <c r="D393">
        <v>41089</v>
      </c>
      <c r="E393" t="s">
        <v>1534</v>
      </c>
      <c r="F393" t="s">
        <v>1776</v>
      </c>
      <c r="G393" t="s">
        <v>3310</v>
      </c>
      <c r="H393" s="44" t="s">
        <v>3688</v>
      </c>
      <c r="I393" s="44">
        <v>41053</v>
      </c>
      <c r="J393" t="s">
        <v>3311</v>
      </c>
      <c r="K393" t="s">
        <v>3312</v>
      </c>
      <c r="L393" t="s">
        <v>5158</v>
      </c>
      <c r="M393" s="44" t="s">
        <v>3313</v>
      </c>
      <c r="N393" s="44" t="s">
        <v>3689</v>
      </c>
      <c r="O393" s="44" t="s">
        <v>1806</v>
      </c>
      <c r="P393" s="43">
        <v>41053</v>
      </c>
      <c r="Q393" s="44" t="s">
        <v>501</v>
      </c>
      <c r="R393" s="44" t="s">
        <v>501</v>
      </c>
    </row>
    <row r="394" spans="1:18" ht="18" customHeight="1">
      <c r="A394">
        <v>3504</v>
      </c>
      <c r="B394">
        <v>3504</v>
      </c>
      <c r="C394" s="3">
        <v>41044</v>
      </c>
      <c r="D394">
        <v>41089</v>
      </c>
      <c r="E394" t="s">
        <v>1534</v>
      </c>
      <c r="F394" t="s">
        <v>1776</v>
      </c>
      <c r="G394" t="s">
        <v>3310</v>
      </c>
      <c r="H394" s="44" t="s">
        <v>4099</v>
      </c>
      <c r="I394" s="44">
        <v>41078</v>
      </c>
      <c r="J394" t="s">
        <v>3314</v>
      </c>
      <c r="K394" t="s">
        <v>3315</v>
      </c>
      <c r="L394" t="s">
        <v>5158</v>
      </c>
      <c r="M394" s="44" t="s">
        <v>3316</v>
      </c>
      <c r="N394" s="44" t="s">
        <v>4291</v>
      </c>
      <c r="O394" s="44" t="s">
        <v>4292</v>
      </c>
      <c r="P394" s="43">
        <v>41079</v>
      </c>
      <c r="Q394" s="44" t="s">
        <v>501</v>
      </c>
      <c r="R394" s="44" t="s">
        <v>501</v>
      </c>
    </row>
    <row r="395" spans="1:18" ht="18" customHeight="1">
      <c r="A395">
        <v>3505</v>
      </c>
      <c r="B395">
        <v>3505</v>
      </c>
      <c r="C395" s="3">
        <v>41044</v>
      </c>
      <c r="D395">
        <v>41089</v>
      </c>
      <c r="E395" t="s">
        <v>1534</v>
      </c>
      <c r="F395" t="s">
        <v>1776</v>
      </c>
      <c r="G395" t="s">
        <v>3310</v>
      </c>
      <c r="H395" s="44" t="s">
        <v>4100</v>
      </c>
      <c r="I395" s="44">
        <v>41078</v>
      </c>
      <c r="J395" t="s">
        <v>3317</v>
      </c>
      <c r="K395" t="s">
        <v>3318</v>
      </c>
      <c r="L395" t="s">
        <v>5158</v>
      </c>
      <c r="M395" s="44" t="s">
        <v>3319</v>
      </c>
      <c r="N395" s="44" t="s">
        <v>4101</v>
      </c>
      <c r="O395" s="44" t="s">
        <v>1806</v>
      </c>
      <c r="P395" s="43">
        <v>41079</v>
      </c>
      <c r="Q395" s="44" t="s">
        <v>501</v>
      </c>
      <c r="R395" s="44" t="s">
        <v>501</v>
      </c>
    </row>
    <row r="396" spans="1:18" ht="18" customHeight="1">
      <c r="A396">
        <v>3506</v>
      </c>
      <c r="B396">
        <v>3506</v>
      </c>
      <c r="C396" s="3">
        <v>41044</v>
      </c>
      <c r="D396">
        <v>41187</v>
      </c>
      <c r="E396" t="s">
        <v>1687</v>
      </c>
      <c r="F396" t="s">
        <v>1535</v>
      </c>
      <c r="G396" t="s">
        <v>3320</v>
      </c>
      <c r="H396" s="44" t="s">
        <v>501</v>
      </c>
      <c r="I396" s="44" t="s">
        <v>501</v>
      </c>
      <c r="J396" t="s">
        <v>3321</v>
      </c>
      <c r="K396" t="s">
        <v>3322</v>
      </c>
      <c r="L396" t="s">
        <v>5159</v>
      </c>
      <c r="M396" s="44" t="s">
        <v>3323</v>
      </c>
      <c r="N396" s="44" t="s">
        <v>501</v>
      </c>
      <c r="O396" s="44" t="s">
        <v>501</v>
      </c>
      <c r="P396" s="43" t="s">
        <v>501</v>
      </c>
      <c r="Q396" s="44" t="s">
        <v>7567</v>
      </c>
      <c r="R396" s="44" t="s">
        <v>501</v>
      </c>
    </row>
    <row r="397" spans="1:18" ht="18" customHeight="1">
      <c r="A397">
        <v>3507</v>
      </c>
      <c r="B397">
        <v>3507</v>
      </c>
      <c r="C397" s="3">
        <v>41044</v>
      </c>
      <c r="D397">
        <v>41124</v>
      </c>
      <c r="E397" t="s">
        <v>1599</v>
      </c>
      <c r="F397" t="s">
        <v>1535</v>
      </c>
      <c r="G397" t="s">
        <v>2757</v>
      </c>
      <c r="H397" s="44" t="s">
        <v>501</v>
      </c>
      <c r="I397" s="44">
        <v>41169</v>
      </c>
      <c r="J397" t="s">
        <v>3324</v>
      </c>
      <c r="K397" t="s">
        <v>2759</v>
      </c>
      <c r="L397" t="s">
        <v>5119</v>
      </c>
      <c r="M397" s="44" t="s">
        <v>2760</v>
      </c>
      <c r="N397" s="44" t="s">
        <v>501</v>
      </c>
      <c r="O397" s="44" t="s">
        <v>501</v>
      </c>
      <c r="P397" s="43" t="s">
        <v>501</v>
      </c>
      <c r="Q397" s="44" t="s">
        <v>5160</v>
      </c>
      <c r="R397" s="44" t="s">
        <v>501</v>
      </c>
    </row>
    <row r="398" spans="1:18" ht="18" customHeight="1">
      <c r="A398">
        <v>3508</v>
      </c>
      <c r="B398">
        <v>3508</v>
      </c>
      <c r="C398" s="3">
        <v>41044</v>
      </c>
      <c r="D398">
        <v>41044</v>
      </c>
      <c r="E398" t="s">
        <v>1534</v>
      </c>
      <c r="F398" t="s">
        <v>1535</v>
      </c>
      <c r="G398" t="s">
        <v>2039</v>
      </c>
      <c r="H398" s="44" t="s">
        <v>3569</v>
      </c>
      <c r="I398" s="44">
        <v>41051</v>
      </c>
      <c r="J398" t="s">
        <v>3325</v>
      </c>
      <c r="K398" t="s">
        <v>3326</v>
      </c>
      <c r="L398" t="s">
        <v>4975</v>
      </c>
      <c r="M398" s="44" t="s">
        <v>3306</v>
      </c>
      <c r="N398" s="44" t="s">
        <v>3574</v>
      </c>
      <c r="O398" s="44" t="s">
        <v>2301</v>
      </c>
      <c r="P398" s="43">
        <v>41053</v>
      </c>
      <c r="Q398" s="44" t="s">
        <v>501</v>
      </c>
      <c r="R398" s="44" t="s">
        <v>501</v>
      </c>
    </row>
    <row r="399" spans="1:18" ht="18" customHeight="1">
      <c r="A399">
        <v>3509</v>
      </c>
      <c r="B399">
        <v>3509</v>
      </c>
      <c r="C399" s="3">
        <v>41044</v>
      </c>
      <c r="D399">
        <v>41117</v>
      </c>
      <c r="E399" t="s">
        <v>1599</v>
      </c>
      <c r="F399" t="s">
        <v>1535</v>
      </c>
      <c r="G399" t="s">
        <v>2039</v>
      </c>
      <c r="H399" s="44" t="s">
        <v>5824</v>
      </c>
      <c r="I399" s="44">
        <v>41110</v>
      </c>
      <c r="J399" t="s">
        <v>3327</v>
      </c>
      <c r="K399" t="s">
        <v>3328</v>
      </c>
      <c r="L399" t="s">
        <v>4975</v>
      </c>
      <c r="M399" s="44" t="s">
        <v>3329</v>
      </c>
      <c r="N399" s="44" t="s">
        <v>5825</v>
      </c>
      <c r="O399" s="44" t="s">
        <v>5792</v>
      </c>
      <c r="P399" s="43" t="s">
        <v>501</v>
      </c>
      <c r="Q399" s="44" t="s">
        <v>5918</v>
      </c>
      <c r="R399" s="44" t="s">
        <v>501</v>
      </c>
    </row>
    <row r="400" spans="1:18" ht="18" customHeight="1">
      <c r="A400">
        <v>3510</v>
      </c>
      <c r="B400">
        <v>3510</v>
      </c>
      <c r="C400" s="3">
        <v>41044</v>
      </c>
      <c r="D400">
        <v>41196</v>
      </c>
      <c r="E400" t="s">
        <v>1687</v>
      </c>
      <c r="F400" t="s">
        <v>1535</v>
      </c>
      <c r="G400" t="s">
        <v>3320</v>
      </c>
      <c r="H400" s="44" t="s">
        <v>501</v>
      </c>
      <c r="I400" s="44" t="s">
        <v>501</v>
      </c>
      <c r="J400" t="s">
        <v>3330</v>
      </c>
      <c r="K400" t="s">
        <v>8339</v>
      </c>
      <c r="L400" t="s">
        <v>5161</v>
      </c>
      <c r="M400" s="44" t="s">
        <v>8340</v>
      </c>
      <c r="N400" s="44" t="s">
        <v>501</v>
      </c>
      <c r="O400" s="44" t="s">
        <v>501</v>
      </c>
      <c r="P400" s="43" t="s">
        <v>501</v>
      </c>
      <c r="Q400" s="44" t="s">
        <v>8341</v>
      </c>
      <c r="R400" s="44" t="s">
        <v>501</v>
      </c>
    </row>
    <row r="401" spans="1:18" ht="18" customHeight="1">
      <c r="A401" t="s">
        <v>7251</v>
      </c>
      <c r="B401">
        <v>3511</v>
      </c>
      <c r="C401" s="3">
        <v>41044</v>
      </c>
      <c r="D401">
        <v>41089</v>
      </c>
      <c r="E401" t="s">
        <v>1543</v>
      </c>
      <c r="F401" t="s">
        <v>1535</v>
      </c>
      <c r="G401" t="s">
        <v>3320</v>
      </c>
      <c r="H401" s="44" t="s">
        <v>501</v>
      </c>
      <c r="I401" s="44" t="s">
        <v>501</v>
      </c>
      <c r="J401" t="s">
        <v>3331</v>
      </c>
      <c r="K401" t="s">
        <v>3332</v>
      </c>
      <c r="L401" t="s">
        <v>5162</v>
      </c>
      <c r="M401" s="44" t="s">
        <v>3333</v>
      </c>
      <c r="N401" s="44" t="s">
        <v>501</v>
      </c>
      <c r="O401" s="44" t="s">
        <v>501</v>
      </c>
      <c r="P401" s="43" t="s">
        <v>501</v>
      </c>
      <c r="Q401" s="44" t="s">
        <v>3566</v>
      </c>
      <c r="R401" s="44" t="s">
        <v>501</v>
      </c>
    </row>
    <row r="402" spans="1:18" ht="18" customHeight="1">
      <c r="A402">
        <v>3516</v>
      </c>
      <c r="B402">
        <v>3516</v>
      </c>
      <c r="C402" s="3">
        <v>41044</v>
      </c>
      <c r="D402">
        <v>41099</v>
      </c>
      <c r="E402" t="s">
        <v>1534</v>
      </c>
      <c r="F402" t="s">
        <v>1535</v>
      </c>
      <c r="G402" t="s">
        <v>3061</v>
      </c>
      <c r="H402" s="44" t="s">
        <v>3698</v>
      </c>
      <c r="I402" s="44">
        <v>41059</v>
      </c>
      <c r="J402" t="s">
        <v>3334</v>
      </c>
      <c r="K402" t="s">
        <v>3335</v>
      </c>
      <c r="L402" t="s">
        <v>5145</v>
      </c>
      <c r="M402" s="44" t="s">
        <v>3336</v>
      </c>
      <c r="N402" s="44" t="s">
        <v>3897</v>
      </c>
      <c r="O402" s="44" t="s">
        <v>2464</v>
      </c>
      <c r="P402" s="43">
        <v>41060</v>
      </c>
      <c r="Q402" s="44" t="s">
        <v>3566</v>
      </c>
      <c r="R402" s="44" t="s">
        <v>501</v>
      </c>
    </row>
    <row r="403" spans="1:18" ht="18" customHeight="1">
      <c r="A403">
        <v>3515</v>
      </c>
      <c r="B403">
        <v>3515</v>
      </c>
      <c r="C403" s="3">
        <v>41044</v>
      </c>
      <c r="D403">
        <v>41094</v>
      </c>
      <c r="E403" t="s">
        <v>1534</v>
      </c>
      <c r="F403" t="s">
        <v>1535</v>
      </c>
      <c r="G403" t="s">
        <v>3061</v>
      </c>
      <c r="H403" s="44" t="s">
        <v>7536</v>
      </c>
      <c r="I403" s="44">
        <v>41152</v>
      </c>
      <c r="J403" t="s">
        <v>3337</v>
      </c>
      <c r="K403" t="s">
        <v>3338</v>
      </c>
      <c r="L403" t="s">
        <v>5145</v>
      </c>
      <c r="M403" s="44" t="s">
        <v>5163</v>
      </c>
      <c r="N403" s="44" t="s">
        <v>7546</v>
      </c>
      <c r="O403" s="44" t="s">
        <v>5213</v>
      </c>
      <c r="P403" s="43">
        <v>41152</v>
      </c>
      <c r="Q403" s="44" t="s">
        <v>5160</v>
      </c>
      <c r="R403" s="44" t="s">
        <v>501</v>
      </c>
    </row>
    <row r="404" spans="1:18" ht="18" customHeight="1">
      <c r="A404">
        <v>3514</v>
      </c>
      <c r="B404">
        <v>3514</v>
      </c>
      <c r="C404" s="3">
        <v>41044</v>
      </c>
      <c r="D404">
        <v>41126</v>
      </c>
      <c r="E404" t="s">
        <v>1599</v>
      </c>
      <c r="F404" t="s">
        <v>1535</v>
      </c>
      <c r="G404" t="s">
        <v>3300</v>
      </c>
      <c r="H404" s="44" t="s">
        <v>501</v>
      </c>
      <c r="I404" s="44">
        <v>41141</v>
      </c>
      <c r="J404" t="s">
        <v>3339</v>
      </c>
      <c r="K404" t="s">
        <v>3340</v>
      </c>
      <c r="L404" t="s">
        <v>5156</v>
      </c>
      <c r="M404" s="44" t="s">
        <v>3341</v>
      </c>
      <c r="N404" s="44" t="s">
        <v>501</v>
      </c>
      <c r="O404" s="44" t="s">
        <v>501</v>
      </c>
      <c r="P404" s="43" t="s">
        <v>501</v>
      </c>
      <c r="Q404" s="44" t="s">
        <v>5164</v>
      </c>
      <c r="R404" s="44" t="s">
        <v>501</v>
      </c>
    </row>
    <row r="405" spans="1:18" ht="18" customHeight="1">
      <c r="A405">
        <v>3490</v>
      </c>
      <c r="B405">
        <v>3490</v>
      </c>
      <c r="C405" s="3">
        <v>41044</v>
      </c>
      <c r="D405">
        <v>41173</v>
      </c>
      <c r="E405" t="s">
        <v>1599</v>
      </c>
      <c r="F405" t="s">
        <v>1535</v>
      </c>
      <c r="G405" t="s">
        <v>1377</v>
      </c>
      <c r="H405" s="44" t="s">
        <v>501</v>
      </c>
      <c r="I405" s="44">
        <v>41163</v>
      </c>
      <c r="J405" t="s">
        <v>3342</v>
      </c>
      <c r="K405" t="s">
        <v>3343</v>
      </c>
      <c r="L405" t="s">
        <v>4974</v>
      </c>
      <c r="M405" s="44" t="s">
        <v>3297</v>
      </c>
      <c r="N405" s="44" t="s">
        <v>501</v>
      </c>
      <c r="O405" s="44" t="s">
        <v>501</v>
      </c>
      <c r="P405" s="43" t="s">
        <v>501</v>
      </c>
      <c r="Q405" s="44" t="s">
        <v>6685</v>
      </c>
      <c r="R405" s="44" t="s">
        <v>501</v>
      </c>
    </row>
    <row r="406" spans="1:18" ht="18" customHeight="1">
      <c r="A406">
        <v>3491</v>
      </c>
      <c r="B406">
        <v>3491</v>
      </c>
      <c r="C406" s="3">
        <v>41044</v>
      </c>
      <c r="D406">
        <v>41133</v>
      </c>
      <c r="E406" t="s">
        <v>1599</v>
      </c>
      <c r="F406" t="s">
        <v>1535</v>
      </c>
      <c r="G406" t="s">
        <v>3344</v>
      </c>
      <c r="H406" s="44" t="s">
        <v>501</v>
      </c>
      <c r="I406" s="44">
        <v>41169</v>
      </c>
      <c r="J406" t="s">
        <v>3345</v>
      </c>
      <c r="K406" t="s">
        <v>3346</v>
      </c>
      <c r="L406" t="s">
        <v>5165</v>
      </c>
      <c r="M406" s="44" t="s">
        <v>3347</v>
      </c>
      <c r="N406" s="44" t="s">
        <v>501</v>
      </c>
      <c r="O406" s="44" t="s">
        <v>501</v>
      </c>
      <c r="P406" s="43" t="s">
        <v>501</v>
      </c>
      <c r="Q406" s="44" t="s">
        <v>5397</v>
      </c>
      <c r="R406" s="44" t="s">
        <v>501</v>
      </c>
    </row>
    <row r="407" spans="1:18" ht="18" customHeight="1">
      <c r="A407">
        <v>3492</v>
      </c>
      <c r="B407">
        <v>3492</v>
      </c>
      <c r="C407" s="3">
        <v>41044</v>
      </c>
      <c r="D407">
        <v>41089</v>
      </c>
      <c r="E407" t="s">
        <v>1534</v>
      </c>
      <c r="F407" t="s">
        <v>1535</v>
      </c>
      <c r="G407" t="s">
        <v>3344</v>
      </c>
      <c r="H407" s="44" t="s">
        <v>3570</v>
      </c>
      <c r="I407" s="44">
        <v>41052</v>
      </c>
      <c r="J407" t="s">
        <v>3348</v>
      </c>
      <c r="K407" t="s">
        <v>3349</v>
      </c>
      <c r="L407" t="s">
        <v>5165</v>
      </c>
      <c r="M407" s="44" t="s">
        <v>3350</v>
      </c>
      <c r="N407" s="44" t="s">
        <v>3690</v>
      </c>
      <c r="O407" s="44" t="s">
        <v>3691</v>
      </c>
      <c r="P407" s="43">
        <v>41054</v>
      </c>
      <c r="Q407" s="44" t="s">
        <v>501</v>
      </c>
      <c r="R407" s="44" t="s">
        <v>501</v>
      </c>
    </row>
    <row r="408" spans="1:18" ht="18" customHeight="1">
      <c r="A408">
        <v>3493</v>
      </c>
      <c r="B408">
        <v>3493</v>
      </c>
      <c r="C408" s="3">
        <v>41044</v>
      </c>
      <c r="D408">
        <v>41138</v>
      </c>
      <c r="E408" t="s">
        <v>1599</v>
      </c>
      <c r="F408" t="s">
        <v>1535</v>
      </c>
      <c r="G408" t="s">
        <v>3344</v>
      </c>
      <c r="H408" s="44" t="s">
        <v>501</v>
      </c>
      <c r="I408" s="44">
        <v>41142</v>
      </c>
      <c r="J408" t="s">
        <v>3351</v>
      </c>
      <c r="K408" t="s">
        <v>3352</v>
      </c>
      <c r="L408" t="s">
        <v>5165</v>
      </c>
      <c r="M408" s="44" t="s">
        <v>3353</v>
      </c>
      <c r="N408" s="44" t="s">
        <v>501</v>
      </c>
      <c r="O408" s="44" t="s">
        <v>501</v>
      </c>
      <c r="P408" s="43" t="s">
        <v>501</v>
      </c>
      <c r="Q408" s="44" t="s">
        <v>7252</v>
      </c>
      <c r="R408" s="44" t="s">
        <v>501</v>
      </c>
    </row>
    <row r="409" spans="1:18" ht="18" customHeight="1">
      <c r="A409">
        <v>3494</v>
      </c>
      <c r="B409">
        <v>3494</v>
      </c>
      <c r="C409" s="3">
        <v>41044</v>
      </c>
      <c r="D409">
        <v>41089</v>
      </c>
      <c r="E409" t="s">
        <v>1534</v>
      </c>
      <c r="F409" t="s">
        <v>1535</v>
      </c>
      <c r="G409" t="s">
        <v>3344</v>
      </c>
      <c r="H409" s="44" t="s">
        <v>3571</v>
      </c>
      <c r="I409" s="44">
        <v>41057</v>
      </c>
      <c r="J409" t="s">
        <v>3354</v>
      </c>
      <c r="K409" t="s">
        <v>3355</v>
      </c>
      <c r="L409" t="s">
        <v>5165</v>
      </c>
      <c r="M409" s="44" t="s">
        <v>3356</v>
      </c>
      <c r="N409" s="44" t="s">
        <v>3712</v>
      </c>
      <c r="O409" s="44" t="s">
        <v>2888</v>
      </c>
      <c r="P409" s="43">
        <v>41057</v>
      </c>
      <c r="Q409" s="44" t="s">
        <v>501</v>
      </c>
      <c r="R409" s="44" t="s">
        <v>501</v>
      </c>
    </row>
    <row r="410" spans="1:18" ht="18" customHeight="1">
      <c r="A410">
        <v>3495</v>
      </c>
      <c r="B410">
        <v>3495</v>
      </c>
      <c r="C410" s="3">
        <v>41044</v>
      </c>
      <c r="D410">
        <v>41089</v>
      </c>
      <c r="E410" t="s">
        <v>1534</v>
      </c>
      <c r="F410" t="s">
        <v>1535</v>
      </c>
      <c r="G410" t="s">
        <v>3344</v>
      </c>
      <c r="H410" s="44" t="s">
        <v>3572</v>
      </c>
      <c r="I410" s="44">
        <v>41059</v>
      </c>
      <c r="J410" t="s">
        <v>3357</v>
      </c>
      <c r="K410" t="s">
        <v>3358</v>
      </c>
      <c r="L410" t="s">
        <v>5165</v>
      </c>
      <c r="M410" s="44" t="s">
        <v>3359</v>
      </c>
      <c r="N410" s="44" t="s">
        <v>3898</v>
      </c>
      <c r="O410" s="44" t="s">
        <v>2888</v>
      </c>
      <c r="P410" s="43">
        <v>41060</v>
      </c>
      <c r="Q410" s="44" t="s">
        <v>501</v>
      </c>
      <c r="R410" s="44" t="s">
        <v>501</v>
      </c>
    </row>
    <row r="411" spans="1:18" ht="18" customHeight="1">
      <c r="A411">
        <v>3496</v>
      </c>
      <c r="B411">
        <v>3496</v>
      </c>
      <c r="C411" s="3">
        <v>41044</v>
      </c>
      <c r="D411">
        <v>41089</v>
      </c>
      <c r="E411" t="s">
        <v>1534</v>
      </c>
      <c r="F411" t="s">
        <v>1535</v>
      </c>
      <c r="G411" t="s">
        <v>2503</v>
      </c>
      <c r="H411" s="44" t="s">
        <v>3573</v>
      </c>
      <c r="I411" s="44">
        <v>41057</v>
      </c>
      <c r="J411" t="s">
        <v>3360</v>
      </c>
      <c r="K411" t="s">
        <v>3361</v>
      </c>
      <c r="L411" t="s">
        <v>5073</v>
      </c>
      <c r="M411" s="44" t="s">
        <v>3362</v>
      </c>
      <c r="N411" s="44" t="s">
        <v>3708</v>
      </c>
      <c r="O411" s="44" t="s">
        <v>2464</v>
      </c>
      <c r="P411" s="43">
        <v>41057</v>
      </c>
      <c r="Q411" s="44" t="s">
        <v>501</v>
      </c>
      <c r="R411" s="44" t="s">
        <v>501</v>
      </c>
    </row>
    <row r="412" spans="1:18" ht="18" customHeight="1">
      <c r="A412">
        <v>3497</v>
      </c>
      <c r="B412">
        <v>3497</v>
      </c>
      <c r="C412" s="3">
        <v>41044</v>
      </c>
      <c r="D412">
        <v>41089</v>
      </c>
      <c r="E412" t="s">
        <v>1534</v>
      </c>
      <c r="F412" t="s">
        <v>1776</v>
      </c>
      <c r="G412" t="s">
        <v>3363</v>
      </c>
      <c r="H412" s="44" t="s">
        <v>4580</v>
      </c>
      <c r="I412" s="44">
        <v>41086</v>
      </c>
      <c r="J412" t="s">
        <v>3364</v>
      </c>
      <c r="K412" t="s">
        <v>3365</v>
      </c>
      <c r="L412" t="s">
        <v>5166</v>
      </c>
      <c r="M412" s="44" t="s">
        <v>3366</v>
      </c>
      <c r="N412" s="44" t="s">
        <v>4581</v>
      </c>
      <c r="O412" s="44" t="s">
        <v>1806</v>
      </c>
      <c r="P412" s="43">
        <v>41087</v>
      </c>
      <c r="Q412" s="44" t="s">
        <v>501</v>
      </c>
      <c r="R412" s="44" t="s">
        <v>501</v>
      </c>
    </row>
    <row r="413" spans="1:18" ht="18" customHeight="1">
      <c r="A413">
        <v>3498</v>
      </c>
      <c r="B413">
        <v>3498</v>
      </c>
      <c r="C413" s="3">
        <v>41044</v>
      </c>
      <c r="D413">
        <v>41089</v>
      </c>
      <c r="E413" t="s">
        <v>1534</v>
      </c>
      <c r="F413" t="s">
        <v>1776</v>
      </c>
      <c r="G413" t="s">
        <v>3363</v>
      </c>
      <c r="H413" s="44" t="s">
        <v>4582</v>
      </c>
      <c r="I413" s="44">
        <v>41086</v>
      </c>
      <c r="J413" t="s">
        <v>3367</v>
      </c>
      <c r="K413" t="s">
        <v>3368</v>
      </c>
      <c r="L413" t="s">
        <v>5166</v>
      </c>
      <c r="M413" s="44" t="s">
        <v>3366</v>
      </c>
      <c r="N413" s="44" t="s">
        <v>4641</v>
      </c>
      <c r="O413" s="44" t="s">
        <v>4642</v>
      </c>
      <c r="P413" s="43">
        <v>41087</v>
      </c>
      <c r="Q413" s="44" t="s">
        <v>501</v>
      </c>
      <c r="R413" s="44" t="s">
        <v>501</v>
      </c>
    </row>
    <row r="414" spans="1:18" ht="18" customHeight="1">
      <c r="A414">
        <v>3499</v>
      </c>
      <c r="B414">
        <v>3499</v>
      </c>
      <c r="C414" s="3">
        <v>41044</v>
      </c>
      <c r="D414">
        <v>41091</v>
      </c>
      <c r="E414" t="s">
        <v>1534</v>
      </c>
      <c r="F414" t="s">
        <v>1776</v>
      </c>
      <c r="G414" t="s">
        <v>1015</v>
      </c>
      <c r="H414" s="44" t="s">
        <v>5167</v>
      </c>
      <c r="I414" s="44">
        <v>41094</v>
      </c>
      <c r="J414" t="s">
        <v>4587</v>
      </c>
      <c r="K414" t="s">
        <v>4588</v>
      </c>
      <c r="L414" t="s">
        <v>4966</v>
      </c>
      <c r="M414" s="44" t="s">
        <v>5168</v>
      </c>
      <c r="N414" s="44" t="s">
        <v>5398</v>
      </c>
      <c r="O414" s="44" t="s">
        <v>4273</v>
      </c>
      <c r="P414" s="43">
        <v>41096</v>
      </c>
      <c r="Q414" s="44" t="s">
        <v>501</v>
      </c>
      <c r="R414" s="44" t="s">
        <v>501</v>
      </c>
    </row>
    <row r="415" spans="1:18" ht="18" customHeight="1">
      <c r="A415">
        <v>3500</v>
      </c>
      <c r="B415">
        <v>3500</v>
      </c>
      <c r="C415" s="3">
        <v>41044</v>
      </c>
      <c r="D415">
        <v>41089</v>
      </c>
      <c r="E415" t="s">
        <v>1534</v>
      </c>
      <c r="F415" t="s">
        <v>1776</v>
      </c>
      <c r="G415" t="s">
        <v>206</v>
      </c>
      <c r="H415" s="44" t="s">
        <v>5576</v>
      </c>
      <c r="I415" s="44">
        <v>41087</v>
      </c>
      <c r="J415" t="s">
        <v>3369</v>
      </c>
      <c r="K415" t="s">
        <v>3370</v>
      </c>
      <c r="L415" t="s">
        <v>4826</v>
      </c>
      <c r="M415" s="44" t="s">
        <v>4487</v>
      </c>
      <c r="N415" s="44" t="s">
        <v>4643</v>
      </c>
      <c r="O415" s="44" t="s">
        <v>1806</v>
      </c>
      <c r="P415" s="43">
        <v>41087</v>
      </c>
      <c r="Q415" s="44" t="s">
        <v>501</v>
      </c>
      <c r="R415" s="44" t="s">
        <v>501</v>
      </c>
    </row>
    <row r="416" spans="1:18" ht="18" customHeight="1">
      <c r="A416">
        <v>3476</v>
      </c>
      <c r="B416">
        <v>3476</v>
      </c>
      <c r="C416" s="3">
        <v>41044</v>
      </c>
      <c r="D416">
        <v>41089</v>
      </c>
      <c r="E416" t="s">
        <v>1534</v>
      </c>
      <c r="F416" t="s">
        <v>1535</v>
      </c>
      <c r="G416" t="s">
        <v>1911</v>
      </c>
      <c r="H416" s="44" t="s">
        <v>5169</v>
      </c>
      <c r="I416" s="44">
        <v>41094</v>
      </c>
      <c r="J416" t="s">
        <v>3371</v>
      </c>
      <c r="K416" t="s">
        <v>3372</v>
      </c>
      <c r="L416" t="s">
        <v>5154</v>
      </c>
      <c r="M416" s="44" t="s">
        <v>3373</v>
      </c>
      <c r="N416" s="44" t="s">
        <v>5170</v>
      </c>
      <c r="O416" s="44" t="s">
        <v>1625</v>
      </c>
      <c r="P416" s="43">
        <v>41094</v>
      </c>
      <c r="Q416" s="44" t="s">
        <v>501</v>
      </c>
      <c r="R416" s="44" t="s">
        <v>501</v>
      </c>
    </row>
    <row r="417" spans="1:18" ht="18" customHeight="1">
      <c r="A417">
        <v>3477</v>
      </c>
      <c r="B417">
        <v>3477</v>
      </c>
      <c r="C417" s="3">
        <v>41044</v>
      </c>
      <c r="D417">
        <v>41089</v>
      </c>
      <c r="E417" t="s">
        <v>1534</v>
      </c>
      <c r="F417" t="s">
        <v>1535</v>
      </c>
      <c r="G417" t="s">
        <v>3384</v>
      </c>
      <c r="H417" s="44" t="s">
        <v>5171</v>
      </c>
      <c r="I417" s="44">
        <v>41095</v>
      </c>
      <c r="J417" t="s">
        <v>3385</v>
      </c>
      <c r="K417" t="s">
        <v>3386</v>
      </c>
      <c r="L417" t="s">
        <v>5172</v>
      </c>
      <c r="M417" s="44" t="s">
        <v>3387</v>
      </c>
      <c r="N417" s="44" t="s">
        <v>5354</v>
      </c>
      <c r="O417" s="44" t="s">
        <v>4486</v>
      </c>
      <c r="P417" s="43">
        <v>41095</v>
      </c>
      <c r="Q417" s="44" t="s">
        <v>501</v>
      </c>
      <c r="R417" s="44" t="s">
        <v>501</v>
      </c>
    </row>
    <row r="418" spans="1:18" ht="18" customHeight="1">
      <c r="A418">
        <v>3486</v>
      </c>
      <c r="B418">
        <v>3486</v>
      </c>
      <c r="C418" s="3">
        <v>41044</v>
      </c>
      <c r="D418">
        <v>41089</v>
      </c>
      <c r="E418" t="s">
        <v>1543</v>
      </c>
      <c r="F418" t="s">
        <v>1535</v>
      </c>
      <c r="G418" t="s">
        <v>1377</v>
      </c>
      <c r="H418" s="44" t="s">
        <v>501</v>
      </c>
      <c r="I418" s="44" t="s">
        <v>501</v>
      </c>
      <c r="J418" t="s">
        <v>3388</v>
      </c>
      <c r="K418" t="s">
        <v>3389</v>
      </c>
      <c r="L418" t="s">
        <v>4974</v>
      </c>
      <c r="M418" s="44" t="s">
        <v>3297</v>
      </c>
      <c r="N418" s="44" t="s">
        <v>501</v>
      </c>
      <c r="O418" s="44" t="s">
        <v>501</v>
      </c>
      <c r="P418" s="43" t="s">
        <v>501</v>
      </c>
      <c r="Q418" s="44" t="s">
        <v>3567</v>
      </c>
      <c r="R418" s="44" t="s">
        <v>501</v>
      </c>
    </row>
    <row r="419" spans="1:18" ht="18" customHeight="1">
      <c r="A419">
        <v>3478</v>
      </c>
      <c r="B419">
        <v>3478</v>
      </c>
      <c r="C419" s="3">
        <v>41044</v>
      </c>
      <c r="D419">
        <v>41180</v>
      </c>
      <c r="E419" t="s">
        <v>1599</v>
      </c>
      <c r="F419" t="s">
        <v>1535</v>
      </c>
      <c r="G419" t="s">
        <v>3217</v>
      </c>
      <c r="H419" s="44" t="s">
        <v>501</v>
      </c>
      <c r="I419" s="44">
        <v>41169</v>
      </c>
      <c r="J419" t="s">
        <v>3390</v>
      </c>
      <c r="K419" t="s">
        <v>3391</v>
      </c>
      <c r="L419" t="s">
        <v>5153</v>
      </c>
      <c r="M419" s="44" t="s">
        <v>3392</v>
      </c>
      <c r="N419" s="44" t="s">
        <v>501</v>
      </c>
      <c r="O419" s="44" t="s">
        <v>501</v>
      </c>
      <c r="P419" s="43" t="s">
        <v>501</v>
      </c>
      <c r="Q419" s="44" t="s">
        <v>7385</v>
      </c>
      <c r="R419" s="44" t="s">
        <v>501</v>
      </c>
    </row>
    <row r="420" spans="1:18" ht="18" customHeight="1">
      <c r="A420">
        <v>3485</v>
      </c>
      <c r="B420">
        <v>3485</v>
      </c>
      <c r="C420" s="3">
        <v>41044</v>
      </c>
      <c r="D420">
        <v>41089</v>
      </c>
      <c r="E420" t="s">
        <v>1534</v>
      </c>
      <c r="F420" t="s">
        <v>1535</v>
      </c>
      <c r="G420" t="s">
        <v>1377</v>
      </c>
      <c r="H420" s="44" t="s">
        <v>4653</v>
      </c>
      <c r="I420" s="44">
        <v>41089</v>
      </c>
      <c r="J420" t="s">
        <v>3393</v>
      </c>
      <c r="K420" t="s">
        <v>3394</v>
      </c>
      <c r="L420" t="s">
        <v>4974</v>
      </c>
      <c r="M420" s="44" t="s">
        <v>3297</v>
      </c>
      <c r="N420" s="44" t="s">
        <v>4686</v>
      </c>
      <c r="O420" s="44" t="s">
        <v>2228</v>
      </c>
      <c r="P420" s="43">
        <v>41089</v>
      </c>
      <c r="Q420" s="44" t="s">
        <v>501</v>
      </c>
      <c r="R420" s="44" t="s">
        <v>501</v>
      </c>
    </row>
    <row r="421" spans="1:18" ht="18" customHeight="1">
      <c r="A421">
        <v>3479</v>
      </c>
      <c r="B421">
        <v>3479</v>
      </c>
      <c r="C421" s="3">
        <v>41044</v>
      </c>
      <c r="D421">
        <v>41089</v>
      </c>
      <c r="E421" t="s">
        <v>1534</v>
      </c>
      <c r="F421" t="s">
        <v>1535</v>
      </c>
      <c r="G421" t="s">
        <v>3395</v>
      </c>
      <c r="H421" s="44" t="s">
        <v>5173</v>
      </c>
      <c r="I421" s="44">
        <v>41095</v>
      </c>
      <c r="J421" t="s">
        <v>3396</v>
      </c>
      <c r="K421" t="s">
        <v>3397</v>
      </c>
      <c r="L421" t="s">
        <v>5174</v>
      </c>
      <c r="M421" s="44" t="s">
        <v>3398</v>
      </c>
      <c r="N421" s="44" t="s">
        <v>5175</v>
      </c>
      <c r="O421" s="44" t="s">
        <v>1625</v>
      </c>
      <c r="P421" s="43">
        <v>41095</v>
      </c>
      <c r="Q421" s="44" t="s">
        <v>501</v>
      </c>
      <c r="R421" s="44" t="s">
        <v>501</v>
      </c>
    </row>
    <row r="422" spans="1:18" ht="18" customHeight="1">
      <c r="A422">
        <v>3480</v>
      </c>
      <c r="B422">
        <v>3480</v>
      </c>
      <c r="C422" s="3">
        <v>41044</v>
      </c>
      <c r="D422">
        <v>41187</v>
      </c>
      <c r="E422" t="s">
        <v>1687</v>
      </c>
      <c r="F422" t="s">
        <v>1535</v>
      </c>
      <c r="G422" t="s">
        <v>121</v>
      </c>
      <c r="H422" s="44" t="s">
        <v>501</v>
      </c>
      <c r="I422" s="44" t="s">
        <v>501</v>
      </c>
      <c r="J422" t="s">
        <v>3399</v>
      </c>
      <c r="K422" t="s">
        <v>3400</v>
      </c>
      <c r="L422" t="s">
        <v>4878</v>
      </c>
      <c r="M422" s="44" t="s">
        <v>3401</v>
      </c>
      <c r="N422" s="44" t="s">
        <v>501</v>
      </c>
      <c r="O422" s="44" t="s">
        <v>501</v>
      </c>
      <c r="P422" s="43" t="s">
        <v>501</v>
      </c>
      <c r="Q422" s="44" t="s">
        <v>7568</v>
      </c>
      <c r="R422" s="44" t="s">
        <v>501</v>
      </c>
    </row>
    <row r="423" spans="1:18" ht="18" customHeight="1">
      <c r="A423">
        <v>3481</v>
      </c>
      <c r="B423">
        <v>3481</v>
      </c>
      <c r="C423" s="3">
        <v>41044</v>
      </c>
      <c r="D423">
        <v>41174</v>
      </c>
      <c r="E423" t="s">
        <v>1599</v>
      </c>
      <c r="F423" t="s">
        <v>1535</v>
      </c>
      <c r="G423" t="s">
        <v>121</v>
      </c>
      <c r="H423" s="44" t="s">
        <v>501</v>
      </c>
      <c r="I423" s="44">
        <v>41177</v>
      </c>
      <c r="J423" t="s">
        <v>3402</v>
      </c>
      <c r="K423" t="s">
        <v>6991</v>
      </c>
      <c r="L423" t="s">
        <v>4878</v>
      </c>
      <c r="M423" s="44" t="s">
        <v>3403</v>
      </c>
      <c r="N423" s="44" t="s">
        <v>501</v>
      </c>
      <c r="O423" s="44" t="s">
        <v>501</v>
      </c>
      <c r="P423" s="43" t="s">
        <v>501</v>
      </c>
      <c r="Q423" s="44" t="s">
        <v>6992</v>
      </c>
      <c r="R423" s="44" t="s">
        <v>501</v>
      </c>
    </row>
    <row r="424" spans="1:18" ht="18" customHeight="1">
      <c r="A424">
        <v>3482</v>
      </c>
      <c r="B424">
        <v>3482</v>
      </c>
      <c r="C424" s="3">
        <v>41044</v>
      </c>
      <c r="D424">
        <v>41173</v>
      </c>
      <c r="E424" t="s">
        <v>1687</v>
      </c>
      <c r="F424" t="s">
        <v>1535</v>
      </c>
      <c r="G424" t="s">
        <v>121</v>
      </c>
      <c r="H424" s="44" t="s">
        <v>501</v>
      </c>
      <c r="I424" s="44" t="s">
        <v>501</v>
      </c>
      <c r="J424" t="s">
        <v>3404</v>
      </c>
      <c r="K424" t="s">
        <v>3405</v>
      </c>
      <c r="L424" t="s">
        <v>4878</v>
      </c>
      <c r="M424" s="44" t="s">
        <v>3406</v>
      </c>
      <c r="N424" s="44" t="s">
        <v>501</v>
      </c>
      <c r="O424" s="44" t="s">
        <v>501</v>
      </c>
      <c r="P424" s="43" t="s">
        <v>501</v>
      </c>
      <c r="Q424" s="44" t="s">
        <v>6686</v>
      </c>
      <c r="R424" s="44" t="s">
        <v>501</v>
      </c>
    </row>
    <row r="425" spans="1:18" ht="18" customHeight="1">
      <c r="A425">
        <v>3483</v>
      </c>
      <c r="B425">
        <v>3483</v>
      </c>
      <c r="C425" s="3">
        <v>41044</v>
      </c>
      <c r="D425">
        <v>41183</v>
      </c>
      <c r="E425" t="s">
        <v>1687</v>
      </c>
      <c r="F425" t="s">
        <v>1535</v>
      </c>
      <c r="G425" t="s">
        <v>121</v>
      </c>
      <c r="H425" s="44" t="s">
        <v>501</v>
      </c>
      <c r="I425" s="44" t="s">
        <v>501</v>
      </c>
      <c r="J425" t="s">
        <v>3407</v>
      </c>
      <c r="K425" t="s">
        <v>3408</v>
      </c>
      <c r="L425" t="s">
        <v>4878</v>
      </c>
      <c r="M425" s="44" t="s">
        <v>3409</v>
      </c>
      <c r="N425" s="44" t="s">
        <v>501</v>
      </c>
      <c r="O425" s="44" t="s">
        <v>501</v>
      </c>
      <c r="P425" s="43" t="s">
        <v>501</v>
      </c>
      <c r="Q425" s="44" t="s">
        <v>7569</v>
      </c>
      <c r="R425" s="44" t="s">
        <v>501</v>
      </c>
    </row>
    <row r="426" spans="1:18" ht="18" customHeight="1">
      <c r="A426">
        <v>3484</v>
      </c>
      <c r="B426">
        <v>3484</v>
      </c>
      <c r="C426" s="3">
        <v>41044</v>
      </c>
      <c r="D426">
        <v>41089</v>
      </c>
      <c r="E426" t="s">
        <v>1534</v>
      </c>
      <c r="F426" t="s">
        <v>1535</v>
      </c>
      <c r="G426" t="s">
        <v>121</v>
      </c>
      <c r="H426" s="44" t="s">
        <v>4488</v>
      </c>
      <c r="I426" s="44">
        <v>41087</v>
      </c>
      <c r="J426" t="s">
        <v>3410</v>
      </c>
      <c r="K426" t="s">
        <v>3411</v>
      </c>
      <c r="L426" t="s">
        <v>4878</v>
      </c>
      <c r="M426" s="44" t="s">
        <v>3204</v>
      </c>
      <c r="N426" s="44" t="s">
        <v>4589</v>
      </c>
      <c r="O426" s="44" t="s">
        <v>2228</v>
      </c>
      <c r="P426" s="43">
        <v>41087</v>
      </c>
      <c r="Q426" s="44" t="s">
        <v>501</v>
      </c>
      <c r="R426" s="44" t="s">
        <v>501</v>
      </c>
    </row>
    <row r="427" spans="1:18" ht="18" customHeight="1">
      <c r="A427">
        <v>3552</v>
      </c>
      <c r="B427">
        <v>3552</v>
      </c>
      <c r="C427" s="3">
        <v>41047</v>
      </c>
      <c r="D427">
        <v>41179</v>
      </c>
      <c r="E427" t="s">
        <v>1687</v>
      </c>
      <c r="F427" t="s">
        <v>1535</v>
      </c>
      <c r="G427" t="s">
        <v>1951</v>
      </c>
      <c r="H427" s="44" t="s">
        <v>501</v>
      </c>
      <c r="I427" s="44" t="s">
        <v>501</v>
      </c>
      <c r="J427" t="s">
        <v>3439</v>
      </c>
      <c r="K427" t="s">
        <v>3440</v>
      </c>
      <c r="L427" t="s">
        <v>5176</v>
      </c>
      <c r="M427" s="44" t="s">
        <v>3441</v>
      </c>
      <c r="N427" s="44" t="s">
        <v>501</v>
      </c>
      <c r="O427" s="44" t="s">
        <v>501</v>
      </c>
      <c r="P427" s="43" t="s">
        <v>501</v>
      </c>
      <c r="Q427" s="44" t="s">
        <v>7253</v>
      </c>
      <c r="R427" s="44" t="s">
        <v>501</v>
      </c>
    </row>
    <row r="428" spans="1:18" ht="18" customHeight="1">
      <c r="A428">
        <v>3549</v>
      </c>
      <c r="B428">
        <v>3549</v>
      </c>
      <c r="C428" s="3">
        <v>41047</v>
      </c>
      <c r="D428">
        <v>41190</v>
      </c>
      <c r="E428" t="s">
        <v>1687</v>
      </c>
      <c r="F428" t="s">
        <v>1535</v>
      </c>
      <c r="G428" t="s">
        <v>1951</v>
      </c>
      <c r="H428" s="44" t="s">
        <v>501</v>
      </c>
      <c r="I428" s="44" t="s">
        <v>501</v>
      </c>
      <c r="J428" t="s">
        <v>3442</v>
      </c>
      <c r="K428" t="s">
        <v>3443</v>
      </c>
      <c r="L428" t="s">
        <v>5177</v>
      </c>
      <c r="M428" s="44" t="s">
        <v>7570</v>
      </c>
      <c r="N428" s="44" t="s">
        <v>501</v>
      </c>
      <c r="O428" s="44" t="s">
        <v>501</v>
      </c>
      <c r="P428" s="43" t="s">
        <v>501</v>
      </c>
      <c r="Q428" s="44" t="s">
        <v>7571</v>
      </c>
      <c r="R428" s="44" t="s">
        <v>501</v>
      </c>
    </row>
    <row r="429" spans="1:18" ht="18" customHeight="1">
      <c r="A429">
        <v>3548</v>
      </c>
      <c r="B429">
        <v>3548</v>
      </c>
      <c r="C429" s="3">
        <v>41047</v>
      </c>
      <c r="D429">
        <v>41092</v>
      </c>
      <c r="E429" t="s">
        <v>1534</v>
      </c>
      <c r="F429" t="s">
        <v>1535</v>
      </c>
      <c r="G429" t="s">
        <v>1951</v>
      </c>
      <c r="H429" s="44" t="s">
        <v>3916</v>
      </c>
      <c r="I429" s="44">
        <v>41075</v>
      </c>
      <c r="J429" t="s">
        <v>3444</v>
      </c>
      <c r="K429" t="s">
        <v>3709</v>
      </c>
      <c r="L429" t="s">
        <v>5177</v>
      </c>
      <c r="M429" s="44" t="s">
        <v>3445</v>
      </c>
      <c r="N429" s="44" t="s">
        <v>4084</v>
      </c>
      <c r="O429" s="44" t="s">
        <v>3691</v>
      </c>
      <c r="P429" s="43">
        <v>41078</v>
      </c>
      <c r="Q429" s="44" t="s">
        <v>501</v>
      </c>
      <c r="R429" s="44" t="s">
        <v>501</v>
      </c>
    </row>
    <row r="430" spans="1:18" ht="18" customHeight="1">
      <c r="A430">
        <v>3546</v>
      </c>
      <c r="B430">
        <v>3546</v>
      </c>
      <c r="C430" s="3">
        <v>41047</v>
      </c>
      <c r="D430">
        <v>41092</v>
      </c>
      <c r="E430" t="s">
        <v>1534</v>
      </c>
      <c r="F430" t="s">
        <v>1535</v>
      </c>
      <c r="G430" t="s">
        <v>1951</v>
      </c>
      <c r="H430" s="44" t="s">
        <v>3974</v>
      </c>
      <c r="I430" s="44">
        <v>41075</v>
      </c>
      <c r="J430" t="s">
        <v>3446</v>
      </c>
      <c r="K430" t="s">
        <v>3447</v>
      </c>
      <c r="L430" t="s">
        <v>5178</v>
      </c>
      <c r="M430" s="44" t="s">
        <v>3448</v>
      </c>
      <c r="N430" s="44" t="s">
        <v>4102</v>
      </c>
      <c r="O430" s="44" t="s">
        <v>1664</v>
      </c>
      <c r="P430" s="43">
        <v>41078</v>
      </c>
      <c r="Q430" s="44" t="s">
        <v>501</v>
      </c>
      <c r="R430" s="44" t="s">
        <v>501</v>
      </c>
    </row>
    <row r="431" spans="1:18" ht="18" customHeight="1">
      <c r="A431">
        <v>3530</v>
      </c>
      <c r="B431">
        <v>3530</v>
      </c>
      <c r="C431" s="3">
        <v>41047</v>
      </c>
      <c r="D431">
        <v>41176</v>
      </c>
      <c r="E431" t="s">
        <v>1543</v>
      </c>
      <c r="F431" t="s">
        <v>1535</v>
      </c>
      <c r="G431" t="s">
        <v>124</v>
      </c>
      <c r="H431" s="44" t="s">
        <v>501</v>
      </c>
      <c r="I431" s="44" t="s">
        <v>501</v>
      </c>
      <c r="J431" t="s">
        <v>3449</v>
      </c>
      <c r="K431" t="s">
        <v>3450</v>
      </c>
      <c r="L431" t="s">
        <v>4875</v>
      </c>
      <c r="M431" s="44" t="s">
        <v>3451</v>
      </c>
      <c r="N431" s="44" t="s">
        <v>501</v>
      </c>
      <c r="O431" s="44" t="s">
        <v>501</v>
      </c>
      <c r="P431" s="43" t="s">
        <v>501</v>
      </c>
      <c r="Q431" s="44" t="s">
        <v>8683</v>
      </c>
      <c r="R431" s="44" t="s">
        <v>501</v>
      </c>
    </row>
    <row r="432" spans="1:18" ht="18" customHeight="1">
      <c r="A432">
        <v>3531</v>
      </c>
      <c r="B432">
        <v>3531</v>
      </c>
      <c r="C432" s="3">
        <v>41047</v>
      </c>
      <c r="D432">
        <v>41092</v>
      </c>
      <c r="E432" t="s">
        <v>1534</v>
      </c>
      <c r="F432" t="s">
        <v>1535</v>
      </c>
      <c r="G432" t="s">
        <v>3452</v>
      </c>
      <c r="H432" s="44" t="s">
        <v>3945</v>
      </c>
      <c r="I432" s="44">
        <v>41073</v>
      </c>
      <c r="J432" t="s">
        <v>3453</v>
      </c>
      <c r="K432" t="s">
        <v>3454</v>
      </c>
      <c r="L432" t="s">
        <v>5179</v>
      </c>
      <c r="M432" s="44" t="s">
        <v>3455</v>
      </c>
      <c r="N432" s="44" t="s">
        <v>3959</v>
      </c>
      <c r="O432" s="44" t="s">
        <v>1664</v>
      </c>
      <c r="P432" s="43">
        <v>41074</v>
      </c>
      <c r="Q432" s="44" t="s">
        <v>501</v>
      </c>
      <c r="R432" s="44" t="s">
        <v>501</v>
      </c>
    </row>
    <row r="433" spans="1:18" ht="18" customHeight="1">
      <c r="A433">
        <v>3532</v>
      </c>
      <c r="B433">
        <v>3532</v>
      </c>
      <c r="C433" s="3">
        <v>41047</v>
      </c>
      <c r="D433">
        <v>41092</v>
      </c>
      <c r="E433" t="s">
        <v>1534</v>
      </c>
      <c r="F433" t="s">
        <v>1535</v>
      </c>
      <c r="G433" t="s">
        <v>3452</v>
      </c>
      <c r="H433" s="44" t="s">
        <v>3917</v>
      </c>
      <c r="I433" s="44">
        <v>41073</v>
      </c>
      <c r="J433" t="s">
        <v>3456</v>
      </c>
      <c r="K433" t="s">
        <v>3457</v>
      </c>
      <c r="L433" t="s">
        <v>5179</v>
      </c>
      <c r="M433" s="44" t="s">
        <v>3458</v>
      </c>
      <c r="N433" s="44" t="s">
        <v>3960</v>
      </c>
      <c r="O433" s="44" t="s">
        <v>1664</v>
      </c>
      <c r="P433" s="43">
        <v>41074</v>
      </c>
      <c r="Q433" s="44" t="s">
        <v>501</v>
      </c>
      <c r="R433" s="44" t="s">
        <v>501</v>
      </c>
    </row>
    <row r="434" spans="1:18" ht="18" customHeight="1">
      <c r="A434">
        <v>3539</v>
      </c>
      <c r="B434">
        <v>3539</v>
      </c>
      <c r="C434" s="3">
        <v>41047</v>
      </c>
      <c r="D434">
        <v>41092</v>
      </c>
      <c r="E434" t="s">
        <v>1534</v>
      </c>
      <c r="F434" t="s">
        <v>1535</v>
      </c>
      <c r="G434" t="s">
        <v>3459</v>
      </c>
      <c r="H434" s="44" t="s">
        <v>4489</v>
      </c>
      <c r="I434" s="44">
        <v>41082</v>
      </c>
      <c r="J434" t="s">
        <v>3460</v>
      </c>
      <c r="K434" t="s">
        <v>3461</v>
      </c>
      <c r="L434" t="s">
        <v>5180</v>
      </c>
      <c r="M434" s="44" t="s">
        <v>3462</v>
      </c>
      <c r="N434" s="44" t="s">
        <v>4490</v>
      </c>
      <c r="O434" s="44" t="s">
        <v>2708</v>
      </c>
      <c r="P434" s="43">
        <v>41089</v>
      </c>
      <c r="Q434" s="44" t="s">
        <v>501</v>
      </c>
      <c r="R434" s="44" t="s">
        <v>501</v>
      </c>
    </row>
    <row r="435" spans="1:18" ht="18" customHeight="1">
      <c r="A435">
        <v>3538</v>
      </c>
      <c r="B435">
        <v>3538</v>
      </c>
      <c r="C435" s="3">
        <v>41047</v>
      </c>
      <c r="D435">
        <v>41092</v>
      </c>
      <c r="E435" t="s">
        <v>1534</v>
      </c>
      <c r="F435" t="s">
        <v>1535</v>
      </c>
      <c r="G435" t="s">
        <v>3463</v>
      </c>
      <c r="H435" s="44" t="s">
        <v>3946</v>
      </c>
      <c r="I435" s="44">
        <v>41075</v>
      </c>
      <c r="J435" t="s">
        <v>3464</v>
      </c>
      <c r="K435" t="s">
        <v>3465</v>
      </c>
      <c r="L435" t="s">
        <v>5181</v>
      </c>
      <c r="M435" s="44" t="s">
        <v>3466</v>
      </c>
      <c r="N435" s="44" t="s">
        <v>4103</v>
      </c>
      <c r="O435" s="44" t="s">
        <v>1552</v>
      </c>
      <c r="P435" s="43">
        <v>41075</v>
      </c>
      <c r="Q435" s="44" t="s">
        <v>501</v>
      </c>
      <c r="R435" s="44" t="s">
        <v>501</v>
      </c>
    </row>
    <row r="436" spans="1:18" ht="18" customHeight="1">
      <c r="A436">
        <v>3537</v>
      </c>
      <c r="B436">
        <v>3537</v>
      </c>
      <c r="C436" s="3">
        <v>41047</v>
      </c>
      <c r="D436">
        <v>41092</v>
      </c>
      <c r="E436" t="s">
        <v>1534</v>
      </c>
      <c r="F436" t="s">
        <v>1535</v>
      </c>
      <c r="G436" t="s">
        <v>3463</v>
      </c>
      <c r="H436" s="44" t="s">
        <v>5826</v>
      </c>
      <c r="I436" s="44">
        <v>41142</v>
      </c>
      <c r="J436" t="s">
        <v>3467</v>
      </c>
      <c r="K436" t="s">
        <v>3468</v>
      </c>
      <c r="L436" t="s">
        <v>5181</v>
      </c>
      <c r="M436" s="44" t="s">
        <v>3469</v>
      </c>
      <c r="N436" s="44" t="s">
        <v>6993</v>
      </c>
      <c r="O436" s="44" t="s">
        <v>6329</v>
      </c>
      <c r="P436" s="43">
        <v>41142</v>
      </c>
      <c r="Q436" s="44" t="s">
        <v>501</v>
      </c>
      <c r="R436" s="44" t="s">
        <v>501</v>
      </c>
    </row>
    <row r="437" spans="1:18" ht="18" customHeight="1">
      <c r="A437">
        <v>3536</v>
      </c>
      <c r="B437">
        <v>3536</v>
      </c>
      <c r="C437" s="3">
        <v>41047</v>
      </c>
      <c r="D437">
        <v>41092</v>
      </c>
      <c r="E437" t="s">
        <v>1534</v>
      </c>
      <c r="F437" t="s">
        <v>1535</v>
      </c>
      <c r="G437" t="s">
        <v>2183</v>
      </c>
      <c r="H437" s="44" t="s">
        <v>4766</v>
      </c>
      <c r="I437" s="44">
        <v>41107</v>
      </c>
      <c r="J437" t="s">
        <v>3470</v>
      </c>
      <c r="K437" t="s">
        <v>3471</v>
      </c>
      <c r="L437" t="s">
        <v>5035</v>
      </c>
      <c r="M437" s="44" t="s">
        <v>3472</v>
      </c>
      <c r="N437" s="44" t="s">
        <v>5743</v>
      </c>
      <c r="O437" s="44" t="s">
        <v>5720</v>
      </c>
      <c r="P437" s="43">
        <v>41108</v>
      </c>
      <c r="Q437" s="44" t="s">
        <v>3699</v>
      </c>
      <c r="R437" s="44" t="s">
        <v>501</v>
      </c>
    </row>
    <row r="438" spans="1:18" ht="18" customHeight="1">
      <c r="A438">
        <v>3535</v>
      </c>
      <c r="B438">
        <v>3535</v>
      </c>
      <c r="C438" s="3">
        <v>41047</v>
      </c>
      <c r="D438">
        <v>41092</v>
      </c>
      <c r="E438" t="s">
        <v>1534</v>
      </c>
      <c r="F438" t="s">
        <v>1535</v>
      </c>
      <c r="G438" t="s">
        <v>2183</v>
      </c>
      <c r="H438" s="44" t="s">
        <v>4767</v>
      </c>
      <c r="I438" s="44">
        <v>41100</v>
      </c>
      <c r="J438" t="s">
        <v>3473</v>
      </c>
      <c r="K438" t="s">
        <v>3474</v>
      </c>
      <c r="L438" t="s">
        <v>5035</v>
      </c>
      <c r="M438" s="44" t="s">
        <v>3475</v>
      </c>
      <c r="N438" s="44" t="s">
        <v>5355</v>
      </c>
      <c r="O438" s="44" t="s">
        <v>5356</v>
      </c>
      <c r="P438" s="43">
        <v>41101</v>
      </c>
      <c r="Q438" s="44" t="s">
        <v>501</v>
      </c>
      <c r="R438" s="44" t="s">
        <v>501</v>
      </c>
    </row>
    <row r="439" spans="1:18" ht="18" customHeight="1">
      <c r="A439">
        <v>3534</v>
      </c>
      <c r="B439">
        <v>3534</v>
      </c>
      <c r="C439" s="3">
        <v>41047</v>
      </c>
      <c r="D439">
        <v>41092</v>
      </c>
      <c r="E439" t="s">
        <v>1534</v>
      </c>
      <c r="F439" t="s">
        <v>1535</v>
      </c>
      <c r="G439" t="s">
        <v>2183</v>
      </c>
      <c r="H439" s="44" t="s">
        <v>4491</v>
      </c>
      <c r="I439" s="44">
        <v>41087</v>
      </c>
      <c r="J439" t="s">
        <v>3476</v>
      </c>
      <c r="K439" t="s">
        <v>3477</v>
      </c>
      <c r="L439" t="s">
        <v>5035</v>
      </c>
      <c r="M439" s="44" t="s">
        <v>3478</v>
      </c>
      <c r="N439" s="44" t="s">
        <v>4644</v>
      </c>
      <c r="O439" s="44" t="s">
        <v>4645</v>
      </c>
      <c r="P439" s="43">
        <v>41087</v>
      </c>
      <c r="Q439" s="44" t="s">
        <v>501</v>
      </c>
      <c r="R439" s="44" t="s">
        <v>501</v>
      </c>
    </row>
    <row r="440" spans="1:18" ht="18" customHeight="1">
      <c r="A440">
        <v>3533</v>
      </c>
      <c r="B440">
        <v>3533</v>
      </c>
      <c r="C440" s="3">
        <v>41047</v>
      </c>
      <c r="D440">
        <v>41092</v>
      </c>
      <c r="E440" t="s">
        <v>1534</v>
      </c>
      <c r="F440" t="s">
        <v>1535</v>
      </c>
      <c r="G440" t="s">
        <v>3452</v>
      </c>
      <c r="H440" s="44" t="s">
        <v>3961</v>
      </c>
      <c r="I440" s="44">
        <v>41073</v>
      </c>
      <c r="J440" t="s">
        <v>3479</v>
      </c>
      <c r="K440" t="s">
        <v>3480</v>
      </c>
      <c r="L440" t="s">
        <v>5179</v>
      </c>
      <c r="M440" s="44" t="s">
        <v>3481</v>
      </c>
      <c r="N440" s="44" t="s">
        <v>3962</v>
      </c>
      <c r="O440" s="44" t="s">
        <v>3691</v>
      </c>
      <c r="P440" s="43">
        <v>41074</v>
      </c>
      <c r="Q440" s="44" t="s">
        <v>501</v>
      </c>
      <c r="R440" s="44" t="s">
        <v>501</v>
      </c>
    </row>
    <row r="441" spans="1:18" ht="18" customHeight="1">
      <c r="A441">
        <v>3540</v>
      </c>
      <c r="B441">
        <v>3540</v>
      </c>
      <c r="C441" s="3">
        <v>41047</v>
      </c>
      <c r="D441">
        <v>41116</v>
      </c>
      <c r="E441" t="s">
        <v>1534</v>
      </c>
      <c r="F441" t="s">
        <v>1535</v>
      </c>
      <c r="G441" t="s">
        <v>3459</v>
      </c>
      <c r="H441" s="44" t="s">
        <v>6506</v>
      </c>
      <c r="I441" s="44">
        <v>41130</v>
      </c>
      <c r="J441" t="s">
        <v>3482</v>
      </c>
      <c r="K441" t="s">
        <v>3483</v>
      </c>
      <c r="L441" t="s">
        <v>5180</v>
      </c>
      <c r="M441" s="44" t="s">
        <v>3484</v>
      </c>
      <c r="N441" s="44" t="s">
        <v>6687</v>
      </c>
      <c r="O441" s="44" t="s">
        <v>1596</v>
      </c>
      <c r="P441" s="43">
        <v>41130</v>
      </c>
      <c r="Q441" s="44" t="s">
        <v>4492</v>
      </c>
      <c r="R441" s="44" t="s">
        <v>501</v>
      </c>
    </row>
    <row r="442" spans="1:18" ht="18" customHeight="1">
      <c r="A442">
        <v>3541</v>
      </c>
      <c r="B442">
        <v>3541</v>
      </c>
      <c r="C442" s="3">
        <v>41047</v>
      </c>
      <c r="D442">
        <v>41179</v>
      </c>
      <c r="E442" t="s">
        <v>1599</v>
      </c>
      <c r="F442" t="s">
        <v>1535</v>
      </c>
      <c r="G442" t="s">
        <v>3485</v>
      </c>
      <c r="H442" s="44" t="s">
        <v>501</v>
      </c>
      <c r="I442" s="44">
        <v>41169</v>
      </c>
      <c r="J442" t="s">
        <v>3486</v>
      </c>
      <c r="K442" t="s">
        <v>3487</v>
      </c>
      <c r="L442" t="s">
        <v>5182</v>
      </c>
      <c r="M442" s="44" t="s">
        <v>3488</v>
      </c>
      <c r="N442" s="44" t="s">
        <v>501</v>
      </c>
      <c r="O442" s="44" t="s">
        <v>501</v>
      </c>
      <c r="P442" s="43" t="s">
        <v>501</v>
      </c>
      <c r="Q442" s="44" t="s">
        <v>7254</v>
      </c>
      <c r="R442" s="44" t="s">
        <v>501</v>
      </c>
    </row>
    <row r="443" spans="1:18" ht="18" customHeight="1">
      <c r="A443">
        <v>3542</v>
      </c>
      <c r="B443">
        <v>3542</v>
      </c>
      <c r="C443" s="3">
        <v>41047</v>
      </c>
      <c r="D443">
        <v>41092</v>
      </c>
      <c r="E443" t="s">
        <v>1534</v>
      </c>
      <c r="F443" t="s">
        <v>1535</v>
      </c>
      <c r="G443" t="s">
        <v>1951</v>
      </c>
      <c r="H443" s="44" t="s">
        <v>3975</v>
      </c>
      <c r="I443" s="44">
        <v>41079</v>
      </c>
      <c r="J443" t="s">
        <v>3489</v>
      </c>
      <c r="K443" t="s">
        <v>3490</v>
      </c>
      <c r="L443" t="s">
        <v>5183</v>
      </c>
      <c r="M443" s="44" t="s">
        <v>3491</v>
      </c>
      <c r="N443" s="44" t="s">
        <v>4293</v>
      </c>
      <c r="O443" s="44" t="s">
        <v>1664</v>
      </c>
      <c r="P443" s="43">
        <v>41079</v>
      </c>
      <c r="Q443" s="44" t="s">
        <v>501</v>
      </c>
      <c r="R443" s="44" t="s">
        <v>501</v>
      </c>
    </row>
    <row r="444" spans="1:18" ht="18" customHeight="1">
      <c r="A444">
        <v>3543</v>
      </c>
      <c r="B444">
        <v>3543</v>
      </c>
      <c r="C444" s="3">
        <v>41047</v>
      </c>
      <c r="D444">
        <v>41142</v>
      </c>
      <c r="E444" t="s">
        <v>1534</v>
      </c>
      <c r="F444" t="s">
        <v>1535</v>
      </c>
      <c r="G444" t="s">
        <v>1951</v>
      </c>
      <c r="H444" s="44" t="s">
        <v>3918</v>
      </c>
      <c r="I444" s="44">
        <v>41142</v>
      </c>
      <c r="J444" t="s">
        <v>3492</v>
      </c>
      <c r="K444" t="s">
        <v>3493</v>
      </c>
      <c r="L444" t="s">
        <v>5184</v>
      </c>
      <c r="M444" s="44" t="s">
        <v>3494</v>
      </c>
      <c r="N444" s="44" t="s">
        <v>7255</v>
      </c>
      <c r="O444" s="44" t="s">
        <v>7193</v>
      </c>
      <c r="P444" s="43">
        <v>41144</v>
      </c>
      <c r="Q444" s="44" t="s">
        <v>6507</v>
      </c>
      <c r="R444" s="44" t="s">
        <v>501</v>
      </c>
    </row>
    <row r="445" spans="1:18" ht="18" customHeight="1">
      <c r="A445">
        <v>3520</v>
      </c>
      <c r="B445">
        <v>3520</v>
      </c>
      <c r="C445" s="3">
        <v>41047</v>
      </c>
      <c r="D445">
        <v>41182</v>
      </c>
      <c r="E445" t="s">
        <v>1687</v>
      </c>
      <c r="F445" t="s">
        <v>1535</v>
      </c>
      <c r="G445" t="s">
        <v>3320</v>
      </c>
      <c r="H445" s="44" t="s">
        <v>501</v>
      </c>
      <c r="I445" s="44" t="s">
        <v>501</v>
      </c>
      <c r="J445" t="s">
        <v>3495</v>
      </c>
      <c r="K445" t="s">
        <v>3496</v>
      </c>
      <c r="L445" t="s">
        <v>5185</v>
      </c>
      <c r="M445" s="44" t="s">
        <v>7572</v>
      </c>
      <c r="N445" s="44" t="s">
        <v>501</v>
      </c>
      <c r="O445" s="44" t="s">
        <v>501</v>
      </c>
      <c r="P445" s="43" t="s">
        <v>501</v>
      </c>
      <c r="Q445" s="44" t="s">
        <v>7573</v>
      </c>
      <c r="R445" s="44" t="s">
        <v>501</v>
      </c>
    </row>
    <row r="446" spans="1:18" ht="18" customHeight="1">
      <c r="A446">
        <v>3523</v>
      </c>
      <c r="B446">
        <v>3523</v>
      </c>
      <c r="C446" s="3">
        <v>41047</v>
      </c>
      <c r="D446">
        <v>41182</v>
      </c>
      <c r="E446" t="s">
        <v>1687</v>
      </c>
      <c r="F446" t="s">
        <v>1535</v>
      </c>
      <c r="G446" t="s">
        <v>3320</v>
      </c>
      <c r="H446" s="44" t="s">
        <v>501</v>
      </c>
      <c r="I446" s="44" t="s">
        <v>501</v>
      </c>
      <c r="J446" t="s">
        <v>3497</v>
      </c>
      <c r="K446" t="s">
        <v>3498</v>
      </c>
      <c r="L446" t="s">
        <v>5162</v>
      </c>
      <c r="M446" s="44" t="s">
        <v>7574</v>
      </c>
      <c r="N446" s="44" t="s">
        <v>501</v>
      </c>
      <c r="O446" s="44" t="s">
        <v>501</v>
      </c>
      <c r="P446" s="43" t="s">
        <v>501</v>
      </c>
      <c r="Q446" s="44" t="s">
        <v>7575</v>
      </c>
      <c r="R446" s="44" t="s">
        <v>501</v>
      </c>
    </row>
    <row r="447" spans="1:18" ht="18" customHeight="1">
      <c r="A447">
        <v>3522</v>
      </c>
      <c r="B447">
        <v>3522</v>
      </c>
      <c r="C447" s="3">
        <v>41047</v>
      </c>
      <c r="D447">
        <v>41182</v>
      </c>
      <c r="E447" t="s">
        <v>1687</v>
      </c>
      <c r="F447" t="s">
        <v>1535</v>
      </c>
      <c r="G447" t="s">
        <v>3320</v>
      </c>
      <c r="H447" s="44" t="s">
        <v>501</v>
      </c>
      <c r="I447" s="44" t="s">
        <v>501</v>
      </c>
      <c r="J447" t="s">
        <v>3500</v>
      </c>
      <c r="K447" t="s">
        <v>3501</v>
      </c>
      <c r="L447" t="s">
        <v>5186</v>
      </c>
      <c r="M447" s="44" t="s">
        <v>7576</v>
      </c>
      <c r="N447" s="44" t="s">
        <v>501</v>
      </c>
      <c r="O447" s="44" t="s">
        <v>501</v>
      </c>
      <c r="P447" s="43" t="s">
        <v>501</v>
      </c>
      <c r="Q447" s="44" t="s">
        <v>7577</v>
      </c>
      <c r="R447" s="44" t="s">
        <v>501</v>
      </c>
    </row>
    <row r="448" spans="1:18" ht="18" customHeight="1">
      <c r="A448">
        <v>3524</v>
      </c>
      <c r="B448">
        <v>3524</v>
      </c>
      <c r="C448" s="3">
        <v>41047</v>
      </c>
      <c r="D448">
        <v>41213</v>
      </c>
      <c r="E448" t="s">
        <v>1687</v>
      </c>
      <c r="F448" t="s">
        <v>1535</v>
      </c>
      <c r="G448" t="s">
        <v>3320</v>
      </c>
      <c r="H448" s="44" t="s">
        <v>501</v>
      </c>
      <c r="I448" s="44" t="s">
        <v>501</v>
      </c>
      <c r="J448" t="s">
        <v>3502</v>
      </c>
      <c r="K448" t="s">
        <v>7578</v>
      </c>
      <c r="L448" t="s">
        <v>5187</v>
      </c>
      <c r="M448" s="44" t="s">
        <v>3499</v>
      </c>
      <c r="N448" s="44" t="s">
        <v>501</v>
      </c>
      <c r="O448" s="44" t="s">
        <v>501</v>
      </c>
      <c r="P448" s="43" t="s">
        <v>501</v>
      </c>
      <c r="Q448" s="44" t="s">
        <v>7579</v>
      </c>
      <c r="R448" s="44" t="s">
        <v>501</v>
      </c>
    </row>
    <row r="449" spans="1:18" ht="18" customHeight="1">
      <c r="A449">
        <v>3525</v>
      </c>
      <c r="B449">
        <v>3525</v>
      </c>
      <c r="C449" s="3">
        <v>41047</v>
      </c>
      <c r="D449">
        <v>41182</v>
      </c>
      <c r="E449" t="s">
        <v>1687</v>
      </c>
      <c r="F449" t="s">
        <v>1535</v>
      </c>
      <c r="G449" t="s">
        <v>3320</v>
      </c>
      <c r="H449" s="44" t="s">
        <v>501</v>
      </c>
      <c r="I449" s="44" t="s">
        <v>501</v>
      </c>
      <c r="J449" t="s">
        <v>3503</v>
      </c>
      <c r="K449" t="s">
        <v>3504</v>
      </c>
      <c r="L449" t="s">
        <v>5188</v>
      </c>
      <c r="M449" s="44" t="s">
        <v>7580</v>
      </c>
      <c r="N449" s="44" t="s">
        <v>501</v>
      </c>
      <c r="O449" s="44" t="s">
        <v>501</v>
      </c>
      <c r="P449" s="43" t="s">
        <v>501</v>
      </c>
      <c r="Q449" s="44" t="s">
        <v>7581</v>
      </c>
      <c r="R449" s="44" t="s">
        <v>501</v>
      </c>
    </row>
    <row r="450" spans="1:18" ht="18" customHeight="1">
      <c r="A450">
        <v>3526</v>
      </c>
      <c r="B450">
        <v>3526</v>
      </c>
      <c r="C450" s="3">
        <v>41047</v>
      </c>
      <c r="D450">
        <v>41182</v>
      </c>
      <c r="E450" t="s">
        <v>1687</v>
      </c>
      <c r="F450" t="s">
        <v>1535</v>
      </c>
      <c r="G450" t="s">
        <v>3320</v>
      </c>
      <c r="H450" s="44" t="s">
        <v>501</v>
      </c>
      <c r="I450" s="44" t="s">
        <v>501</v>
      </c>
      <c r="J450" t="s">
        <v>3505</v>
      </c>
      <c r="K450" t="s">
        <v>3506</v>
      </c>
      <c r="L450" t="s">
        <v>5189</v>
      </c>
      <c r="M450" s="44" t="s">
        <v>7582</v>
      </c>
      <c r="N450" s="44" t="s">
        <v>501</v>
      </c>
      <c r="O450" s="44" t="s">
        <v>501</v>
      </c>
      <c r="P450" s="43" t="s">
        <v>501</v>
      </c>
      <c r="Q450" s="44" t="s">
        <v>7583</v>
      </c>
      <c r="R450" s="44" t="s">
        <v>501</v>
      </c>
    </row>
    <row r="451" spans="1:18" ht="18" customHeight="1">
      <c r="A451">
        <v>3527</v>
      </c>
      <c r="B451">
        <v>3527</v>
      </c>
      <c r="C451" s="3">
        <v>41047</v>
      </c>
      <c r="D451">
        <v>41125</v>
      </c>
      <c r="E451" t="s">
        <v>1599</v>
      </c>
      <c r="F451" t="s">
        <v>1535</v>
      </c>
      <c r="G451" t="s">
        <v>3507</v>
      </c>
      <c r="H451" s="44" t="s">
        <v>501</v>
      </c>
      <c r="I451" s="44">
        <v>41178</v>
      </c>
      <c r="J451" t="s">
        <v>3508</v>
      </c>
      <c r="K451" t="s">
        <v>3509</v>
      </c>
      <c r="L451" t="s">
        <v>5190</v>
      </c>
      <c r="M451" s="44" t="s">
        <v>3510</v>
      </c>
      <c r="N451" s="44" t="s">
        <v>501</v>
      </c>
      <c r="O451" s="44" t="s">
        <v>501</v>
      </c>
      <c r="P451" s="43" t="s">
        <v>501</v>
      </c>
      <c r="Q451" s="44" t="s">
        <v>5191</v>
      </c>
      <c r="R451" s="44" t="s">
        <v>501</v>
      </c>
    </row>
    <row r="452" spans="1:18" ht="18" customHeight="1">
      <c r="A452">
        <v>3528</v>
      </c>
      <c r="B452">
        <v>3528</v>
      </c>
      <c r="C452" s="3">
        <v>41047</v>
      </c>
      <c r="D452">
        <v>41092</v>
      </c>
      <c r="E452" t="s">
        <v>1543</v>
      </c>
      <c r="F452" t="s">
        <v>1535</v>
      </c>
      <c r="G452" t="s">
        <v>3507</v>
      </c>
      <c r="H452" s="44" t="s">
        <v>501</v>
      </c>
      <c r="I452" s="44" t="s">
        <v>501</v>
      </c>
      <c r="J452" t="s">
        <v>3511</v>
      </c>
      <c r="K452" t="s">
        <v>3512</v>
      </c>
      <c r="L452" t="s">
        <v>5190</v>
      </c>
      <c r="M452" s="44" t="s">
        <v>3513</v>
      </c>
      <c r="N452" s="44" t="s">
        <v>501</v>
      </c>
      <c r="O452" s="44" t="s">
        <v>501</v>
      </c>
      <c r="P452" s="43" t="s">
        <v>501</v>
      </c>
      <c r="Q452" s="44" t="s">
        <v>3700</v>
      </c>
      <c r="R452" s="44" t="s">
        <v>501</v>
      </c>
    </row>
    <row r="453" spans="1:18" ht="18" customHeight="1">
      <c r="A453">
        <v>3529</v>
      </c>
      <c r="B453">
        <v>3529</v>
      </c>
      <c r="C453" s="3">
        <v>41047</v>
      </c>
      <c r="D453">
        <v>41092</v>
      </c>
      <c r="E453" t="s">
        <v>1543</v>
      </c>
      <c r="F453" t="s">
        <v>1535</v>
      </c>
      <c r="G453" t="s">
        <v>124</v>
      </c>
      <c r="H453" s="44" t="s">
        <v>501</v>
      </c>
      <c r="I453" s="44" t="s">
        <v>501</v>
      </c>
      <c r="J453" t="s">
        <v>3514</v>
      </c>
      <c r="K453" t="s">
        <v>3515</v>
      </c>
      <c r="L453" t="s">
        <v>4875</v>
      </c>
      <c r="M453" s="44" t="s">
        <v>3516</v>
      </c>
      <c r="N453" s="44" t="s">
        <v>501</v>
      </c>
      <c r="O453" s="44" t="s">
        <v>501</v>
      </c>
      <c r="P453" s="43" t="s">
        <v>501</v>
      </c>
      <c r="Q453" s="44" t="s">
        <v>3701</v>
      </c>
      <c r="R453" s="44" t="s">
        <v>501</v>
      </c>
    </row>
    <row r="454" spans="1:18" ht="18" customHeight="1">
      <c r="A454">
        <v>3545</v>
      </c>
      <c r="B454">
        <v>3545</v>
      </c>
      <c r="C454" s="3">
        <v>41047</v>
      </c>
      <c r="D454">
        <v>41092</v>
      </c>
      <c r="E454" t="s">
        <v>1534</v>
      </c>
      <c r="F454" t="s">
        <v>1535</v>
      </c>
      <c r="G454" t="s">
        <v>1951</v>
      </c>
      <c r="H454" s="44" t="s">
        <v>4104</v>
      </c>
      <c r="I454" s="44">
        <v>41080</v>
      </c>
      <c r="J454" t="s">
        <v>3517</v>
      </c>
      <c r="K454" t="s">
        <v>3518</v>
      </c>
      <c r="L454" t="s">
        <v>5192</v>
      </c>
      <c r="M454" s="44" t="s">
        <v>3519</v>
      </c>
      <c r="N454" s="44" t="s">
        <v>4294</v>
      </c>
      <c r="O454" s="44" t="s">
        <v>1559</v>
      </c>
      <c r="P454" s="43">
        <v>41080</v>
      </c>
      <c r="Q454" s="44" t="s">
        <v>501</v>
      </c>
      <c r="R454" s="44" t="s">
        <v>501</v>
      </c>
    </row>
    <row r="455" spans="1:18" ht="18" customHeight="1">
      <c r="A455">
        <v>3565</v>
      </c>
      <c r="B455">
        <v>3565</v>
      </c>
      <c r="C455" s="3">
        <v>41051</v>
      </c>
      <c r="D455">
        <v>41096</v>
      </c>
      <c r="E455" t="s">
        <v>1534</v>
      </c>
      <c r="F455" t="s">
        <v>1535</v>
      </c>
      <c r="G455" t="s">
        <v>3702</v>
      </c>
      <c r="H455" s="44" t="s">
        <v>5193</v>
      </c>
      <c r="I455" s="44">
        <v>41095</v>
      </c>
      <c r="J455" t="s">
        <v>3576</v>
      </c>
      <c r="K455" t="s">
        <v>3577</v>
      </c>
      <c r="L455">
        <v>37330000</v>
      </c>
      <c r="M455" s="44" t="s">
        <v>3578</v>
      </c>
      <c r="N455" s="44" t="s">
        <v>5357</v>
      </c>
      <c r="O455" s="44" t="s">
        <v>1559</v>
      </c>
      <c r="P455" s="43">
        <v>41095</v>
      </c>
      <c r="Q455" s="44" t="s">
        <v>501</v>
      </c>
      <c r="R455" s="44" t="s">
        <v>501</v>
      </c>
    </row>
    <row r="456" spans="1:18" ht="18" customHeight="1">
      <c r="A456">
        <v>3564</v>
      </c>
      <c r="B456">
        <v>3564</v>
      </c>
      <c r="C456" s="3">
        <v>41051</v>
      </c>
      <c r="D456">
        <v>41096</v>
      </c>
      <c r="E456" t="s">
        <v>1534</v>
      </c>
      <c r="F456" t="s">
        <v>1535</v>
      </c>
      <c r="G456" t="s">
        <v>3579</v>
      </c>
      <c r="H456" s="44" t="s">
        <v>3919</v>
      </c>
      <c r="I456" s="44">
        <v>41065</v>
      </c>
      <c r="J456" t="s">
        <v>3580</v>
      </c>
      <c r="K456" t="s">
        <v>3581</v>
      </c>
      <c r="L456" t="s">
        <v>5194</v>
      </c>
      <c r="M456" s="44" t="s">
        <v>3582</v>
      </c>
      <c r="N456" s="44" t="s">
        <v>3947</v>
      </c>
      <c r="O456" s="44" t="s">
        <v>2301</v>
      </c>
      <c r="P456" s="43">
        <v>41071</v>
      </c>
      <c r="Q456" s="44" t="s">
        <v>501</v>
      </c>
      <c r="R456" s="44" t="s">
        <v>501</v>
      </c>
    </row>
    <row r="457" spans="1:18" ht="18" customHeight="1">
      <c r="A457">
        <v>3563</v>
      </c>
      <c r="B457">
        <v>3563</v>
      </c>
      <c r="C457" s="3">
        <v>41051</v>
      </c>
      <c r="D457">
        <v>41120</v>
      </c>
      <c r="E457" t="s">
        <v>1599</v>
      </c>
      <c r="F457" t="s">
        <v>1535</v>
      </c>
      <c r="G457" t="s">
        <v>3583</v>
      </c>
      <c r="H457" s="44" t="s">
        <v>501</v>
      </c>
      <c r="I457" s="44">
        <v>41169</v>
      </c>
      <c r="J457" t="s">
        <v>3584</v>
      </c>
      <c r="K457" t="s">
        <v>6688</v>
      </c>
      <c r="L457" t="s">
        <v>5539</v>
      </c>
      <c r="M457" s="44" t="s">
        <v>6689</v>
      </c>
      <c r="N457" s="44" t="s">
        <v>501</v>
      </c>
      <c r="O457" s="44" t="s">
        <v>501</v>
      </c>
      <c r="P457" s="43" t="s">
        <v>501</v>
      </c>
      <c r="Q457" s="44" t="s">
        <v>7386</v>
      </c>
      <c r="R457" s="44" t="s">
        <v>501</v>
      </c>
    </row>
    <row r="458" spans="1:18" ht="18" customHeight="1">
      <c r="A458">
        <v>3562</v>
      </c>
      <c r="B458">
        <v>3562</v>
      </c>
      <c r="C458" s="3">
        <v>41051</v>
      </c>
      <c r="D458">
        <v>41120</v>
      </c>
      <c r="E458" t="s">
        <v>1534</v>
      </c>
      <c r="F458" t="s">
        <v>1535</v>
      </c>
      <c r="G458" t="s">
        <v>3585</v>
      </c>
      <c r="H458" s="44" t="s">
        <v>6690</v>
      </c>
      <c r="I458" s="44">
        <v>41135</v>
      </c>
      <c r="J458" t="s">
        <v>3586</v>
      </c>
      <c r="K458" t="s">
        <v>4493</v>
      </c>
      <c r="L458" t="s">
        <v>5195</v>
      </c>
      <c r="M458" s="44" t="s">
        <v>3587</v>
      </c>
      <c r="N458" s="44" t="s">
        <v>6900</v>
      </c>
      <c r="O458" s="44" t="s">
        <v>501</v>
      </c>
      <c r="P458" s="43">
        <v>41137</v>
      </c>
      <c r="Q458" s="44" t="s">
        <v>501</v>
      </c>
      <c r="R458" s="44" t="s">
        <v>501</v>
      </c>
    </row>
    <row r="459" spans="1:18" ht="18" customHeight="1">
      <c r="A459">
        <v>3561</v>
      </c>
      <c r="B459">
        <v>3561</v>
      </c>
      <c r="C459" s="3">
        <v>41051</v>
      </c>
      <c r="D459">
        <v>41120</v>
      </c>
      <c r="E459" t="s">
        <v>1534</v>
      </c>
      <c r="F459" t="s">
        <v>1535</v>
      </c>
      <c r="G459" t="s">
        <v>3588</v>
      </c>
      <c r="H459" s="44" t="s">
        <v>6994</v>
      </c>
      <c r="I459" s="44">
        <v>41138</v>
      </c>
      <c r="J459" t="s">
        <v>3589</v>
      </c>
      <c r="K459" t="s">
        <v>4494</v>
      </c>
      <c r="L459" t="s">
        <v>5196</v>
      </c>
      <c r="M459" s="44" t="s">
        <v>3590</v>
      </c>
      <c r="N459" s="44" t="s">
        <v>6995</v>
      </c>
      <c r="O459" s="44" t="s">
        <v>6996</v>
      </c>
      <c r="P459" s="43">
        <v>41138</v>
      </c>
      <c r="Q459" s="44" t="s">
        <v>4404</v>
      </c>
      <c r="R459" s="44" t="s">
        <v>501</v>
      </c>
    </row>
    <row r="460" spans="1:18" ht="18" customHeight="1">
      <c r="A460">
        <v>3559</v>
      </c>
      <c r="B460">
        <v>3559</v>
      </c>
      <c r="C460" s="3">
        <v>41051</v>
      </c>
      <c r="D460">
        <v>41120</v>
      </c>
      <c r="E460" t="s">
        <v>1534</v>
      </c>
      <c r="F460" t="s">
        <v>1535</v>
      </c>
      <c r="G460" t="s">
        <v>3591</v>
      </c>
      <c r="H460" s="44" t="s">
        <v>7714</v>
      </c>
      <c r="I460" s="44">
        <v>41157</v>
      </c>
      <c r="J460" t="s">
        <v>3592</v>
      </c>
      <c r="K460" t="s">
        <v>4495</v>
      </c>
      <c r="L460">
        <v>39398000</v>
      </c>
      <c r="M460" s="44" t="s">
        <v>4496</v>
      </c>
      <c r="N460" s="44" t="s">
        <v>7958</v>
      </c>
      <c r="O460" s="44" t="s">
        <v>7706</v>
      </c>
      <c r="P460" s="43">
        <v>41157</v>
      </c>
      <c r="Q460" s="44" t="s">
        <v>4404</v>
      </c>
      <c r="R460" s="44" t="s">
        <v>501</v>
      </c>
    </row>
    <row r="461" spans="1:18" ht="18" customHeight="1">
      <c r="A461">
        <v>3558</v>
      </c>
      <c r="B461">
        <v>3558</v>
      </c>
      <c r="C461" s="3">
        <v>41051</v>
      </c>
      <c r="D461">
        <v>41120</v>
      </c>
      <c r="E461" t="s">
        <v>1534</v>
      </c>
      <c r="F461" t="s">
        <v>1535</v>
      </c>
      <c r="G461" t="s">
        <v>3593</v>
      </c>
      <c r="H461" s="44" t="s">
        <v>6901</v>
      </c>
      <c r="I461" s="44">
        <v>41135</v>
      </c>
      <c r="J461" t="s">
        <v>3594</v>
      </c>
      <c r="K461" t="s">
        <v>3595</v>
      </c>
      <c r="L461">
        <v>39718000</v>
      </c>
      <c r="M461" s="44" t="s">
        <v>4497</v>
      </c>
      <c r="N461" s="44" t="s">
        <v>6902</v>
      </c>
      <c r="O461" s="44" t="s">
        <v>2228</v>
      </c>
      <c r="P461" s="43">
        <v>41135</v>
      </c>
      <c r="Q461" s="44" t="s">
        <v>4404</v>
      </c>
      <c r="R461" s="44" t="s">
        <v>501</v>
      </c>
    </row>
    <row r="462" spans="1:18" ht="18" customHeight="1">
      <c r="A462">
        <v>3557</v>
      </c>
      <c r="B462">
        <v>3557</v>
      </c>
      <c r="C462" s="3">
        <v>41051</v>
      </c>
      <c r="D462">
        <v>41096</v>
      </c>
      <c r="E462" t="s">
        <v>1534</v>
      </c>
      <c r="F462" t="s">
        <v>1535</v>
      </c>
      <c r="G462" t="s">
        <v>3596</v>
      </c>
      <c r="H462" s="44" t="s">
        <v>4654</v>
      </c>
      <c r="I462" s="44">
        <v>41088</v>
      </c>
      <c r="J462" t="s">
        <v>3597</v>
      </c>
      <c r="K462" t="s">
        <v>3598</v>
      </c>
      <c r="L462">
        <v>39547000</v>
      </c>
      <c r="M462" s="44" t="s">
        <v>3599</v>
      </c>
      <c r="N462" s="44" t="s">
        <v>4655</v>
      </c>
      <c r="O462" s="44" t="s">
        <v>2092</v>
      </c>
      <c r="P462" s="43">
        <v>41088</v>
      </c>
      <c r="Q462" s="44" t="s">
        <v>501</v>
      </c>
      <c r="R462" s="44" t="s">
        <v>501</v>
      </c>
    </row>
    <row r="463" spans="1:18" ht="18" customHeight="1">
      <c r="A463">
        <v>3555</v>
      </c>
      <c r="B463">
        <v>3555</v>
      </c>
      <c r="C463" s="3">
        <v>41051</v>
      </c>
      <c r="D463">
        <v>41096</v>
      </c>
      <c r="E463" t="s">
        <v>1534</v>
      </c>
      <c r="F463" t="s">
        <v>1535</v>
      </c>
      <c r="G463" t="s">
        <v>3600</v>
      </c>
      <c r="H463" s="44" t="s">
        <v>4498</v>
      </c>
      <c r="I463" s="44">
        <v>41085</v>
      </c>
      <c r="J463" t="s">
        <v>3601</v>
      </c>
      <c r="K463" t="s">
        <v>3602</v>
      </c>
      <c r="L463" t="s">
        <v>5197</v>
      </c>
      <c r="M463" s="44" t="s">
        <v>3603</v>
      </c>
      <c r="N463" s="44" t="s">
        <v>4499</v>
      </c>
      <c r="O463" s="44" t="s">
        <v>2092</v>
      </c>
      <c r="P463" s="43">
        <v>41086</v>
      </c>
      <c r="Q463" s="44" t="s">
        <v>501</v>
      </c>
      <c r="R463" s="44" t="s">
        <v>501</v>
      </c>
    </row>
    <row r="464" spans="1:18" ht="18" customHeight="1">
      <c r="A464">
        <v>3554</v>
      </c>
      <c r="B464">
        <v>3554</v>
      </c>
      <c r="C464" s="3">
        <v>41051</v>
      </c>
      <c r="D464">
        <v>41096</v>
      </c>
      <c r="E464" t="s">
        <v>1534</v>
      </c>
      <c r="F464" t="s">
        <v>1535</v>
      </c>
      <c r="G464" t="s">
        <v>3604</v>
      </c>
      <c r="H464" s="44" t="s">
        <v>3948</v>
      </c>
      <c r="I464" s="44">
        <v>41099</v>
      </c>
      <c r="J464" t="s">
        <v>3605</v>
      </c>
      <c r="K464" t="s">
        <v>3606</v>
      </c>
      <c r="L464" t="s">
        <v>5827</v>
      </c>
      <c r="M464" s="44" t="s">
        <v>3607</v>
      </c>
      <c r="N464" s="44" t="s">
        <v>5540</v>
      </c>
      <c r="O464" s="44" t="s">
        <v>2228</v>
      </c>
      <c r="P464" s="43">
        <v>41101</v>
      </c>
      <c r="Q464" s="44" t="s">
        <v>501</v>
      </c>
      <c r="R464" s="44" t="s">
        <v>501</v>
      </c>
    </row>
    <row r="465" spans="1:18" ht="18" customHeight="1">
      <c r="A465">
        <v>3580</v>
      </c>
      <c r="B465">
        <v>3580</v>
      </c>
      <c r="C465" s="3">
        <v>41052</v>
      </c>
      <c r="D465">
        <v>41100</v>
      </c>
      <c r="E465" t="s">
        <v>1534</v>
      </c>
      <c r="F465" t="s">
        <v>1535</v>
      </c>
      <c r="G465" t="s">
        <v>3629</v>
      </c>
      <c r="H465" s="44" t="s">
        <v>5828</v>
      </c>
      <c r="I465" s="44">
        <v>41122</v>
      </c>
      <c r="J465" t="s">
        <v>3630</v>
      </c>
      <c r="K465" t="s">
        <v>5541</v>
      </c>
      <c r="L465" t="s">
        <v>5198</v>
      </c>
      <c r="M465" s="44" t="s">
        <v>3631</v>
      </c>
      <c r="N465" s="44" t="s">
        <v>6366</v>
      </c>
      <c r="O465" s="44" t="s">
        <v>6330</v>
      </c>
      <c r="P465" s="43">
        <v>41122</v>
      </c>
      <c r="Q465" s="44" t="s">
        <v>5542</v>
      </c>
      <c r="R465" s="44" t="s">
        <v>501</v>
      </c>
    </row>
    <row r="466" spans="1:18" ht="18" customHeight="1">
      <c r="A466">
        <v>3579</v>
      </c>
      <c r="B466">
        <v>3579</v>
      </c>
      <c r="C466" s="3">
        <v>41052</v>
      </c>
      <c r="D466">
        <v>41097</v>
      </c>
      <c r="E466" t="s">
        <v>1534</v>
      </c>
      <c r="F466" t="s">
        <v>1535</v>
      </c>
      <c r="G466" t="s">
        <v>3632</v>
      </c>
      <c r="H466" s="44" t="s">
        <v>5919</v>
      </c>
      <c r="I466" s="44">
        <v>41122</v>
      </c>
      <c r="J466" t="s">
        <v>3633</v>
      </c>
      <c r="K466" t="s">
        <v>3634</v>
      </c>
      <c r="L466" t="s">
        <v>5199</v>
      </c>
      <c r="M466" s="44" t="s">
        <v>3635</v>
      </c>
      <c r="N466" s="44" t="s">
        <v>6367</v>
      </c>
      <c r="O466" s="44" t="s">
        <v>1741</v>
      </c>
      <c r="P466" s="43">
        <v>41124</v>
      </c>
      <c r="Q466" s="44" t="s">
        <v>501</v>
      </c>
      <c r="R466" s="44" t="s">
        <v>501</v>
      </c>
    </row>
    <row r="467" spans="1:18" ht="18" customHeight="1">
      <c r="A467">
        <v>3569</v>
      </c>
      <c r="B467">
        <v>3569</v>
      </c>
      <c r="C467" s="3">
        <v>41052</v>
      </c>
      <c r="D467">
        <v>41097</v>
      </c>
      <c r="E467" t="s">
        <v>1534</v>
      </c>
      <c r="F467" t="s">
        <v>1535</v>
      </c>
      <c r="G467" t="s">
        <v>3636</v>
      </c>
      <c r="H467" s="44" t="s">
        <v>4656</v>
      </c>
      <c r="I467" s="44">
        <v>41088</v>
      </c>
      <c r="J467" t="s">
        <v>3637</v>
      </c>
      <c r="K467" t="s">
        <v>3638</v>
      </c>
      <c r="L467" t="s">
        <v>5200</v>
      </c>
      <c r="M467" s="44" t="s">
        <v>3639</v>
      </c>
      <c r="N467" s="44" t="s">
        <v>4657</v>
      </c>
      <c r="O467" s="44" t="s">
        <v>1664</v>
      </c>
      <c r="P467" s="43">
        <v>41088</v>
      </c>
      <c r="Q467" s="44" t="s">
        <v>501</v>
      </c>
      <c r="R467" s="44" t="s">
        <v>501</v>
      </c>
    </row>
    <row r="468" spans="1:18" ht="18" customHeight="1">
      <c r="A468">
        <v>3570</v>
      </c>
      <c r="B468">
        <v>3570</v>
      </c>
      <c r="C468" s="3">
        <v>41052</v>
      </c>
      <c r="D468">
        <v>41097</v>
      </c>
      <c r="E468" t="s">
        <v>1534</v>
      </c>
      <c r="F468" t="s">
        <v>1535</v>
      </c>
      <c r="G468" t="s">
        <v>3640</v>
      </c>
      <c r="H468" s="44" t="s">
        <v>6368</v>
      </c>
      <c r="I468" s="44">
        <v>41122</v>
      </c>
      <c r="J468" t="s">
        <v>3641</v>
      </c>
      <c r="K468" t="s">
        <v>3642</v>
      </c>
      <c r="L468" t="s">
        <v>5201</v>
      </c>
      <c r="M468" s="44" t="s">
        <v>3643</v>
      </c>
      <c r="N468" s="44" t="s">
        <v>6369</v>
      </c>
      <c r="O468" s="44" t="s">
        <v>5948</v>
      </c>
      <c r="P468" s="43">
        <v>41122</v>
      </c>
      <c r="Q468" s="44" t="s">
        <v>501</v>
      </c>
      <c r="R468" s="44" t="s">
        <v>501</v>
      </c>
    </row>
    <row r="469" spans="1:18" ht="18" customHeight="1">
      <c r="A469">
        <v>3572</v>
      </c>
      <c r="B469">
        <v>3572</v>
      </c>
      <c r="C469" s="3">
        <v>41052</v>
      </c>
      <c r="D469">
        <v>41097</v>
      </c>
      <c r="E469" t="s">
        <v>1534</v>
      </c>
      <c r="F469" t="s">
        <v>1535</v>
      </c>
      <c r="G469" t="s">
        <v>3644</v>
      </c>
      <c r="H469" s="44" t="s">
        <v>3920</v>
      </c>
      <c r="I469" s="44">
        <v>41065</v>
      </c>
      <c r="J469" t="s">
        <v>3645</v>
      </c>
      <c r="K469" t="s">
        <v>3646</v>
      </c>
      <c r="L469" t="s">
        <v>5202</v>
      </c>
      <c r="M469" s="44" t="s">
        <v>3647</v>
      </c>
      <c r="N469" s="44" t="s">
        <v>3933</v>
      </c>
      <c r="O469" s="44" t="s">
        <v>3691</v>
      </c>
      <c r="P469" s="43">
        <v>41066</v>
      </c>
      <c r="Q469" s="44" t="s">
        <v>501</v>
      </c>
      <c r="R469" s="44" t="s">
        <v>501</v>
      </c>
    </row>
    <row r="470" spans="1:18" ht="18" customHeight="1">
      <c r="A470">
        <v>3571</v>
      </c>
      <c r="B470">
        <v>3571</v>
      </c>
      <c r="C470" s="3">
        <v>41052</v>
      </c>
      <c r="D470">
        <v>41097</v>
      </c>
      <c r="E470" t="s">
        <v>1534</v>
      </c>
      <c r="F470" t="s">
        <v>1535</v>
      </c>
      <c r="G470" t="s">
        <v>3648</v>
      </c>
      <c r="H470" s="44" t="s">
        <v>5744</v>
      </c>
      <c r="I470" s="44">
        <v>41108</v>
      </c>
      <c r="J470" t="s">
        <v>3649</v>
      </c>
      <c r="K470" t="s">
        <v>3650</v>
      </c>
      <c r="L470" t="s">
        <v>5203</v>
      </c>
      <c r="M470" s="44" t="s">
        <v>3651</v>
      </c>
      <c r="N470" s="44" t="s">
        <v>5745</v>
      </c>
      <c r="O470" s="44" t="s">
        <v>1572</v>
      </c>
      <c r="P470" s="43">
        <v>41108</v>
      </c>
      <c r="Q470" s="44" t="s">
        <v>501</v>
      </c>
      <c r="R470" s="44" t="s">
        <v>501</v>
      </c>
    </row>
    <row r="471" spans="1:18" ht="18" customHeight="1">
      <c r="A471">
        <v>3573</v>
      </c>
      <c r="B471">
        <v>3573</v>
      </c>
      <c r="C471" s="3">
        <v>41052</v>
      </c>
      <c r="D471">
        <v>41097</v>
      </c>
      <c r="E471" t="s">
        <v>1534</v>
      </c>
      <c r="F471" t="s">
        <v>1535</v>
      </c>
      <c r="G471" t="s">
        <v>3652</v>
      </c>
      <c r="H471" s="44" t="s">
        <v>4658</v>
      </c>
      <c r="I471" s="44">
        <v>41089</v>
      </c>
      <c r="J471" t="s">
        <v>3653</v>
      </c>
      <c r="K471" t="s">
        <v>3654</v>
      </c>
      <c r="L471" t="s">
        <v>5204</v>
      </c>
      <c r="M471" s="44" t="s">
        <v>3655</v>
      </c>
      <c r="N471" s="44" t="s">
        <v>4687</v>
      </c>
      <c r="O471" s="44" t="s">
        <v>2708</v>
      </c>
      <c r="P471" s="43">
        <v>41089</v>
      </c>
      <c r="Q471" s="44" t="s">
        <v>501</v>
      </c>
      <c r="R471" s="44" t="s">
        <v>501</v>
      </c>
    </row>
    <row r="472" spans="1:18" ht="18" customHeight="1">
      <c r="A472">
        <v>3574</v>
      </c>
      <c r="B472">
        <v>3574</v>
      </c>
      <c r="C472" s="3">
        <v>41052</v>
      </c>
      <c r="D472">
        <v>41100</v>
      </c>
      <c r="E472" t="s">
        <v>1534</v>
      </c>
      <c r="F472" t="s">
        <v>1535</v>
      </c>
      <c r="G472" t="s">
        <v>3656</v>
      </c>
      <c r="H472" s="44" t="s">
        <v>8396</v>
      </c>
      <c r="I472" s="44">
        <v>41150</v>
      </c>
      <c r="J472" t="s">
        <v>3657</v>
      </c>
      <c r="K472" t="s">
        <v>8342</v>
      </c>
      <c r="L472" t="s">
        <v>5543</v>
      </c>
      <c r="M472" s="44" t="s">
        <v>3658</v>
      </c>
      <c r="N472" s="44" t="s">
        <v>8500</v>
      </c>
      <c r="O472" s="44" t="s">
        <v>5213</v>
      </c>
      <c r="P472" s="43">
        <v>41176</v>
      </c>
      <c r="Q472" s="44" t="s">
        <v>8343</v>
      </c>
      <c r="R472" s="44" t="s">
        <v>501</v>
      </c>
    </row>
    <row r="473" spans="1:18" ht="18" customHeight="1">
      <c r="A473" t="s">
        <v>5920</v>
      </c>
      <c r="B473">
        <v>3577</v>
      </c>
      <c r="C473" s="3">
        <v>41052</v>
      </c>
      <c r="D473">
        <v>41097</v>
      </c>
      <c r="E473" t="s">
        <v>1543</v>
      </c>
      <c r="F473" t="s">
        <v>1535</v>
      </c>
      <c r="G473" t="s">
        <v>1780</v>
      </c>
      <c r="H473" s="44" t="s">
        <v>501</v>
      </c>
      <c r="I473" s="44" t="s">
        <v>501</v>
      </c>
      <c r="J473" t="s">
        <v>3659</v>
      </c>
      <c r="K473" t="s">
        <v>3660</v>
      </c>
      <c r="L473" t="s">
        <v>5205</v>
      </c>
      <c r="M473" s="44" t="s">
        <v>3661</v>
      </c>
      <c r="N473" s="44" t="s">
        <v>501</v>
      </c>
      <c r="O473" s="44" t="s">
        <v>501</v>
      </c>
      <c r="P473" s="43" t="s">
        <v>501</v>
      </c>
      <c r="Q473" s="44" t="s">
        <v>5921</v>
      </c>
      <c r="R473" s="44" t="s">
        <v>501</v>
      </c>
    </row>
    <row r="474" spans="1:18" ht="18" customHeight="1">
      <c r="A474">
        <v>3578</v>
      </c>
      <c r="B474">
        <v>3578</v>
      </c>
      <c r="C474" s="3">
        <v>41052</v>
      </c>
      <c r="D474">
        <v>41118</v>
      </c>
      <c r="E474" t="s">
        <v>1534</v>
      </c>
      <c r="F474" t="s">
        <v>1535</v>
      </c>
      <c r="G474" t="s">
        <v>3662</v>
      </c>
      <c r="H474" s="44" t="s">
        <v>6508</v>
      </c>
      <c r="I474" s="44">
        <v>41129</v>
      </c>
      <c r="J474" t="s">
        <v>3663</v>
      </c>
      <c r="K474" t="s">
        <v>4500</v>
      </c>
      <c r="L474" t="s">
        <v>5206</v>
      </c>
      <c r="M474" s="44" t="s">
        <v>3664</v>
      </c>
      <c r="N474" s="44" t="s">
        <v>6509</v>
      </c>
      <c r="O474" s="44" t="s">
        <v>1552</v>
      </c>
      <c r="P474" s="43">
        <v>41130</v>
      </c>
      <c r="Q474" s="44" t="s">
        <v>501</v>
      </c>
      <c r="R474" s="44" t="s">
        <v>501</v>
      </c>
    </row>
    <row r="475" spans="1:18" ht="18" customHeight="1">
      <c r="A475">
        <v>3576</v>
      </c>
      <c r="B475">
        <v>3576</v>
      </c>
      <c r="C475" s="3">
        <v>41052</v>
      </c>
      <c r="D475">
        <v>41116</v>
      </c>
      <c r="E475" t="s">
        <v>1534</v>
      </c>
      <c r="F475" t="s">
        <v>1776</v>
      </c>
      <c r="G475" t="s">
        <v>3665</v>
      </c>
      <c r="H475" s="44" t="s">
        <v>7715</v>
      </c>
      <c r="I475" s="44">
        <v>41157</v>
      </c>
      <c r="J475" t="s">
        <v>3666</v>
      </c>
      <c r="K475" t="s">
        <v>5358</v>
      </c>
      <c r="L475" t="s">
        <v>5207</v>
      </c>
      <c r="M475" s="44" t="s">
        <v>3667</v>
      </c>
      <c r="N475" s="44" t="s">
        <v>7716</v>
      </c>
      <c r="O475" s="44" t="s">
        <v>4273</v>
      </c>
      <c r="P475" s="43">
        <v>41157</v>
      </c>
      <c r="Q475" s="44" t="s">
        <v>501</v>
      </c>
      <c r="R475" s="44" t="s">
        <v>501</v>
      </c>
    </row>
    <row r="476" spans="1:18" ht="18" customHeight="1">
      <c r="A476">
        <v>3625</v>
      </c>
      <c r="B476">
        <v>3625</v>
      </c>
      <c r="C476" s="3">
        <v>41057</v>
      </c>
      <c r="D476">
        <v>41102</v>
      </c>
      <c r="E476" t="s">
        <v>1534</v>
      </c>
      <c r="F476" t="s">
        <v>1535</v>
      </c>
      <c r="G476" t="s">
        <v>3713</v>
      </c>
      <c r="H476" s="44" t="s">
        <v>5208</v>
      </c>
      <c r="I476" s="44">
        <v>41093</v>
      </c>
      <c r="J476" t="s">
        <v>3714</v>
      </c>
      <c r="K476" t="s">
        <v>3715</v>
      </c>
      <c r="L476" t="s">
        <v>5209</v>
      </c>
      <c r="M476" s="44" t="s">
        <v>3716</v>
      </c>
      <c r="N476" s="44" t="s">
        <v>5210</v>
      </c>
      <c r="O476" s="44" t="s">
        <v>1572</v>
      </c>
      <c r="P476" s="43">
        <v>41094</v>
      </c>
      <c r="Q476" s="44" t="s">
        <v>501</v>
      </c>
      <c r="R476" s="44" t="s">
        <v>501</v>
      </c>
    </row>
    <row r="477" spans="1:18" ht="18" customHeight="1">
      <c r="A477">
        <v>3630</v>
      </c>
      <c r="B477">
        <v>3630</v>
      </c>
      <c r="C477" s="3">
        <v>41057</v>
      </c>
      <c r="D477">
        <v>41102</v>
      </c>
      <c r="E477" t="s">
        <v>1534</v>
      </c>
      <c r="F477" t="s">
        <v>1535</v>
      </c>
      <c r="G477" t="s">
        <v>3713</v>
      </c>
      <c r="H477" s="44" t="s">
        <v>4688</v>
      </c>
      <c r="I477" s="44">
        <v>41094</v>
      </c>
      <c r="J477" t="s">
        <v>3717</v>
      </c>
      <c r="K477" t="s">
        <v>3718</v>
      </c>
      <c r="L477" t="s">
        <v>5211</v>
      </c>
      <c r="M477" s="44" t="s">
        <v>3719</v>
      </c>
      <c r="N477" s="44" t="s">
        <v>5212</v>
      </c>
      <c r="O477" s="44" t="s">
        <v>5213</v>
      </c>
      <c r="P477" s="43">
        <v>41095</v>
      </c>
      <c r="Q477" s="44" t="s">
        <v>501</v>
      </c>
      <c r="R477" s="44" t="s">
        <v>501</v>
      </c>
    </row>
    <row r="478" spans="1:18" ht="18" customHeight="1">
      <c r="A478">
        <v>3626</v>
      </c>
      <c r="B478">
        <v>3626</v>
      </c>
      <c r="C478" s="3">
        <v>41057</v>
      </c>
      <c r="D478">
        <v>41124</v>
      </c>
      <c r="E478" t="s">
        <v>1534</v>
      </c>
      <c r="F478" t="s">
        <v>1535</v>
      </c>
      <c r="G478" t="s">
        <v>3713</v>
      </c>
      <c r="H478" s="44" t="s">
        <v>6510</v>
      </c>
      <c r="I478" s="44">
        <v>41128</v>
      </c>
      <c r="J478" t="s">
        <v>3720</v>
      </c>
      <c r="K478" t="s">
        <v>3721</v>
      </c>
      <c r="L478" t="s">
        <v>5214</v>
      </c>
      <c r="M478" s="44" t="s">
        <v>3722</v>
      </c>
      <c r="N478" s="44" t="s">
        <v>6511</v>
      </c>
      <c r="O478" s="44" t="s">
        <v>1552</v>
      </c>
      <c r="P478" s="43">
        <v>41128</v>
      </c>
      <c r="Q478" s="44" t="s">
        <v>5157</v>
      </c>
      <c r="R478" s="44" t="s">
        <v>501</v>
      </c>
    </row>
    <row r="479" spans="1:18" ht="18" customHeight="1">
      <c r="A479">
        <v>3627</v>
      </c>
      <c r="B479">
        <v>3627</v>
      </c>
      <c r="C479" s="3">
        <v>41057</v>
      </c>
      <c r="D479">
        <v>41102</v>
      </c>
      <c r="E479" t="s">
        <v>1534</v>
      </c>
      <c r="F479" t="s">
        <v>1535</v>
      </c>
      <c r="G479" t="s">
        <v>3713</v>
      </c>
      <c r="H479" s="44" t="s">
        <v>5577</v>
      </c>
      <c r="I479" s="44">
        <v>41102</v>
      </c>
      <c r="J479" t="s">
        <v>3723</v>
      </c>
      <c r="K479" t="s">
        <v>5399</v>
      </c>
      <c r="L479" t="s">
        <v>5215</v>
      </c>
      <c r="M479" s="44" t="s">
        <v>3724</v>
      </c>
      <c r="N479" s="44" t="s">
        <v>5578</v>
      </c>
      <c r="O479" s="44" t="s">
        <v>5551</v>
      </c>
      <c r="P479" s="43">
        <v>41107</v>
      </c>
      <c r="Q479" s="44" t="s">
        <v>501</v>
      </c>
      <c r="R479" s="44" t="s">
        <v>501</v>
      </c>
    </row>
    <row r="480" spans="1:18" ht="18" customHeight="1">
      <c r="A480">
        <v>3629</v>
      </c>
      <c r="B480">
        <v>3629</v>
      </c>
      <c r="C480" s="3">
        <v>41057</v>
      </c>
      <c r="D480">
        <v>41191</v>
      </c>
      <c r="E480" t="s">
        <v>1687</v>
      </c>
      <c r="F480" t="s">
        <v>1535</v>
      </c>
      <c r="G480" t="s">
        <v>3713</v>
      </c>
      <c r="H480" s="44" t="s">
        <v>501</v>
      </c>
      <c r="I480" s="44" t="s">
        <v>501</v>
      </c>
      <c r="J480" t="s">
        <v>3725</v>
      </c>
      <c r="K480" t="s">
        <v>3726</v>
      </c>
      <c r="L480" t="s">
        <v>5216</v>
      </c>
      <c r="M480" s="44" t="s">
        <v>3727</v>
      </c>
      <c r="N480" s="44" t="s">
        <v>501</v>
      </c>
      <c r="O480" s="44" t="s">
        <v>501</v>
      </c>
      <c r="P480" s="43" t="s">
        <v>501</v>
      </c>
      <c r="Q480" s="44" t="s">
        <v>7959</v>
      </c>
      <c r="R480" s="44" t="s">
        <v>501</v>
      </c>
    </row>
    <row r="481" spans="1:18" ht="18" customHeight="1">
      <c r="A481">
        <v>3628</v>
      </c>
      <c r="B481">
        <v>3628</v>
      </c>
      <c r="C481" s="3">
        <v>41057</v>
      </c>
      <c r="D481">
        <v>41185</v>
      </c>
      <c r="E481" t="s">
        <v>1534</v>
      </c>
      <c r="F481" t="s">
        <v>1535</v>
      </c>
      <c r="G481" t="s">
        <v>3713</v>
      </c>
      <c r="H481" s="44" t="s">
        <v>8684</v>
      </c>
      <c r="I481" s="44">
        <v>41177</v>
      </c>
      <c r="J481" t="s">
        <v>3728</v>
      </c>
      <c r="K481" t="s">
        <v>3729</v>
      </c>
      <c r="L481" t="s">
        <v>5217</v>
      </c>
      <c r="M481" s="44" t="s">
        <v>3730</v>
      </c>
      <c r="N481" s="44" t="s">
        <v>8685</v>
      </c>
      <c r="O481" s="44" t="s">
        <v>6329</v>
      </c>
      <c r="P481" s="43">
        <v>41179</v>
      </c>
      <c r="Q481" s="44" t="s">
        <v>7584</v>
      </c>
      <c r="R481" s="44" t="s">
        <v>501</v>
      </c>
    </row>
    <row r="482" spans="1:18" ht="18" customHeight="1">
      <c r="A482">
        <v>3616</v>
      </c>
      <c r="B482">
        <v>3616</v>
      </c>
      <c r="C482" s="3">
        <v>41057</v>
      </c>
      <c r="D482">
        <v>41177</v>
      </c>
      <c r="E482" t="s">
        <v>1534</v>
      </c>
      <c r="F482" t="s">
        <v>1535</v>
      </c>
      <c r="G482" t="s">
        <v>3713</v>
      </c>
      <c r="H482" s="44" t="s">
        <v>8397</v>
      </c>
      <c r="I482" s="44">
        <v>41171</v>
      </c>
      <c r="J482" t="s">
        <v>3731</v>
      </c>
      <c r="K482" t="s">
        <v>3732</v>
      </c>
      <c r="L482" t="s">
        <v>5218</v>
      </c>
      <c r="M482" s="44" t="s">
        <v>7960</v>
      </c>
      <c r="N482" s="44" t="s">
        <v>8668</v>
      </c>
      <c r="O482" s="44" t="s">
        <v>6329</v>
      </c>
      <c r="P482" s="43">
        <v>41176</v>
      </c>
      <c r="Q482" s="44" t="s">
        <v>7585</v>
      </c>
      <c r="R482" s="44" t="s">
        <v>501</v>
      </c>
    </row>
    <row r="483" spans="1:18" ht="18" customHeight="1">
      <c r="A483">
        <v>3620</v>
      </c>
      <c r="B483">
        <v>3620</v>
      </c>
      <c r="C483" s="3">
        <v>41057</v>
      </c>
      <c r="D483">
        <v>41143</v>
      </c>
      <c r="E483" t="s">
        <v>1534</v>
      </c>
      <c r="F483" t="s">
        <v>1535</v>
      </c>
      <c r="G483" t="s">
        <v>3713</v>
      </c>
      <c r="H483" s="44" t="s">
        <v>5829</v>
      </c>
      <c r="I483" s="44" t="s">
        <v>501</v>
      </c>
      <c r="J483" t="s">
        <v>3733</v>
      </c>
      <c r="K483" t="s">
        <v>3734</v>
      </c>
      <c r="L483" t="s">
        <v>5219</v>
      </c>
      <c r="M483" s="44" t="s">
        <v>3735</v>
      </c>
      <c r="N483" s="44" t="s">
        <v>6230</v>
      </c>
      <c r="O483" s="44" t="s">
        <v>1596</v>
      </c>
      <c r="P483" s="43">
        <v>41114</v>
      </c>
      <c r="Q483" s="44" t="s">
        <v>3963</v>
      </c>
      <c r="R483" s="44" t="s">
        <v>501</v>
      </c>
    </row>
    <row r="484" spans="1:18" ht="18" customHeight="1">
      <c r="A484">
        <v>3619</v>
      </c>
      <c r="B484">
        <v>3619</v>
      </c>
      <c r="C484" s="3">
        <v>41057</v>
      </c>
      <c r="D484">
        <v>41102</v>
      </c>
      <c r="E484" t="s">
        <v>1534</v>
      </c>
      <c r="F484" t="s">
        <v>1535</v>
      </c>
      <c r="G484" t="s">
        <v>3713</v>
      </c>
      <c r="H484" s="44" t="s">
        <v>4689</v>
      </c>
      <c r="I484" s="44">
        <v>41093</v>
      </c>
      <c r="J484" t="s">
        <v>3736</v>
      </c>
      <c r="K484" t="s">
        <v>3737</v>
      </c>
      <c r="L484" t="s">
        <v>5220</v>
      </c>
      <c r="M484" s="44" t="s">
        <v>3738</v>
      </c>
      <c r="N484" s="44" t="s">
        <v>5221</v>
      </c>
      <c r="O484" s="44" t="s">
        <v>5222</v>
      </c>
      <c r="P484" s="43">
        <v>41094</v>
      </c>
      <c r="Q484" s="44" t="s">
        <v>501</v>
      </c>
      <c r="R484" s="44" t="s">
        <v>501</v>
      </c>
    </row>
    <row r="485" spans="1:18" ht="18" customHeight="1">
      <c r="A485">
        <v>3632</v>
      </c>
      <c r="B485">
        <v>3632</v>
      </c>
      <c r="C485" s="3">
        <v>41057</v>
      </c>
      <c r="D485">
        <v>41103</v>
      </c>
      <c r="E485" t="s">
        <v>1534</v>
      </c>
      <c r="F485" t="s">
        <v>1535</v>
      </c>
      <c r="G485" t="s">
        <v>3713</v>
      </c>
      <c r="H485" s="44" t="s">
        <v>5746</v>
      </c>
      <c r="I485" s="44">
        <v>41108</v>
      </c>
      <c r="J485" t="s">
        <v>3739</v>
      </c>
      <c r="K485" t="s">
        <v>3740</v>
      </c>
      <c r="L485" t="s">
        <v>5223</v>
      </c>
      <c r="M485" s="44" t="s">
        <v>3741</v>
      </c>
      <c r="N485" s="44" t="s">
        <v>5747</v>
      </c>
      <c r="O485" s="44" t="s">
        <v>5734</v>
      </c>
      <c r="P485" s="43">
        <v>41108</v>
      </c>
      <c r="Q485" s="44" t="s">
        <v>3935</v>
      </c>
      <c r="R485" s="44" t="s">
        <v>501</v>
      </c>
    </row>
    <row r="486" spans="1:18" ht="18" customHeight="1">
      <c r="A486">
        <v>3633</v>
      </c>
      <c r="B486">
        <v>3633</v>
      </c>
      <c r="C486" s="3">
        <v>41057</v>
      </c>
      <c r="D486">
        <v>41103</v>
      </c>
      <c r="E486" t="s">
        <v>1534</v>
      </c>
      <c r="F486" t="s">
        <v>1535</v>
      </c>
      <c r="G486" t="s">
        <v>3713</v>
      </c>
      <c r="H486" s="44" t="s">
        <v>5748</v>
      </c>
      <c r="I486" s="44">
        <v>41109</v>
      </c>
      <c r="J486" t="s">
        <v>3739</v>
      </c>
      <c r="K486" t="s">
        <v>3742</v>
      </c>
      <c r="L486" t="s">
        <v>5224</v>
      </c>
      <c r="M486" s="44" t="s">
        <v>3741</v>
      </c>
      <c r="N486" s="44" t="s">
        <v>5830</v>
      </c>
      <c r="O486" s="44" t="s">
        <v>5758</v>
      </c>
      <c r="P486" s="43">
        <v>41109</v>
      </c>
      <c r="Q486" s="44" t="s">
        <v>3949</v>
      </c>
      <c r="R486" s="44" t="s">
        <v>501</v>
      </c>
    </row>
    <row r="487" spans="1:18" ht="18" customHeight="1">
      <c r="A487">
        <v>3634</v>
      </c>
      <c r="B487">
        <v>3634</v>
      </c>
      <c r="C487" s="3">
        <v>41057</v>
      </c>
      <c r="D487">
        <v>41103</v>
      </c>
      <c r="E487" t="s">
        <v>1534</v>
      </c>
      <c r="F487" t="s">
        <v>1535</v>
      </c>
      <c r="G487" t="s">
        <v>3713</v>
      </c>
      <c r="H487" s="44" t="s">
        <v>5749</v>
      </c>
      <c r="I487" s="44">
        <v>41110</v>
      </c>
      <c r="J487" t="s">
        <v>3739</v>
      </c>
      <c r="K487" t="s">
        <v>3743</v>
      </c>
      <c r="L487" t="s">
        <v>5219</v>
      </c>
      <c r="M487" s="44" t="s">
        <v>3741</v>
      </c>
      <c r="N487" s="44" t="s">
        <v>5831</v>
      </c>
      <c r="O487" s="44" t="s">
        <v>5213</v>
      </c>
      <c r="P487" s="43">
        <v>41110</v>
      </c>
      <c r="Q487" s="44" t="s">
        <v>3937</v>
      </c>
      <c r="R487" s="44" t="s">
        <v>501</v>
      </c>
    </row>
    <row r="488" spans="1:18" ht="18" customHeight="1">
      <c r="A488">
        <v>3618</v>
      </c>
      <c r="B488">
        <v>3618</v>
      </c>
      <c r="C488" s="3">
        <v>41057</v>
      </c>
      <c r="D488">
        <v>41163</v>
      </c>
      <c r="E488" t="s">
        <v>1534</v>
      </c>
      <c r="F488" t="s">
        <v>1535</v>
      </c>
      <c r="G488" t="s">
        <v>3713</v>
      </c>
      <c r="H488" s="44" t="s">
        <v>8344</v>
      </c>
      <c r="I488" s="44">
        <v>41162</v>
      </c>
      <c r="J488" t="s">
        <v>3744</v>
      </c>
      <c r="K488" t="s">
        <v>3745</v>
      </c>
      <c r="L488" t="s">
        <v>5225</v>
      </c>
      <c r="M488" s="44" t="s">
        <v>3746</v>
      </c>
      <c r="N488" s="44" t="s">
        <v>8345</v>
      </c>
      <c r="O488" s="44" t="s">
        <v>6329</v>
      </c>
      <c r="P488" s="43">
        <v>41171</v>
      </c>
      <c r="Q488" s="44" t="s">
        <v>5832</v>
      </c>
      <c r="R488" s="44" t="s">
        <v>501</v>
      </c>
    </row>
    <row r="489" spans="1:18" ht="18" customHeight="1">
      <c r="A489">
        <v>3635</v>
      </c>
      <c r="B489">
        <v>3635</v>
      </c>
      <c r="C489" s="3">
        <v>41057</v>
      </c>
      <c r="D489">
        <v>41145</v>
      </c>
      <c r="E489" t="s">
        <v>1534</v>
      </c>
      <c r="F489" t="s">
        <v>1535</v>
      </c>
      <c r="G489" t="s">
        <v>3713</v>
      </c>
      <c r="H489" s="44" t="s">
        <v>5750</v>
      </c>
      <c r="I489" s="44">
        <v>41110</v>
      </c>
      <c r="J489" t="s">
        <v>3739</v>
      </c>
      <c r="K489" t="s">
        <v>3747</v>
      </c>
      <c r="L489" t="s">
        <v>5226</v>
      </c>
      <c r="M489" s="44" t="s">
        <v>3741</v>
      </c>
      <c r="N489" s="44" t="s">
        <v>5922</v>
      </c>
      <c r="O489" s="44" t="s">
        <v>5213</v>
      </c>
      <c r="P489" s="43">
        <v>41114</v>
      </c>
      <c r="Q489" s="44" t="s">
        <v>3950</v>
      </c>
      <c r="R489" s="44" t="s">
        <v>501</v>
      </c>
    </row>
    <row r="490" spans="1:18" ht="18" customHeight="1">
      <c r="A490">
        <v>3617</v>
      </c>
      <c r="B490">
        <v>3617</v>
      </c>
      <c r="C490" s="3">
        <v>41057</v>
      </c>
      <c r="D490">
        <v>41124</v>
      </c>
      <c r="E490" t="s">
        <v>1543</v>
      </c>
      <c r="F490" t="s">
        <v>1535</v>
      </c>
      <c r="G490" t="s">
        <v>3713</v>
      </c>
      <c r="H490" s="44" t="s">
        <v>501</v>
      </c>
      <c r="I490" s="44" t="s">
        <v>501</v>
      </c>
      <c r="J490" t="s">
        <v>3748</v>
      </c>
      <c r="K490" t="s">
        <v>3749</v>
      </c>
      <c r="L490" t="s">
        <v>5227</v>
      </c>
      <c r="M490" s="44" t="s">
        <v>3750</v>
      </c>
      <c r="N490" s="44" t="s">
        <v>501</v>
      </c>
      <c r="O490" s="44" t="s">
        <v>501</v>
      </c>
      <c r="P490" s="43" t="s">
        <v>501</v>
      </c>
      <c r="Q490" s="44" t="s">
        <v>5833</v>
      </c>
      <c r="R490" s="44" t="s">
        <v>501</v>
      </c>
    </row>
    <row r="491" spans="1:18" ht="18" customHeight="1">
      <c r="A491">
        <v>3621</v>
      </c>
      <c r="B491">
        <v>3621</v>
      </c>
      <c r="C491" s="3">
        <v>41057</v>
      </c>
      <c r="D491">
        <v>41102</v>
      </c>
      <c r="E491" t="s">
        <v>1534</v>
      </c>
      <c r="F491" t="s">
        <v>1535</v>
      </c>
      <c r="G491" t="s">
        <v>3713</v>
      </c>
      <c r="H491" s="44" t="s">
        <v>5834</v>
      </c>
      <c r="I491" s="44">
        <v>41114</v>
      </c>
      <c r="J491" t="s">
        <v>3751</v>
      </c>
      <c r="K491" t="s">
        <v>4501</v>
      </c>
      <c r="L491" t="s">
        <v>5219</v>
      </c>
      <c r="M491" s="44" t="s">
        <v>3752</v>
      </c>
      <c r="N491" s="44" t="s">
        <v>6231</v>
      </c>
      <c r="O491" s="44" t="s">
        <v>5536</v>
      </c>
      <c r="P491" s="43">
        <v>41115</v>
      </c>
      <c r="Q491" s="44" t="s">
        <v>501</v>
      </c>
      <c r="R491" s="44" t="s">
        <v>501</v>
      </c>
    </row>
    <row r="492" spans="1:18" ht="18" customHeight="1">
      <c r="A492">
        <v>3622</v>
      </c>
      <c r="B492">
        <v>3622</v>
      </c>
      <c r="C492" s="3">
        <v>41057</v>
      </c>
      <c r="D492">
        <v>41102</v>
      </c>
      <c r="E492" t="s">
        <v>1534</v>
      </c>
      <c r="F492" t="s">
        <v>1535</v>
      </c>
      <c r="G492" t="s">
        <v>3713</v>
      </c>
      <c r="H492" s="44" t="s">
        <v>5228</v>
      </c>
      <c r="I492" s="44">
        <v>41100</v>
      </c>
      <c r="J492" t="s">
        <v>3753</v>
      </c>
      <c r="K492" t="s">
        <v>3754</v>
      </c>
      <c r="L492" t="s">
        <v>5229</v>
      </c>
      <c r="M492" s="44" t="s">
        <v>3755</v>
      </c>
      <c r="N492" s="44" t="s">
        <v>5579</v>
      </c>
      <c r="O492" s="44" t="s">
        <v>1625</v>
      </c>
      <c r="P492" s="43">
        <v>41114</v>
      </c>
      <c r="Q492" s="44" t="s">
        <v>501</v>
      </c>
      <c r="R492" s="44" t="s">
        <v>501</v>
      </c>
    </row>
    <row r="493" spans="1:18" ht="18" customHeight="1">
      <c r="A493">
        <v>3631</v>
      </c>
      <c r="B493">
        <v>3631</v>
      </c>
      <c r="C493" s="3">
        <v>41057</v>
      </c>
      <c r="D493">
        <v>41102</v>
      </c>
      <c r="E493" t="s">
        <v>1534</v>
      </c>
      <c r="F493" t="s">
        <v>1535</v>
      </c>
      <c r="G493" t="s">
        <v>3713</v>
      </c>
      <c r="H493" s="44" t="s">
        <v>5751</v>
      </c>
      <c r="I493" s="44">
        <v>41110</v>
      </c>
      <c r="J493" t="s">
        <v>3756</v>
      </c>
      <c r="K493" t="s">
        <v>3757</v>
      </c>
      <c r="L493" t="s">
        <v>5230</v>
      </c>
      <c r="M493" s="44" t="s">
        <v>3758</v>
      </c>
      <c r="N493" s="44" t="s">
        <v>5835</v>
      </c>
      <c r="O493" s="44" t="s">
        <v>5793</v>
      </c>
      <c r="P493" s="43">
        <v>41110</v>
      </c>
      <c r="Q493" s="44" t="s">
        <v>501</v>
      </c>
      <c r="R493" s="44" t="s">
        <v>501</v>
      </c>
    </row>
    <row r="494" spans="1:18" ht="18" customHeight="1">
      <c r="A494">
        <v>3623</v>
      </c>
      <c r="B494">
        <v>3623</v>
      </c>
      <c r="C494" s="3">
        <v>41057</v>
      </c>
      <c r="D494">
        <v>41102</v>
      </c>
      <c r="E494" t="s">
        <v>1534</v>
      </c>
      <c r="F494" t="s">
        <v>1535</v>
      </c>
      <c r="G494" t="s">
        <v>3713</v>
      </c>
      <c r="H494" s="44" t="s">
        <v>5752</v>
      </c>
      <c r="I494" s="44">
        <v>41110</v>
      </c>
      <c r="J494" t="s">
        <v>3759</v>
      </c>
      <c r="K494" t="s">
        <v>4502</v>
      </c>
      <c r="L494" t="s">
        <v>5231</v>
      </c>
      <c r="M494" s="44" t="s">
        <v>3760</v>
      </c>
      <c r="N494" s="44" t="s">
        <v>5836</v>
      </c>
      <c r="O494" s="44" t="s">
        <v>1552</v>
      </c>
      <c r="P494" s="43">
        <v>41114</v>
      </c>
      <c r="Q494" s="44" t="s">
        <v>501</v>
      </c>
      <c r="R494" s="44" t="s">
        <v>501</v>
      </c>
    </row>
    <row r="495" spans="1:18" ht="18" customHeight="1">
      <c r="A495">
        <v>3624</v>
      </c>
      <c r="B495">
        <v>3624</v>
      </c>
      <c r="C495" s="3">
        <v>41057</v>
      </c>
      <c r="D495">
        <v>41102</v>
      </c>
      <c r="E495" t="s">
        <v>1534</v>
      </c>
      <c r="F495" t="s">
        <v>1535</v>
      </c>
      <c r="G495" t="s">
        <v>3713</v>
      </c>
      <c r="H495" s="44" t="s">
        <v>5580</v>
      </c>
      <c r="I495" s="44">
        <v>41100</v>
      </c>
      <c r="J495" t="s">
        <v>3761</v>
      </c>
      <c r="K495" t="s">
        <v>3762</v>
      </c>
      <c r="L495" t="s">
        <v>5232</v>
      </c>
      <c r="M495" s="44" t="s">
        <v>3763</v>
      </c>
      <c r="N495" s="44" t="s">
        <v>5581</v>
      </c>
      <c r="O495" s="44" t="s">
        <v>5582</v>
      </c>
      <c r="P495" s="43">
        <v>41151</v>
      </c>
      <c r="Q495" s="44" t="s">
        <v>501</v>
      </c>
      <c r="R495" s="44" t="s">
        <v>501</v>
      </c>
    </row>
    <row r="496" spans="1:18" ht="18" customHeight="1">
      <c r="A496">
        <v>3614</v>
      </c>
      <c r="B496">
        <v>3614</v>
      </c>
      <c r="C496" s="3">
        <v>41057</v>
      </c>
      <c r="D496">
        <v>41102</v>
      </c>
      <c r="E496" t="s">
        <v>1534</v>
      </c>
      <c r="F496" t="s">
        <v>1535</v>
      </c>
      <c r="G496" t="s">
        <v>3713</v>
      </c>
      <c r="H496" s="44" t="s">
        <v>5583</v>
      </c>
      <c r="I496" s="44">
        <v>41102</v>
      </c>
      <c r="J496" t="s">
        <v>3764</v>
      </c>
      <c r="K496" t="s">
        <v>3765</v>
      </c>
      <c r="L496" t="s">
        <v>5233</v>
      </c>
      <c r="M496" s="44" t="s">
        <v>3766</v>
      </c>
      <c r="N496" s="44" t="s">
        <v>5584</v>
      </c>
      <c r="O496" s="44" t="s">
        <v>1559</v>
      </c>
      <c r="P496" s="43">
        <v>41102</v>
      </c>
      <c r="Q496" s="44" t="s">
        <v>501</v>
      </c>
      <c r="R496" s="44" t="s">
        <v>501</v>
      </c>
    </row>
    <row r="497" spans="1:18" ht="18" customHeight="1">
      <c r="A497">
        <v>3613</v>
      </c>
      <c r="B497">
        <v>3613</v>
      </c>
      <c r="C497" s="3">
        <v>41057</v>
      </c>
      <c r="D497">
        <v>41102</v>
      </c>
      <c r="E497" t="s">
        <v>1534</v>
      </c>
      <c r="F497" t="s">
        <v>1535</v>
      </c>
      <c r="G497" t="s">
        <v>3713</v>
      </c>
      <c r="H497" s="44" t="s">
        <v>6370</v>
      </c>
      <c r="I497" s="44">
        <v>41122</v>
      </c>
      <c r="J497" t="s">
        <v>3767</v>
      </c>
      <c r="K497" t="s">
        <v>5400</v>
      </c>
      <c r="L497" t="s">
        <v>5234</v>
      </c>
      <c r="M497" s="44" t="s">
        <v>3768</v>
      </c>
      <c r="N497" s="44" t="s">
        <v>6371</v>
      </c>
      <c r="O497" s="44" t="s">
        <v>6372</v>
      </c>
      <c r="P497" s="43">
        <v>41134</v>
      </c>
      <c r="Q497" s="44" t="s">
        <v>501</v>
      </c>
      <c r="R497" s="44" t="s">
        <v>501</v>
      </c>
    </row>
    <row r="498" spans="1:18" ht="18" customHeight="1">
      <c r="A498">
        <v>3612</v>
      </c>
      <c r="B498">
        <v>3612</v>
      </c>
      <c r="C498" s="3">
        <v>41057</v>
      </c>
      <c r="D498">
        <v>41102</v>
      </c>
      <c r="E498" t="s">
        <v>1534</v>
      </c>
      <c r="F498" t="s">
        <v>1535</v>
      </c>
      <c r="G498" t="s">
        <v>3713</v>
      </c>
      <c r="H498" s="44" t="s">
        <v>5235</v>
      </c>
      <c r="I498" s="44">
        <v>41099</v>
      </c>
      <c r="J498" t="s">
        <v>3769</v>
      </c>
      <c r="K498" t="s">
        <v>3770</v>
      </c>
      <c r="L498" t="s">
        <v>5236</v>
      </c>
      <c r="M498" s="44" t="s">
        <v>3771</v>
      </c>
      <c r="N498" s="44" t="s">
        <v>5544</v>
      </c>
      <c r="O498" s="44" t="s">
        <v>5536</v>
      </c>
      <c r="P498" s="43">
        <v>41099</v>
      </c>
      <c r="Q498" s="44" t="s">
        <v>501</v>
      </c>
      <c r="R498" s="44" t="s">
        <v>501</v>
      </c>
    </row>
    <row r="499" spans="1:18" ht="18" customHeight="1">
      <c r="A499">
        <v>3593</v>
      </c>
      <c r="B499">
        <v>3593</v>
      </c>
      <c r="C499" s="3">
        <v>41057</v>
      </c>
      <c r="D499">
        <v>41117</v>
      </c>
      <c r="E499" t="s">
        <v>1534</v>
      </c>
      <c r="F499" t="s">
        <v>1535</v>
      </c>
      <c r="G499" t="s">
        <v>3772</v>
      </c>
      <c r="H499" s="44" t="s">
        <v>6691</v>
      </c>
      <c r="I499" s="44">
        <v>41134</v>
      </c>
      <c r="J499" t="s">
        <v>3773</v>
      </c>
      <c r="K499" t="s">
        <v>3774</v>
      </c>
      <c r="L499" t="s">
        <v>5237</v>
      </c>
      <c r="M499" s="44" t="s">
        <v>3775</v>
      </c>
      <c r="N499" s="44" t="s">
        <v>6692</v>
      </c>
      <c r="O499" s="44" t="s">
        <v>6869</v>
      </c>
      <c r="P499" s="43">
        <v>41134</v>
      </c>
      <c r="Q499" s="44" t="s">
        <v>5238</v>
      </c>
      <c r="R499" s="44" t="s">
        <v>501</v>
      </c>
    </row>
    <row r="500" spans="1:18" ht="18" customHeight="1">
      <c r="A500">
        <v>3594</v>
      </c>
      <c r="B500">
        <v>3594</v>
      </c>
      <c r="C500" s="3">
        <v>41057</v>
      </c>
      <c r="D500">
        <v>41117</v>
      </c>
      <c r="E500" t="s">
        <v>1599</v>
      </c>
      <c r="F500" t="s">
        <v>1776</v>
      </c>
      <c r="G500" t="s">
        <v>3776</v>
      </c>
      <c r="H500" s="44" t="s">
        <v>501</v>
      </c>
      <c r="I500" s="44">
        <v>41138</v>
      </c>
      <c r="J500" t="s">
        <v>3777</v>
      </c>
      <c r="K500" t="s">
        <v>3778</v>
      </c>
      <c r="L500" t="s">
        <v>5239</v>
      </c>
      <c r="M500" s="44" t="s">
        <v>5240</v>
      </c>
      <c r="N500" s="44" t="s">
        <v>501</v>
      </c>
      <c r="O500" s="44" t="s">
        <v>501</v>
      </c>
      <c r="P500" s="43" t="s">
        <v>501</v>
      </c>
      <c r="Q500" s="44" t="s">
        <v>5241</v>
      </c>
      <c r="R500" s="44" t="s">
        <v>501</v>
      </c>
    </row>
    <row r="501" spans="1:18" ht="18" customHeight="1">
      <c r="A501">
        <v>3595</v>
      </c>
      <c r="B501">
        <v>3595</v>
      </c>
      <c r="C501" s="3">
        <v>41057</v>
      </c>
      <c r="D501">
        <v>41102</v>
      </c>
      <c r="E501" t="s">
        <v>1534</v>
      </c>
      <c r="F501" t="s">
        <v>1776</v>
      </c>
      <c r="G501" t="s">
        <v>3779</v>
      </c>
      <c r="H501" s="44" t="s">
        <v>5242</v>
      </c>
      <c r="I501" s="44">
        <v>41094</v>
      </c>
      <c r="J501" t="s">
        <v>3780</v>
      </c>
      <c r="K501" t="s">
        <v>3781</v>
      </c>
      <c r="L501" t="s">
        <v>5243</v>
      </c>
      <c r="M501" s="44" t="s">
        <v>3782</v>
      </c>
      <c r="N501" s="44" t="s">
        <v>5244</v>
      </c>
      <c r="O501" s="44" t="s">
        <v>1806</v>
      </c>
      <c r="P501" s="43">
        <v>41094</v>
      </c>
      <c r="Q501" s="44" t="s">
        <v>501</v>
      </c>
      <c r="R501" s="44" t="s">
        <v>501</v>
      </c>
    </row>
    <row r="502" spans="1:18" ht="18" customHeight="1">
      <c r="A502">
        <v>3596</v>
      </c>
      <c r="B502">
        <v>3596</v>
      </c>
      <c r="C502" s="3">
        <v>41057</v>
      </c>
      <c r="D502">
        <v>41117</v>
      </c>
      <c r="E502" t="s">
        <v>1534</v>
      </c>
      <c r="F502" t="s">
        <v>1535</v>
      </c>
      <c r="G502" t="s">
        <v>3783</v>
      </c>
      <c r="H502" s="44" t="s">
        <v>6693</v>
      </c>
      <c r="I502" s="44">
        <v>41131</v>
      </c>
      <c r="J502" t="s">
        <v>3784</v>
      </c>
      <c r="K502" t="s">
        <v>5245</v>
      </c>
      <c r="L502" t="s">
        <v>5246</v>
      </c>
      <c r="M502" s="44" t="s">
        <v>3785</v>
      </c>
      <c r="N502" s="44" t="s">
        <v>6694</v>
      </c>
      <c r="O502" s="44" t="s">
        <v>4486</v>
      </c>
      <c r="P502" s="43">
        <v>41131</v>
      </c>
      <c r="Q502" s="44" t="s">
        <v>5247</v>
      </c>
      <c r="R502" s="44" t="s">
        <v>501</v>
      </c>
    </row>
    <row r="503" spans="1:18" ht="18" customHeight="1">
      <c r="A503">
        <v>3597</v>
      </c>
      <c r="B503">
        <v>3597</v>
      </c>
      <c r="C503" s="3">
        <v>41057</v>
      </c>
      <c r="D503">
        <v>41117</v>
      </c>
      <c r="E503" t="s">
        <v>1534</v>
      </c>
      <c r="F503" t="s">
        <v>1776</v>
      </c>
      <c r="G503" t="s">
        <v>3786</v>
      </c>
      <c r="H503" s="44" t="s">
        <v>7976</v>
      </c>
      <c r="I503" s="44">
        <v>41138</v>
      </c>
      <c r="J503" t="s">
        <v>3787</v>
      </c>
      <c r="K503" t="s">
        <v>5248</v>
      </c>
      <c r="L503" t="s">
        <v>5249</v>
      </c>
      <c r="M503" s="44" t="s">
        <v>5250</v>
      </c>
      <c r="N503" s="44" t="s">
        <v>7977</v>
      </c>
      <c r="O503" s="44" t="s">
        <v>4273</v>
      </c>
      <c r="P503" s="43">
        <v>41163</v>
      </c>
      <c r="Q503" s="44" t="s">
        <v>5251</v>
      </c>
      <c r="R503" s="44" t="s">
        <v>501</v>
      </c>
    </row>
    <row r="504" spans="1:18" ht="18" customHeight="1">
      <c r="A504">
        <v>3598</v>
      </c>
      <c r="B504">
        <v>3598</v>
      </c>
      <c r="C504" s="3">
        <v>41057</v>
      </c>
      <c r="D504">
        <v>41102</v>
      </c>
      <c r="E504" t="s">
        <v>1534</v>
      </c>
      <c r="F504" t="s">
        <v>1776</v>
      </c>
      <c r="G504" t="s">
        <v>3788</v>
      </c>
      <c r="H504" s="44" t="s">
        <v>5252</v>
      </c>
      <c r="I504" s="44">
        <v>41093</v>
      </c>
      <c r="J504" t="s">
        <v>3789</v>
      </c>
      <c r="K504" t="s">
        <v>4590</v>
      </c>
      <c r="L504" t="s">
        <v>5253</v>
      </c>
      <c r="M504" s="44" t="s">
        <v>3790</v>
      </c>
      <c r="N504" s="44" t="s">
        <v>5254</v>
      </c>
      <c r="O504" s="44" t="s">
        <v>4292</v>
      </c>
      <c r="P504" s="43">
        <v>41093</v>
      </c>
      <c r="Q504" s="44" t="s">
        <v>501</v>
      </c>
      <c r="R504" s="44" t="s">
        <v>501</v>
      </c>
    </row>
    <row r="505" spans="1:18" ht="18" customHeight="1">
      <c r="A505">
        <v>3599</v>
      </c>
      <c r="B505">
        <v>3599</v>
      </c>
      <c r="C505" s="3">
        <v>41057</v>
      </c>
      <c r="D505">
        <v>41102</v>
      </c>
      <c r="E505" t="s">
        <v>1534</v>
      </c>
      <c r="F505" t="s">
        <v>1776</v>
      </c>
      <c r="G505" t="s">
        <v>3791</v>
      </c>
      <c r="H505" s="44" t="s">
        <v>5255</v>
      </c>
      <c r="I505" s="44">
        <v>41096</v>
      </c>
      <c r="J505" t="s">
        <v>4591</v>
      </c>
      <c r="K505" t="s">
        <v>4592</v>
      </c>
      <c r="L505" t="s">
        <v>5256</v>
      </c>
      <c r="M505" s="44" t="s">
        <v>5585</v>
      </c>
      <c r="N505" s="44" t="s">
        <v>5401</v>
      </c>
      <c r="O505" s="44" t="s">
        <v>5402</v>
      </c>
      <c r="P505" s="43">
        <v>41103</v>
      </c>
      <c r="Q505" s="44" t="s">
        <v>501</v>
      </c>
      <c r="R505" s="44" t="s">
        <v>501</v>
      </c>
    </row>
    <row r="506" spans="1:18" ht="18" customHeight="1">
      <c r="A506">
        <v>3600</v>
      </c>
      <c r="B506">
        <v>3600</v>
      </c>
      <c r="C506" s="3">
        <v>41057</v>
      </c>
      <c r="D506">
        <v>41117</v>
      </c>
      <c r="E506" t="s">
        <v>1534</v>
      </c>
      <c r="F506" t="s">
        <v>1776</v>
      </c>
      <c r="G506" t="s">
        <v>3792</v>
      </c>
      <c r="H506" s="44" t="s">
        <v>7637</v>
      </c>
      <c r="I506" s="44">
        <v>41138</v>
      </c>
      <c r="J506" t="s">
        <v>3793</v>
      </c>
      <c r="K506" t="s">
        <v>5257</v>
      </c>
      <c r="L506" t="s">
        <v>5258</v>
      </c>
      <c r="M506" s="44" t="s">
        <v>3794</v>
      </c>
      <c r="N506" s="44" t="s">
        <v>7638</v>
      </c>
      <c r="O506" s="44" t="s">
        <v>4273</v>
      </c>
      <c r="P506" s="43">
        <v>41157</v>
      </c>
      <c r="Q506" s="44" t="s">
        <v>5259</v>
      </c>
      <c r="R506" s="44" t="s">
        <v>501</v>
      </c>
    </row>
    <row r="507" spans="1:18" ht="18" customHeight="1">
      <c r="A507">
        <v>3601</v>
      </c>
      <c r="B507">
        <v>3601</v>
      </c>
      <c r="C507" s="3">
        <v>41057</v>
      </c>
      <c r="D507">
        <v>41117</v>
      </c>
      <c r="E507" t="s">
        <v>1543</v>
      </c>
      <c r="F507" t="s">
        <v>1535</v>
      </c>
      <c r="G507" t="s">
        <v>3795</v>
      </c>
      <c r="H507" s="44" t="s">
        <v>501</v>
      </c>
      <c r="I507" s="44">
        <v>41149</v>
      </c>
      <c r="J507" t="s">
        <v>3796</v>
      </c>
      <c r="K507" t="s">
        <v>3797</v>
      </c>
      <c r="L507" t="s">
        <v>5260</v>
      </c>
      <c r="M507" s="44" t="s">
        <v>5261</v>
      </c>
      <c r="N507" s="44" t="s">
        <v>501</v>
      </c>
      <c r="O507" s="44" t="s">
        <v>501</v>
      </c>
      <c r="P507" s="43" t="s">
        <v>501</v>
      </c>
      <c r="Q507" s="44" t="s">
        <v>6695</v>
      </c>
      <c r="R507" s="44" t="s">
        <v>501</v>
      </c>
    </row>
    <row r="508" spans="1:18" ht="18" customHeight="1">
      <c r="A508">
        <v>3602</v>
      </c>
      <c r="B508">
        <v>3602</v>
      </c>
      <c r="C508" s="3">
        <v>41057</v>
      </c>
      <c r="D508">
        <v>41102</v>
      </c>
      <c r="E508" t="s">
        <v>1543</v>
      </c>
      <c r="F508" t="s">
        <v>1776</v>
      </c>
      <c r="G508" t="s">
        <v>3798</v>
      </c>
      <c r="H508" s="44" t="s">
        <v>5586</v>
      </c>
      <c r="I508" s="44">
        <v>41100</v>
      </c>
      <c r="J508" t="s">
        <v>3799</v>
      </c>
      <c r="K508" t="s">
        <v>3800</v>
      </c>
      <c r="L508" t="s">
        <v>5262</v>
      </c>
      <c r="M508" s="44" t="s">
        <v>3801</v>
      </c>
      <c r="N508" s="44" t="s">
        <v>501</v>
      </c>
      <c r="O508" s="44" t="s">
        <v>501</v>
      </c>
      <c r="P508" s="43" t="s">
        <v>501</v>
      </c>
      <c r="Q508" s="44" t="s">
        <v>6512</v>
      </c>
      <c r="R508" s="44" t="s">
        <v>501</v>
      </c>
    </row>
    <row r="509" spans="1:18" ht="18" customHeight="1">
      <c r="A509">
        <v>3603</v>
      </c>
      <c r="B509">
        <v>3603</v>
      </c>
      <c r="C509" s="3">
        <v>41057</v>
      </c>
      <c r="D509">
        <v>41117</v>
      </c>
      <c r="E509" t="s">
        <v>1534</v>
      </c>
      <c r="F509" t="s">
        <v>1776</v>
      </c>
      <c r="G509" t="s">
        <v>3802</v>
      </c>
      <c r="H509" s="44" t="s">
        <v>7978</v>
      </c>
      <c r="I509" s="44">
        <v>41164</v>
      </c>
      <c r="J509" t="s">
        <v>3803</v>
      </c>
      <c r="K509" t="s">
        <v>3804</v>
      </c>
      <c r="L509" t="s">
        <v>5263</v>
      </c>
      <c r="M509" s="44" t="s">
        <v>5264</v>
      </c>
      <c r="N509" s="44" t="s">
        <v>7979</v>
      </c>
      <c r="O509" s="44" t="s">
        <v>5718</v>
      </c>
      <c r="P509" s="43">
        <v>41165</v>
      </c>
      <c r="Q509" s="44" t="s">
        <v>5265</v>
      </c>
      <c r="R509" s="44" t="s">
        <v>501</v>
      </c>
    </row>
    <row r="510" spans="1:18" ht="18" customHeight="1">
      <c r="A510">
        <v>3604</v>
      </c>
      <c r="B510">
        <v>3604</v>
      </c>
      <c r="C510" s="3">
        <v>41057</v>
      </c>
      <c r="D510">
        <v>41102</v>
      </c>
      <c r="E510" t="s">
        <v>1534</v>
      </c>
      <c r="F510" t="s">
        <v>1535</v>
      </c>
      <c r="G510" t="s">
        <v>3805</v>
      </c>
      <c r="H510" s="44" t="s">
        <v>4768</v>
      </c>
      <c r="I510" s="44">
        <v>41093</v>
      </c>
      <c r="J510" t="s">
        <v>3806</v>
      </c>
      <c r="K510" t="s">
        <v>3807</v>
      </c>
      <c r="L510" t="s">
        <v>5266</v>
      </c>
      <c r="M510" s="44" t="s">
        <v>3808</v>
      </c>
      <c r="N510" s="44" t="s">
        <v>5267</v>
      </c>
      <c r="O510" s="44" t="s">
        <v>1956</v>
      </c>
      <c r="P510" s="43">
        <v>41093</v>
      </c>
      <c r="Q510" s="44" t="s">
        <v>501</v>
      </c>
      <c r="R510" s="44" t="s">
        <v>501</v>
      </c>
    </row>
    <row r="511" spans="1:18" ht="18" customHeight="1">
      <c r="A511">
        <v>3581</v>
      </c>
      <c r="B511">
        <v>3581</v>
      </c>
      <c r="C511" s="3">
        <v>41057</v>
      </c>
      <c r="D511">
        <v>41102</v>
      </c>
      <c r="E511" t="s">
        <v>1534</v>
      </c>
      <c r="F511" t="s">
        <v>1535</v>
      </c>
      <c r="G511" t="s">
        <v>3809</v>
      </c>
      <c r="H511" s="44" t="s">
        <v>6903</v>
      </c>
      <c r="I511" s="44">
        <v>41135</v>
      </c>
      <c r="J511" t="s">
        <v>3810</v>
      </c>
      <c r="K511" t="s">
        <v>4503</v>
      </c>
      <c r="L511" t="s">
        <v>5268</v>
      </c>
      <c r="M511" s="44" t="s">
        <v>3811</v>
      </c>
      <c r="N511" s="44" t="s">
        <v>6904</v>
      </c>
      <c r="O511" s="44" t="s">
        <v>5536</v>
      </c>
      <c r="P511" s="43">
        <v>41135</v>
      </c>
      <c r="Q511" s="44" t="s">
        <v>501</v>
      </c>
      <c r="R511" s="44" t="s">
        <v>501</v>
      </c>
    </row>
    <row r="512" spans="1:18" ht="18" customHeight="1">
      <c r="A512">
        <v>3583</v>
      </c>
      <c r="B512">
        <v>3583</v>
      </c>
      <c r="C512" s="3">
        <v>41057</v>
      </c>
      <c r="D512">
        <v>41102</v>
      </c>
      <c r="E512" t="s">
        <v>1534</v>
      </c>
      <c r="F512" t="s">
        <v>1535</v>
      </c>
      <c r="G512" t="s">
        <v>3812</v>
      </c>
      <c r="H512" s="44" t="s">
        <v>5753</v>
      </c>
      <c r="I512" s="44">
        <v>41110</v>
      </c>
      <c r="J512" t="s">
        <v>3813</v>
      </c>
      <c r="K512" t="s">
        <v>3814</v>
      </c>
      <c r="L512" t="s">
        <v>5269</v>
      </c>
      <c r="M512" s="44" t="s">
        <v>3815</v>
      </c>
      <c r="N512" s="44" t="s">
        <v>5837</v>
      </c>
      <c r="O512" s="44" t="s">
        <v>501</v>
      </c>
      <c r="P512" s="43">
        <v>41110</v>
      </c>
      <c r="Q512" s="44" t="s">
        <v>501</v>
      </c>
      <c r="R512" s="44" t="s">
        <v>501</v>
      </c>
    </row>
    <row r="513" spans="1:18" ht="18" customHeight="1">
      <c r="A513">
        <v>3584</v>
      </c>
      <c r="B513">
        <v>3584</v>
      </c>
      <c r="C513" s="3">
        <v>41057</v>
      </c>
      <c r="D513">
        <v>41102</v>
      </c>
      <c r="E513" t="s">
        <v>1534</v>
      </c>
      <c r="F513" t="s">
        <v>1776</v>
      </c>
      <c r="G513" t="s">
        <v>3816</v>
      </c>
      <c r="H513" s="44" t="s">
        <v>5587</v>
      </c>
      <c r="I513" s="44">
        <v>41101</v>
      </c>
      <c r="J513" t="s">
        <v>4593</v>
      </c>
      <c r="K513" t="s">
        <v>4594</v>
      </c>
      <c r="L513" t="s">
        <v>5270</v>
      </c>
      <c r="M513" s="44" t="s">
        <v>3817</v>
      </c>
      <c r="N513" s="44" t="s">
        <v>5588</v>
      </c>
      <c r="O513" s="44" t="s">
        <v>5589</v>
      </c>
      <c r="P513" s="43">
        <v>41103</v>
      </c>
      <c r="Q513" s="44" t="s">
        <v>501</v>
      </c>
      <c r="R513" s="44" t="s">
        <v>501</v>
      </c>
    </row>
    <row r="514" spans="1:18" ht="18" customHeight="1">
      <c r="A514">
        <v>3585</v>
      </c>
      <c r="B514">
        <v>3585</v>
      </c>
      <c r="C514" s="3">
        <v>41057</v>
      </c>
      <c r="D514">
        <v>41110</v>
      </c>
      <c r="E514" t="s">
        <v>1599</v>
      </c>
      <c r="F514" t="s">
        <v>1535</v>
      </c>
      <c r="G514" t="s">
        <v>3818</v>
      </c>
      <c r="H514" s="44" t="s">
        <v>4504</v>
      </c>
      <c r="I514" s="44" t="s">
        <v>501</v>
      </c>
      <c r="J514" t="s">
        <v>3819</v>
      </c>
      <c r="K514" t="s">
        <v>6696</v>
      </c>
      <c r="L514" t="s">
        <v>5271</v>
      </c>
      <c r="M514" s="44" t="s">
        <v>5838</v>
      </c>
      <c r="N514" s="44" t="s">
        <v>501</v>
      </c>
      <c r="O514" s="44" t="s">
        <v>501</v>
      </c>
      <c r="P514" s="43" t="s">
        <v>501</v>
      </c>
      <c r="Q514" s="44" t="s">
        <v>6697</v>
      </c>
      <c r="R514" s="44" t="s">
        <v>501</v>
      </c>
    </row>
    <row r="515" spans="1:18" ht="18" customHeight="1">
      <c r="A515">
        <v>3586</v>
      </c>
      <c r="B515">
        <v>3586</v>
      </c>
      <c r="C515" s="3">
        <v>41057</v>
      </c>
      <c r="D515">
        <v>41117</v>
      </c>
      <c r="E515" t="s">
        <v>1534</v>
      </c>
      <c r="F515" t="s">
        <v>1535</v>
      </c>
      <c r="G515" t="s">
        <v>3820</v>
      </c>
      <c r="H515" s="44" t="s">
        <v>6513</v>
      </c>
      <c r="I515" s="44">
        <v>41130</v>
      </c>
      <c r="J515" t="s">
        <v>3821</v>
      </c>
      <c r="K515" t="s">
        <v>5272</v>
      </c>
      <c r="L515" t="s">
        <v>5273</v>
      </c>
      <c r="M515" s="44" t="s">
        <v>3822</v>
      </c>
      <c r="N515" s="44" t="s">
        <v>6698</v>
      </c>
      <c r="O515" s="44" t="s">
        <v>6452</v>
      </c>
      <c r="P515" s="43">
        <v>41131</v>
      </c>
      <c r="Q515" s="44" t="s">
        <v>5274</v>
      </c>
      <c r="R515" s="44" t="s">
        <v>501</v>
      </c>
    </row>
    <row r="516" spans="1:18" ht="18" customHeight="1">
      <c r="A516">
        <v>3592</v>
      </c>
      <c r="B516">
        <v>3592</v>
      </c>
      <c r="C516" s="3">
        <v>41058</v>
      </c>
      <c r="D516">
        <v>41103</v>
      </c>
      <c r="E516" t="s">
        <v>1534</v>
      </c>
      <c r="F516" t="s">
        <v>1535</v>
      </c>
      <c r="G516" t="s">
        <v>3823</v>
      </c>
      <c r="H516" s="44" t="s">
        <v>4583</v>
      </c>
      <c r="I516" s="44">
        <v>41087</v>
      </c>
      <c r="J516" t="s">
        <v>3824</v>
      </c>
      <c r="K516" t="s">
        <v>3825</v>
      </c>
      <c r="L516" t="s">
        <v>5275</v>
      </c>
      <c r="M516" s="44" t="s">
        <v>3826</v>
      </c>
      <c r="N516" s="44" t="s">
        <v>4595</v>
      </c>
      <c r="O516" s="44" t="s">
        <v>1664</v>
      </c>
      <c r="P516" s="43">
        <v>41087</v>
      </c>
      <c r="Q516" s="44" t="s">
        <v>501</v>
      </c>
      <c r="R516" s="44" t="s">
        <v>501</v>
      </c>
    </row>
    <row r="517" spans="1:18" ht="18" customHeight="1">
      <c r="A517">
        <v>3591</v>
      </c>
      <c r="B517">
        <v>3591</v>
      </c>
      <c r="C517" s="3">
        <v>41058</v>
      </c>
      <c r="D517">
        <v>41103</v>
      </c>
      <c r="E517" t="s">
        <v>1534</v>
      </c>
      <c r="F517" t="s">
        <v>1535</v>
      </c>
      <c r="G517" t="s">
        <v>3827</v>
      </c>
      <c r="H517" s="44" t="s">
        <v>4505</v>
      </c>
      <c r="I517" s="44">
        <v>41087</v>
      </c>
      <c r="J517" t="s">
        <v>3828</v>
      </c>
      <c r="K517" t="s">
        <v>3829</v>
      </c>
      <c r="L517" t="s">
        <v>5590</v>
      </c>
      <c r="M517" s="44" t="s">
        <v>3830</v>
      </c>
      <c r="N517" s="44" t="s">
        <v>4596</v>
      </c>
      <c r="O517" s="44" t="s">
        <v>4597</v>
      </c>
      <c r="P517" s="43">
        <v>41087</v>
      </c>
      <c r="Q517" s="44" t="s">
        <v>501</v>
      </c>
      <c r="R517" s="44" t="s">
        <v>501</v>
      </c>
    </row>
    <row r="518" spans="1:18" ht="18" customHeight="1">
      <c r="A518">
        <v>3589</v>
      </c>
      <c r="B518">
        <v>3589</v>
      </c>
      <c r="C518" s="3">
        <v>41058</v>
      </c>
      <c r="D518">
        <v>41103</v>
      </c>
      <c r="E518" t="s">
        <v>1534</v>
      </c>
      <c r="F518" t="s">
        <v>1776</v>
      </c>
      <c r="G518" t="s">
        <v>3831</v>
      </c>
      <c r="H518" s="44" t="s">
        <v>4769</v>
      </c>
      <c r="I518" s="44">
        <v>41092</v>
      </c>
      <c r="J518" t="s">
        <v>3832</v>
      </c>
      <c r="K518" t="s">
        <v>3833</v>
      </c>
      <c r="L518" t="s">
        <v>5839</v>
      </c>
      <c r="M518" s="44" t="s">
        <v>3834</v>
      </c>
      <c r="N518" s="44" t="s">
        <v>5276</v>
      </c>
      <c r="O518" s="44" t="s">
        <v>1806</v>
      </c>
      <c r="P518" s="43">
        <v>41092</v>
      </c>
      <c r="Q518" s="44" t="s">
        <v>501</v>
      </c>
      <c r="R518" s="44" t="s">
        <v>501</v>
      </c>
    </row>
    <row r="519" spans="1:18" ht="18" customHeight="1">
      <c r="A519">
        <v>3588</v>
      </c>
      <c r="B519">
        <v>3588</v>
      </c>
      <c r="C519" s="3">
        <v>41058</v>
      </c>
      <c r="D519">
        <v>41118</v>
      </c>
      <c r="E519" t="s">
        <v>1534</v>
      </c>
      <c r="F519" t="s">
        <v>1535</v>
      </c>
      <c r="G519" t="s">
        <v>3835</v>
      </c>
      <c r="H519" s="44" t="s">
        <v>5754</v>
      </c>
      <c r="I519" s="44">
        <v>41109</v>
      </c>
      <c r="J519" t="s">
        <v>3836</v>
      </c>
      <c r="K519" t="s">
        <v>5277</v>
      </c>
      <c r="L519" t="s">
        <v>5278</v>
      </c>
      <c r="M519" s="44" t="s">
        <v>3837</v>
      </c>
      <c r="N519" s="44" t="s">
        <v>5840</v>
      </c>
      <c r="O519" s="44" t="s">
        <v>1572</v>
      </c>
      <c r="P519" s="43">
        <v>41131</v>
      </c>
      <c r="Q519" s="44" t="s">
        <v>5279</v>
      </c>
      <c r="R519" s="44" t="s">
        <v>501</v>
      </c>
    </row>
    <row r="520" spans="1:18" ht="18" customHeight="1">
      <c r="A520">
        <v>3611</v>
      </c>
      <c r="B520">
        <v>3611</v>
      </c>
      <c r="C520" s="3">
        <v>41057</v>
      </c>
      <c r="D520">
        <v>41143</v>
      </c>
      <c r="E520" t="s">
        <v>1534</v>
      </c>
      <c r="F520" t="s">
        <v>1535</v>
      </c>
      <c r="G520" t="s">
        <v>3713</v>
      </c>
      <c r="H520" s="44" t="s">
        <v>5755</v>
      </c>
      <c r="I520" s="44">
        <v>41109</v>
      </c>
      <c r="J520" t="s">
        <v>3838</v>
      </c>
      <c r="K520" t="s">
        <v>3839</v>
      </c>
      <c r="L520" t="s">
        <v>5280</v>
      </c>
      <c r="M520" s="44" t="s">
        <v>3840</v>
      </c>
      <c r="N520" s="44" t="s">
        <v>5841</v>
      </c>
      <c r="O520" s="44" t="s">
        <v>6232</v>
      </c>
      <c r="P520" s="43">
        <v>41117</v>
      </c>
      <c r="Q520" s="44" t="s">
        <v>3964</v>
      </c>
      <c r="R520" s="44" t="s">
        <v>501</v>
      </c>
    </row>
    <row r="521" spans="1:18" ht="18" customHeight="1">
      <c r="A521">
        <v>3582</v>
      </c>
      <c r="B521">
        <v>3582</v>
      </c>
      <c r="C521" s="3">
        <v>41057</v>
      </c>
      <c r="D521">
        <v>41102</v>
      </c>
      <c r="E521" t="s">
        <v>1534</v>
      </c>
      <c r="F521" t="s">
        <v>1535</v>
      </c>
      <c r="G521" t="s">
        <v>3921</v>
      </c>
      <c r="H521" s="44" t="s">
        <v>5756</v>
      </c>
      <c r="I521" s="44">
        <v>41108</v>
      </c>
      <c r="J521" t="s">
        <v>3922</v>
      </c>
      <c r="K521" t="s">
        <v>3923</v>
      </c>
      <c r="L521" t="s">
        <v>5281</v>
      </c>
      <c r="M521" s="44" t="s">
        <v>3924</v>
      </c>
      <c r="N521" s="44" t="s">
        <v>5757</v>
      </c>
      <c r="O521" s="44" t="s">
        <v>5758</v>
      </c>
      <c r="P521" s="43">
        <v>41109</v>
      </c>
      <c r="Q521" s="44" t="s">
        <v>501</v>
      </c>
      <c r="R521" s="44" t="s">
        <v>501</v>
      </c>
    </row>
    <row r="522" spans="1:18" ht="18" customHeight="1">
      <c r="A522">
        <v>3641</v>
      </c>
      <c r="B522">
        <v>3641</v>
      </c>
      <c r="C522" s="3">
        <v>41060</v>
      </c>
      <c r="D522">
        <v>41105</v>
      </c>
      <c r="E522" t="s">
        <v>1534</v>
      </c>
      <c r="F522" t="s">
        <v>1535</v>
      </c>
      <c r="G522" t="s">
        <v>1553</v>
      </c>
      <c r="H522" s="44" t="s">
        <v>6905</v>
      </c>
      <c r="I522" s="44">
        <v>41136</v>
      </c>
      <c r="J522" t="s">
        <v>3925</v>
      </c>
      <c r="K522" t="s">
        <v>3926</v>
      </c>
      <c r="L522" t="s">
        <v>5282</v>
      </c>
      <c r="M522" s="44" t="s">
        <v>3927</v>
      </c>
      <c r="N522" s="44" t="s">
        <v>6997</v>
      </c>
      <c r="O522" s="44" t="s">
        <v>6329</v>
      </c>
      <c r="P522" s="43">
        <v>41137</v>
      </c>
      <c r="Q522" s="44" t="s">
        <v>501</v>
      </c>
      <c r="R522" s="44" t="s">
        <v>501</v>
      </c>
    </row>
    <row r="523" spans="1:18" ht="18" customHeight="1">
      <c r="A523">
        <v>3560</v>
      </c>
      <c r="B523">
        <v>3560</v>
      </c>
      <c r="C523" s="3">
        <v>41060</v>
      </c>
      <c r="D523">
        <v>41105</v>
      </c>
      <c r="E523" t="s">
        <v>1534</v>
      </c>
      <c r="F523" t="s">
        <v>1535</v>
      </c>
      <c r="G523" t="s">
        <v>1905</v>
      </c>
      <c r="H523" s="44" t="s">
        <v>6906</v>
      </c>
      <c r="I523" s="44">
        <v>41135</v>
      </c>
      <c r="J523" t="s">
        <v>3928</v>
      </c>
      <c r="K523" t="s">
        <v>3929</v>
      </c>
      <c r="L523" t="s">
        <v>4927</v>
      </c>
      <c r="M523" s="44" t="s">
        <v>3930</v>
      </c>
      <c r="N523" s="44" t="s">
        <v>6907</v>
      </c>
      <c r="O523" s="44" t="s">
        <v>6329</v>
      </c>
      <c r="P523" s="43">
        <v>41135</v>
      </c>
      <c r="Q523" s="44" t="s">
        <v>501</v>
      </c>
      <c r="R523" s="44" t="s">
        <v>501</v>
      </c>
    </row>
    <row r="524" spans="1:18" ht="18" customHeight="1">
      <c r="A524">
        <v>3767</v>
      </c>
      <c r="B524">
        <v>3767</v>
      </c>
      <c r="C524" s="3">
        <v>41073</v>
      </c>
      <c r="D524">
        <v>41118</v>
      </c>
      <c r="E524" t="s">
        <v>1534</v>
      </c>
      <c r="F524" t="s">
        <v>1776</v>
      </c>
      <c r="G524" t="s">
        <v>3976</v>
      </c>
      <c r="H524" s="44" t="s">
        <v>5591</v>
      </c>
      <c r="I524" s="44">
        <v>41102</v>
      </c>
      <c r="J524" t="s">
        <v>3977</v>
      </c>
      <c r="K524" t="s">
        <v>3978</v>
      </c>
      <c r="L524">
        <v>35930112</v>
      </c>
      <c r="M524" s="44" t="s">
        <v>3979</v>
      </c>
      <c r="N524" s="44" t="s">
        <v>5592</v>
      </c>
      <c r="O524" s="44" t="s">
        <v>5361</v>
      </c>
      <c r="P524" s="43">
        <v>41103</v>
      </c>
      <c r="Q524" s="44" t="s">
        <v>3980</v>
      </c>
      <c r="R524" s="44" t="s">
        <v>501</v>
      </c>
    </row>
    <row r="525" spans="1:18" ht="18" customHeight="1">
      <c r="A525">
        <v>3766</v>
      </c>
      <c r="B525">
        <v>3766</v>
      </c>
      <c r="C525" s="3">
        <v>41073</v>
      </c>
      <c r="D525">
        <v>41118</v>
      </c>
      <c r="E525" t="s">
        <v>1534</v>
      </c>
      <c r="F525" t="s">
        <v>1776</v>
      </c>
      <c r="G525" t="s">
        <v>3976</v>
      </c>
      <c r="H525" s="44" t="s">
        <v>5759</v>
      </c>
      <c r="I525" s="44">
        <v>41108</v>
      </c>
      <c r="J525" t="s">
        <v>3981</v>
      </c>
      <c r="K525" t="s">
        <v>3982</v>
      </c>
      <c r="L525">
        <v>35930160</v>
      </c>
      <c r="M525" s="44" t="s">
        <v>3983</v>
      </c>
      <c r="N525" s="44" t="s">
        <v>5760</v>
      </c>
      <c r="O525" s="44" t="s">
        <v>5761</v>
      </c>
      <c r="P525" s="43">
        <v>41109</v>
      </c>
      <c r="Q525" s="44" t="s">
        <v>3984</v>
      </c>
      <c r="R525" s="44" t="s">
        <v>501</v>
      </c>
    </row>
    <row r="526" spans="1:18" ht="18" customHeight="1">
      <c r="A526">
        <v>3763</v>
      </c>
      <c r="B526">
        <v>3763</v>
      </c>
      <c r="C526" s="3">
        <v>41073</v>
      </c>
      <c r="D526">
        <v>41118</v>
      </c>
      <c r="E526" t="s">
        <v>1534</v>
      </c>
      <c r="F526" t="s">
        <v>1776</v>
      </c>
      <c r="G526" t="s">
        <v>3976</v>
      </c>
      <c r="H526" s="44" t="s">
        <v>5593</v>
      </c>
      <c r="I526" s="44">
        <v>41103</v>
      </c>
      <c r="J526" t="s">
        <v>3985</v>
      </c>
      <c r="K526" t="s">
        <v>3986</v>
      </c>
      <c r="L526" t="s">
        <v>5842</v>
      </c>
      <c r="M526" s="44" t="s">
        <v>3987</v>
      </c>
      <c r="N526" s="44" t="s">
        <v>5594</v>
      </c>
      <c r="O526" s="44" t="s">
        <v>4273</v>
      </c>
      <c r="P526" s="43">
        <v>41103</v>
      </c>
      <c r="Q526" s="44" t="s">
        <v>3988</v>
      </c>
      <c r="R526" s="44" t="s">
        <v>501</v>
      </c>
    </row>
    <row r="527" spans="1:18" ht="18" customHeight="1">
      <c r="A527">
        <v>3764</v>
      </c>
      <c r="B527">
        <v>3764</v>
      </c>
      <c r="C527" s="3">
        <v>41073</v>
      </c>
      <c r="D527">
        <v>41187</v>
      </c>
      <c r="E527" t="s">
        <v>1687</v>
      </c>
      <c r="F527" t="s">
        <v>1535</v>
      </c>
      <c r="G527" t="s">
        <v>1780</v>
      </c>
      <c r="H527" s="44" t="s">
        <v>501</v>
      </c>
      <c r="I527" s="44" t="s">
        <v>501</v>
      </c>
      <c r="J527" t="s">
        <v>3989</v>
      </c>
      <c r="K527" t="s">
        <v>3990</v>
      </c>
      <c r="L527" t="s">
        <v>7586</v>
      </c>
      <c r="M527" s="44" t="s">
        <v>3991</v>
      </c>
      <c r="N527" s="44" t="s">
        <v>501</v>
      </c>
      <c r="O527" s="44" t="s">
        <v>501</v>
      </c>
      <c r="P527" s="43" t="s">
        <v>501</v>
      </c>
      <c r="Q527" s="44" t="s">
        <v>7587</v>
      </c>
      <c r="R527" s="44" t="s">
        <v>501</v>
      </c>
    </row>
    <row r="528" spans="1:18" ht="18" customHeight="1">
      <c r="A528">
        <v>3762</v>
      </c>
      <c r="B528">
        <v>3762</v>
      </c>
      <c r="C528" s="3">
        <v>41073</v>
      </c>
      <c r="D528">
        <v>41118</v>
      </c>
      <c r="E528" t="s">
        <v>1534</v>
      </c>
      <c r="F528" t="s">
        <v>1776</v>
      </c>
      <c r="G528" t="s">
        <v>3976</v>
      </c>
      <c r="H528" s="44" t="s">
        <v>5843</v>
      </c>
      <c r="I528" s="44">
        <v>41109</v>
      </c>
      <c r="J528" t="s">
        <v>3992</v>
      </c>
      <c r="K528" t="s">
        <v>3993</v>
      </c>
      <c r="L528">
        <v>35930125</v>
      </c>
      <c r="M528" s="44" t="s">
        <v>3994</v>
      </c>
      <c r="N528" s="44" t="s">
        <v>5844</v>
      </c>
      <c r="O528" s="44" t="s">
        <v>5845</v>
      </c>
      <c r="P528" s="43">
        <v>41114</v>
      </c>
      <c r="Q528" s="44" t="s">
        <v>3995</v>
      </c>
      <c r="R528" s="44" t="s">
        <v>501</v>
      </c>
    </row>
    <row r="529" spans="1:18" ht="18" customHeight="1">
      <c r="A529">
        <v>3761</v>
      </c>
      <c r="B529">
        <v>3761</v>
      </c>
      <c r="C529" s="3">
        <v>41073</v>
      </c>
      <c r="D529">
        <v>41118</v>
      </c>
      <c r="E529" t="s">
        <v>1543</v>
      </c>
      <c r="F529" t="s">
        <v>1776</v>
      </c>
      <c r="G529" t="s">
        <v>3976</v>
      </c>
      <c r="H529" s="44" t="s">
        <v>5595</v>
      </c>
      <c r="I529" s="44">
        <v>41102</v>
      </c>
      <c r="J529" t="s">
        <v>3996</v>
      </c>
      <c r="K529" t="s">
        <v>3997</v>
      </c>
      <c r="L529" t="s">
        <v>6514</v>
      </c>
      <c r="M529" s="44" t="s">
        <v>3998</v>
      </c>
      <c r="N529" s="44" t="s">
        <v>501</v>
      </c>
      <c r="O529" s="44" t="s">
        <v>501</v>
      </c>
      <c r="P529" s="43" t="s">
        <v>501</v>
      </c>
      <c r="Q529" s="44" t="s">
        <v>6515</v>
      </c>
      <c r="R529" s="44" t="s">
        <v>501</v>
      </c>
    </row>
    <row r="530" spans="1:18" ht="18" customHeight="1">
      <c r="A530">
        <v>3757</v>
      </c>
      <c r="B530">
        <v>3757</v>
      </c>
      <c r="C530" s="3">
        <v>41073</v>
      </c>
      <c r="D530">
        <v>41153</v>
      </c>
      <c r="E530" t="s">
        <v>1534</v>
      </c>
      <c r="F530" t="s">
        <v>1535</v>
      </c>
      <c r="G530" t="s">
        <v>3999</v>
      </c>
      <c r="H530" s="44" t="s">
        <v>6373</v>
      </c>
      <c r="I530" s="44">
        <v>41122</v>
      </c>
      <c r="J530" t="s">
        <v>4000</v>
      </c>
      <c r="K530" t="s">
        <v>4001</v>
      </c>
      <c r="L530">
        <v>39740000</v>
      </c>
      <c r="M530" s="44" t="s">
        <v>4002</v>
      </c>
      <c r="N530" s="44" t="s">
        <v>6374</v>
      </c>
      <c r="O530" s="44" t="s">
        <v>5948</v>
      </c>
      <c r="P530" s="43">
        <v>41123</v>
      </c>
      <c r="Q530" s="44" t="s">
        <v>4659</v>
      </c>
      <c r="R530" s="44" t="s">
        <v>501</v>
      </c>
    </row>
    <row r="531" spans="1:18" ht="18" customHeight="1">
      <c r="A531">
        <v>3758</v>
      </c>
      <c r="B531">
        <v>3758</v>
      </c>
      <c r="C531" s="3">
        <v>41073</v>
      </c>
      <c r="D531">
        <v>41181</v>
      </c>
      <c r="E531" t="s">
        <v>1534</v>
      </c>
      <c r="F531" t="s">
        <v>1535</v>
      </c>
      <c r="G531" t="s">
        <v>3999</v>
      </c>
      <c r="H531" s="44" t="s">
        <v>6233</v>
      </c>
      <c r="I531" s="44">
        <v>41120</v>
      </c>
      <c r="J531" t="s">
        <v>4003</v>
      </c>
      <c r="K531" t="s">
        <v>4004</v>
      </c>
      <c r="L531">
        <v>39740000</v>
      </c>
      <c r="M531" s="44" t="s">
        <v>4005</v>
      </c>
      <c r="N531" s="44" t="s">
        <v>6234</v>
      </c>
      <c r="O531" s="44" t="s">
        <v>5948</v>
      </c>
      <c r="P531" s="43">
        <v>41144</v>
      </c>
      <c r="Q531" s="44" t="s">
        <v>4295</v>
      </c>
      <c r="R531" s="44" t="s">
        <v>501</v>
      </c>
    </row>
    <row r="532" spans="1:18" ht="18" customHeight="1">
      <c r="A532">
        <v>3756</v>
      </c>
      <c r="B532">
        <v>3756</v>
      </c>
      <c r="C532" s="3">
        <v>41073</v>
      </c>
      <c r="D532">
        <v>41118</v>
      </c>
      <c r="E532" t="s">
        <v>1534</v>
      </c>
      <c r="F532" t="s">
        <v>1535</v>
      </c>
      <c r="G532" t="s">
        <v>3999</v>
      </c>
      <c r="H532" s="44" t="s">
        <v>6235</v>
      </c>
      <c r="I532" s="44">
        <v>41120</v>
      </c>
      <c r="J532" t="s">
        <v>4006</v>
      </c>
      <c r="K532" t="s">
        <v>4007</v>
      </c>
      <c r="L532">
        <v>39740000</v>
      </c>
      <c r="M532" s="44" t="s">
        <v>4008</v>
      </c>
      <c r="N532" s="44" t="s">
        <v>6236</v>
      </c>
      <c r="O532" s="44" t="s">
        <v>5976</v>
      </c>
      <c r="P532" s="43">
        <v>41120</v>
      </c>
      <c r="Q532" s="44" t="s">
        <v>4009</v>
      </c>
      <c r="R532" s="44" t="s">
        <v>501</v>
      </c>
    </row>
    <row r="533" spans="1:18" ht="18" customHeight="1">
      <c r="A533">
        <v>3755</v>
      </c>
      <c r="B533">
        <v>3755</v>
      </c>
      <c r="C533" s="3">
        <v>41073</v>
      </c>
      <c r="D533">
        <v>41183</v>
      </c>
      <c r="E533" t="s">
        <v>1534</v>
      </c>
      <c r="F533" t="s">
        <v>1535</v>
      </c>
      <c r="G533" t="s">
        <v>3999</v>
      </c>
      <c r="H533" s="44" t="s">
        <v>6237</v>
      </c>
      <c r="I533" s="44">
        <v>41120</v>
      </c>
      <c r="J533" t="s">
        <v>4010</v>
      </c>
      <c r="K533" t="s">
        <v>4011</v>
      </c>
      <c r="L533">
        <v>39740000</v>
      </c>
      <c r="M533" s="44" t="s">
        <v>4008</v>
      </c>
      <c r="N533" s="44" t="s">
        <v>6238</v>
      </c>
      <c r="O533" s="44" t="s">
        <v>5948</v>
      </c>
      <c r="P533" s="43">
        <v>41148</v>
      </c>
      <c r="Q533" s="44" t="s">
        <v>4296</v>
      </c>
      <c r="R533" s="44" t="s">
        <v>501</v>
      </c>
    </row>
    <row r="534" spans="1:18" ht="18" customHeight="1">
      <c r="A534">
        <v>3759</v>
      </c>
      <c r="B534">
        <v>3759</v>
      </c>
      <c r="C534" s="3">
        <v>41073</v>
      </c>
      <c r="D534">
        <v>41118</v>
      </c>
      <c r="E534" t="s">
        <v>1534</v>
      </c>
      <c r="F534" t="s">
        <v>1535</v>
      </c>
      <c r="G534" t="s">
        <v>3999</v>
      </c>
      <c r="H534" s="44" t="s">
        <v>6045</v>
      </c>
      <c r="I534" s="44">
        <v>41117</v>
      </c>
      <c r="J534" t="s">
        <v>4012</v>
      </c>
      <c r="K534" t="s">
        <v>4013</v>
      </c>
      <c r="L534">
        <v>39740000</v>
      </c>
      <c r="M534" s="44" t="s">
        <v>4008</v>
      </c>
      <c r="N534" s="44" t="s">
        <v>6239</v>
      </c>
      <c r="O534" s="44" t="s">
        <v>5948</v>
      </c>
      <c r="P534" s="43">
        <v>41148</v>
      </c>
      <c r="Q534" s="44" t="s">
        <v>4014</v>
      </c>
      <c r="R534" s="44" t="s">
        <v>501</v>
      </c>
    </row>
    <row r="535" spans="1:18" ht="18" customHeight="1">
      <c r="A535">
        <v>3769</v>
      </c>
      <c r="B535">
        <v>3769</v>
      </c>
      <c r="C535" s="3">
        <v>41073</v>
      </c>
      <c r="D535">
        <v>41118</v>
      </c>
      <c r="E535" t="s">
        <v>1534</v>
      </c>
      <c r="F535" t="s">
        <v>1776</v>
      </c>
      <c r="G535" t="s">
        <v>3976</v>
      </c>
      <c r="H535" s="44" t="s">
        <v>5762</v>
      </c>
      <c r="I535" s="44">
        <v>41108</v>
      </c>
      <c r="J535" t="s">
        <v>4015</v>
      </c>
      <c r="K535" t="s">
        <v>4016</v>
      </c>
      <c r="L535">
        <v>35931023</v>
      </c>
      <c r="M535" s="44" t="s">
        <v>4017</v>
      </c>
      <c r="N535" s="44" t="s">
        <v>5763</v>
      </c>
      <c r="O535" s="44" t="s">
        <v>1806</v>
      </c>
      <c r="P535" s="43">
        <v>41109</v>
      </c>
      <c r="Q535" s="44" t="s">
        <v>4018</v>
      </c>
      <c r="R535" s="44" t="s">
        <v>501</v>
      </c>
    </row>
    <row r="536" spans="1:18" ht="18" customHeight="1">
      <c r="A536">
        <v>3667</v>
      </c>
      <c r="B536">
        <v>3667</v>
      </c>
      <c r="C536" s="3">
        <v>41071</v>
      </c>
      <c r="D536">
        <v>41153</v>
      </c>
      <c r="E536" t="s">
        <v>1599</v>
      </c>
      <c r="F536" t="s">
        <v>1535</v>
      </c>
      <c r="G536" t="s">
        <v>2897</v>
      </c>
      <c r="H536" s="44" t="s">
        <v>501</v>
      </c>
      <c r="I536" s="44">
        <v>41129</v>
      </c>
      <c r="J536" t="s">
        <v>4019</v>
      </c>
      <c r="K536" t="s">
        <v>4020</v>
      </c>
      <c r="L536">
        <v>39873000</v>
      </c>
      <c r="M536" s="44" t="s">
        <v>4021</v>
      </c>
      <c r="N536" s="44" t="s">
        <v>501</v>
      </c>
      <c r="O536" s="44" t="s">
        <v>501</v>
      </c>
      <c r="P536" s="43" t="s">
        <v>501</v>
      </c>
      <c r="Q536" s="44" t="s">
        <v>4660</v>
      </c>
      <c r="R536" s="44" t="s">
        <v>501</v>
      </c>
    </row>
    <row r="537" spans="1:18" ht="18" customHeight="1">
      <c r="A537">
        <v>3660</v>
      </c>
      <c r="B537">
        <v>3660</v>
      </c>
      <c r="C537" s="3">
        <v>41066</v>
      </c>
      <c r="D537">
        <v>41156</v>
      </c>
      <c r="E537" t="s">
        <v>1534</v>
      </c>
      <c r="F537" t="s">
        <v>1535</v>
      </c>
      <c r="G537" t="s">
        <v>4022</v>
      </c>
      <c r="H537" s="44" t="s">
        <v>6375</v>
      </c>
      <c r="I537" s="44">
        <v>41128</v>
      </c>
      <c r="J537" t="s">
        <v>4023</v>
      </c>
      <c r="K537" t="s">
        <v>4024</v>
      </c>
      <c r="L537">
        <v>38770000</v>
      </c>
      <c r="M537" s="44" t="s">
        <v>4025</v>
      </c>
      <c r="N537" s="44" t="s">
        <v>7588</v>
      </c>
      <c r="O537" s="44" t="s">
        <v>6874</v>
      </c>
      <c r="P537" s="43">
        <v>41156</v>
      </c>
      <c r="Q537" s="44" t="s">
        <v>4297</v>
      </c>
      <c r="R537" s="44" t="s">
        <v>501</v>
      </c>
    </row>
    <row r="538" spans="1:18" ht="18" customHeight="1">
      <c r="A538">
        <v>3696</v>
      </c>
      <c r="B538">
        <v>3696</v>
      </c>
      <c r="C538" s="3">
        <v>41071</v>
      </c>
      <c r="D538">
        <v>41116</v>
      </c>
      <c r="E538" t="s">
        <v>1543</v>
      </c>
      <c r="F538" t="s">
        <v>1535</v>
      </c>
      <c r="G538" t="s">
        <v>175</v>
      </c>
      <c r="H538" s="44" t="s">
        <v>501</v>
      </c>
      <c r="I538" s="44" t="s">
        <v>501</v>
      </c>
      <c r="J538" t="s">
        <v>4026</v>
      </c>
      <c r="K538" t="s">
        <v>4027</v>
      </c>
      <c r="L538">
        <v>39800000</v>
      </c>
      <c r="M538" s="44" t="s">
        <v>4028</v>
      </c>
      <c r="N538" s="44" t="s">
        <v>501</v>
      </c>
      <c r="O538" s="44" t="s">
        <v>501</v>
      </c>
      <c r="P538" s="43" t="s">
        <v>501</v>
      </c>
      <c r="Q538" s="44" t="s">
        <v>4298</v>
      </c>
      <c r="R538" s="44" t="s">
        <v>501</v>
      </c>
    </row>
    <row r="539" spans="1:18" ht="18" customHeight="1">
      <c r="A539">
        <v>3689</v>
      </c>
      <c r="B539">
        <v>3689</v>
      </c>
      <c r="C539" s="3">
        <v>41071</v>
      </c>
      <c r="D539">
        <v>41116</v>
      </c>
      <c r="E539" t="s">
        <v>1534</v>
      </c>
      <c r="F539" t="s">
        <v>1535</v>
      </c>
      <c r="G539" t="s">
        <v>175</v>
      </c>
      <c r="H539" s="44" t="s">
        <v>5596</v>
      </c>
      <c r="I539" s="44">
        <v>41101</v>
      </c>
      <c r="J539" t="s">
        <v>4029</v>
      </c>
      <c r="K539" t="s">
        <v>4030</v>
      </c>
      <c r="L539">
        <v>39800000</v>
      </c>
      <c r="M539" s="44" t="s">
        <v>4031</v>
      </c>
      <c r="N539" s="44" t="s">
        <v>5597</v>
      </c>
      <c r="O539" s="44" t="s">
        <v>5598</v>
      </c>
      <c r="P539" s="43">
        <v>41137</v>
      </c>
      <c r="Q539" s="44" t="s">
        <v>4032</v>
      </c>
      <c r="R539" s="44" t="s">
        <v>501</v>
      </c>
    </row>
    <row r="540" spans="1:18" ht="18" customHeight="1">
      <c r="A540">
        <v>3690</v>
      </c>
      <c r="B540">
        <v>3690</v>
      </c>
      <c r="C540" s="3">
        <v>41071</v>
      </c>
      <c r="D540">
        <v>41171</v>
      </c>
      <c r="E540" t="s">
        <v>1599</v>
      </c>
      <c r="F540" t="s">
        <v>1535</v>
      </c>
      <c r="G540" t="s">
        <v>175</v>
      </c>
      <c r="H540" s="44" t="s">
        <v>501</v>
      </c>
      <c r="I540" s="44">
        <v>41169</v>
      </c>
      <c r="J540" t="s">
        <v>4033</v>
      </c>
      <c r="K540" t="s">
        <v>4034</v>
      </c>
      <c r="L540" t="s">
        <v>5852</v>
      </c>
      <c r="M540" s="44" t="s">
        <v>7256</v>
      </c>
      <c r="N540" s="44" t="s">
        <v>501</v>
      </c>
      <c r="O540" s="44" t="s">
        <v>501</v>
      </c>
      <c r="P540" s="43" t="s">
        <v>501</v>
      </c>
      <c r="Q540" s="44" t="s">
        <v>7257</v>
      </c>
      <c r="R540" s="44" t="s">
        <v>501</v>
      </c>
    </row>
    <row r="541" spans="1:18" ht="18" customHeight="1">
      <c r="A541">
        <v>3681</v>
      </c>
      <c r="B541">
        <v>3681</v>
      </c>
      <c r="C541" s="3">
        <v>41071</v>
      </c>
      <c r="D541">
        <v>41178</v>
      </c>
      <c r="E541" t="s">
        <v>1599</v>
      </c>
      <c r="F541" t="s">
        <v>1535</v>
      </c>
      <c r="G541" t="s">
        <v>175</v>
      </c>
      <c r="H541" s="44" t="s">
        <v>501</v>
      </c>
      <c r="I541" s="44">
        <v>41169</v>
      </c>
      <c r="J541" t="s">
        <v>4035</v>
      </c>
      <c r="K541" t="s">
        <v>4036</v>
      </c>
      <c r="L541" t="s">
        <v>5852</v>
      </c>
      <c r="M541" s="44" t="s">
        <v>7258</v>
      </c>
      <c r="N541" s="44" t="s">
        <v>501</v>
      </c>
      <c r="O541" s="44" t="s">
        <v>501</v>
      </c>
      <c r="P541" s="43" t="s">
        <v>501</v>
      </c>
      <c r="Q541" s="44" t="s">
        <v>7259</v>
      </c>
      <c r="R541" s="44" t="s">
        <v>501</v>
      </c>
    </row>
    <row r="542" spans="1:18" ht="18" customHeight="1">
      <c r="A542">
        <v>3694</v>
      </c>
      <c r="B542">
        <v>3694</v>
      </c>
      <c r="C542" s="3">
        <v>41071</v>
      </c>
      <c r="D542">
        <v>41178</v>
      </c>
      <c r="E542" t="s">
        <v>1599</v>
      </c>
      <c r="F542" t="s">
        <v>1535</v>
      </c>
      <c r="G542" t="s">
        <v>175</v>
      </c>
      <c r="H542" s="44" t="s">
        <v>501</v>
      </c>
      <c r="I542" s="44">
        <v>41169</v>
      </c>
      <c r="J542" t="s">
        <v>7260</v>
      </c>
      <c r="K542" t="s">
        <v>4037</v>
      </c>
      <c r="L542" t="s">
        <v>5852</v>
      </c>
      <c r="M542" s="44" t="s">
        <v>4028</v>
      </c>
      <c r="N542" s="44" t="s">
        <v>501</v>
      </c>
      <c r="O542" s="44" t="s">
        <v>501</v>
      </c>
      <c r="P542" s="43" t="s">
        <v>501</v>
      </c>
      <c r="Q542" s="44" t="s">
        <v>7261</v>
      </c>
      <c r="R542" s="44" t="s">
        <v>501</v>
      </c>
    </row>
    <row r="543" spans="1:18" ht="18" customHeight="1">
      <c r="A543">
        <v>3688</v>
      </c>
      <c r="B543">
        <v>3688</v>
      </c>
      <c r="C543" s="3">
        <v>41071</v>
      </c>
      <c r="D543">
        <v>41116</v>
      </c>
      <c r="E543" t="s">
        <v>1534</v>
      </c>
      <c r="F543" t="s">
        <v>1535</v>
      </c>
      <c r="G543" t="s">
        <v>175</v>
      </c>
      <c r="H543" s="44" t="s">
        <v>5599</v>
      </c>
      <c r="I543" s="44">
        <v>41102</v>
      </c>
      <c r="J543" t="s">
        <v>4038</v>
      </c>
      <c r="K543" t="s">
        <v>4039</v>
      </c>
      <c r="L543">
        <v>39800000</v>
      </c>
      <c r="M543" s="44" t="s">
        <v>4040</v>
      </c>
      <c r="N543" s="44" t="s">
        <v>5600</v>
      </c>
      <c r="O543" s="44" t="s">
        <v>3247</v>
      </c>
      <c r="P543" s="43">
        <v>41138</v>
      </c>
      <c r="Q543" s="44" t="s">
        <v>4041</v>
      </c>
      <c r="R543" s="44" t="s">
        <v>501</v>
      </c>
    </row>
    <row r="544" spans="1:18" ht="18" customHeight="1">
      <c r="A544">
        <v>3691</v>
      </c>
      <c r="B544">
        <v>3691</v>
      </c>
      <c r="C544" s="3">
        <v>41071</v>
      </c>
      <c r="D544">
        <v>41116</v>
      </c>
      <c r="E544" t="s">
        <v>1534</v>
      </c>
      <c r="F544" t="s">
        <v>1535</v>
      </c>
      <c r="G544" t="s">
        <v>175</v>
      </c>
      <c r="H544" s="44" t="s">
        <v>6699</v>
      </c>
      <c r="I544" s="44">
        <v>41131</v>
      </c>
      <c r="J544" t="s">
        <v>4042</v>
      </c>
      <c r="K544" t="s">
        <v>4043</v>
      </c>
      <c r="L544">
        <v>39800000</v>
      </c>
      <c r="M544" s="44" t="s">
        <v>4044</v>
      </c>
      <c r="N544" s="44" t="s">
        <v>6700</v>
      </c>
      <c r="O544" s="44" t="s">
        <v>5990</v>
      </c>
      <c r="P544" s="43">
        <v>41135</v>
      </c>
      <c r="Q544" s="44" t="s">
        <v>4045</v>
      </c>
      <c r="R544" s="44" t="s">
        <v>501</v>
      </c>
    </row>
    <row r="545" spans="1:18" ht="18" customHeight="1">
      <c r="A545">
        <v>3695</v>
      </c>
      <c r="B545">
        <v>3695</v>
      </c>
      <c r="C545" s="3">
        <v>41071</v>
      </c>
      <c r="D545">
        <v>41179</v>
      </c>
      <c r="E545" t="s">
        <v>1599</v>
      </c>
      <c r="F545" t="s">
        <v>1535</v>
      </c>
      <c r="G545" t="s">
        <v>175</v>
      </c>
      <c r="H545" s="44" t="s">
        <v>501</v>
      </c>
      <c r="I545" s="44">
        <v>41169</v>
      </c>
      <c r="J545" t="s">
        <v>4046</v>
      </c>
      <c r="K545" t="s">
        <v>4047</v>
      </c>
      <c r="L545" t="s">
        <v>5852</v>
      </c>
      <c r="M545" s="44" t="s">
        <v>4048</v>
      </c>
      <c r="N545" s="44" t="s">
        <v>501</v>
      </c>
      <c r="O545" s="44" t="s">
        <v>501</v>
      </c>
      <c r="P545" s="43" t="s">
        <v>501</v>
      </c>
      <c r="Q545" s="44" t="s">
        <v>7262</v>
      </c>
      <c r="R545" s="44" t="s">
        <v>501</v>
      </c>
    </row>
    <row r="546" spans="1:18" ht="18" customHeight="1">
      <c r="A546">
        <v>3721</v>
      </c>
      <c r="B546">
        <v>3721</v>
      </c>
      <c r="C546" s="3">
        <v>41072</v>
      </c>
      <c r="D546">
        <v>41117</v>
      </c>
      <c r="E546" t="s">
        <v>1534</v>
      </c>
      <c r="F546" t="s">
        <v>1535</v>
      </c>
      <c r="G546" t="s">
        <v>4049</v>
      </c>
      <c r="H546" s="44" t="s">
        <v>5988</v>
      </c>
      <c r="I546" s="44">
        <v>41117</v>
      </c>
      <c r="J546" t="s">
        <v>4050</v>
      </c>
      <c r="K546" t="s">
        <v>4051</v>
      </c>
      <c r="L546">
        <v>39830000</v>
      </c>
      <c r="M546" s="44" t="s">
        <v>4052</v>
      </c>
      <c r="N546" s="44" t="s">
        <v>5989</v>
      </c>
      <c r="O546" s="44" t="s">
        <v>5990</v>
      </c>
      <c r="P546" s="43">
        <v>41117</v>
      </c>
      <c r="Q546" s="44" t="s">
        <v>4053</v>
      </c>
      <c r="R546" s="44" t="s">
        <v>501</v>
      </c>
    </row>
    <row r="547" spans="1:18" ht="18" customHeight="1">
      <c r="A547">
        <v>3719</v>
      </c>
      <c r="B547">
        <v>3719</v>
      </c>
      <c r="C547" s="3">
        <v>41072</v>
      </c>
      <c r="D547">
        <v>41159</v>
      </c>
      <c r="E547" t="s">
        <v>1534</v>
      </c>
      <c r="F547" t="s">
        <v>1535</v>
      </c>
      <c r="G547" t="s">
        <v>4049</v>
      </c>
      <c r="H547" s="44" t="s">
        <v>6046</v>
      </c>
      <c r="I547" s="44">
        <v>41121</v>
      </c>
      <c r="J547" t="s">
        <v>4054</v>
      </c>
      <c r="K547" t="s">
        <v>4055</v>
      </c>
      <c r="L547" t="s">
        <v>5546</v>
      </c>
      <c r="M547" s="44" t="s">
        <v>4056</v>
      </c>
      <c r="N547" s="44" t="s">
        <v>6240</v>
      </c>
      <c r="O547" s="44" t="s">
        <v>6221</v>
      </c>
      <c r="P547" s="43">
        <v>41124</v>
      </c>
      <c r="Q547" s="44" t="s">
        <v>6376</v>
      </c>
      <c r="R547" s="44" t="s">
        <v>501</v>
      </c>
    </row>
    <row r="548" spans="1:18" ht="18" customHeight="1">
      <c r="A548">
        <v>3768</v>
      </c>
      <c r="B548">
        <v>3768</v>
      </c>
      <c r="C548" s="3">
        <v>41073</v>
      </c>
      <c r="D548">
        <v>41118</v>
      </c>
      <c r="E548" t="s">
        <v>1534</v>
      </c>
      <c r="F548" t="s">
        <v>1776</v>
      </c>
      <c r="G548" t="s">
        <v>3976</v>
      </c>
      <c r="H548" s="44" t="s">
        <v>5764</v>
      </c>
      <c r="I548" s="44">
        <v>41107</v>
      </c>
      <c r="J548" t="s">
        <v>3981</v>
      </c>
      <c r="K548" t="s">
        <v>4057</v>
      </c>
      <c r="L548" t="s">
        <v>5846</v>
      </c>
      <c r="M548" s="44" t="s">
        <v>4058</v>
      </c>
      <c r="N548" s="44" t="s">
        <v>5765</v>
      </c>
      <c r="O548" s="44" t="s">
        <v>1806</v>
      </c>
      <c r="P548" s="43">
        <v>41108</v>
      </c>
      <c r="Q548" s="44" t="s">
        <v>4059</v>
      </c>
      <c r="R548" s="44" t="s">
        <v>501</v>
      </c>
    </row>
    <row r="549" spans="1:18" ht="18" customHeight="1">
      <c r="A549">
        <v>3770</v>
      </c>
      <c r="B549">
        <v>3770</v>
      </c>
      <c r="C549" s="3">
        <v>41073</v>
      </c>
      <c r="D549">
        <v>41118</v>
      </c>
      <c r="E549" t="s">
        <v>1534</v>
      </c>
      <c r="F549" t="s">
        <v>1776</v>
      </c>
      <c r="G549" t="s">
        <v>3976</v>
      </c>
      <c r="H549" s="44" t="s">
        <v>5847</v>
      </c>
      <c r="I549" s="44">
        <v>41108</v>
      </c>
      <c r="J549" t="s">
        <v>4060</v>
      </c>
      <c r="K549" t="s">
        <v>4061</v>
      </c>
      <c r="L549">
        <v>35930198</v>
      </c>
      <c r="M549" s="44" t="s">
        <v>4062</v>
      </c>
      <c r="N549" s="44" t="s">
        <v>5848</v>
      </c>
      <c r="O549" s="44" t="s">
        <v>1806</v>
      </c>
      <c r="P549" s="43">
        <v>41109</v>
      </c>
      <c r="Q549" s="44" t="s">
        <v>4063</v>
      </c>
      <c r="R549" s="44" t="s">
        <v>501</v>
      </c>
    </row>
    <row r="550" spans="1:18" ht="18" customHeight="1">
      <c r="A550">
        <v>3687</v>
      </c>
      <c r="B550">
        <v>3687</v>
      </c>
      <c r="C550" s="3">
        <v>41071</v>
      </c>
      <c r="D550">
        <v>41116</v>
      </c>
      <c r="E550" t="s">
        <v>1534</v>
      </c>
      <c r="F550" t="s">
        <v>1535</v>
      </c>
      <c r="G550" t="s">
        <v>175</v>
      </c>
      <c r="H550" s="44" t="s">
        <v>6241</v>
      </c>
      <c r="I550" s="44">
        <v>41120</v>
      </c>
      <c r="J550" t="s">
        <v>4064</v>
      </c>
      <c r="K550" t="s">
        <v>4065</v>
      </c>
      <c r="L550">
        <v>39800000</v>
      </c>
      <c r="M550" s="44" t="s">
        <v>4066</v>
      </c>
      <c r="N550" s="44" t="s">
        <v>6377</v>
      </c>
      <c r="O550" s="44" t="s">
        <v>5990</v>
      </c>
      <c r="P550" s="43">
        <v>41122</v>
      </c>
      <c r="Q550" s="44" t="s">
        <v>4067</v>
      </c>
      <c r="R550" s="44" t="s">
        <v>501</v>
      </c>
    </row>
    <row r="551" spans="1:18" ht="18" customHeight="1">
      <c r="A551">
        <v>3697</v>
      </c>
      <c r="B551">
        <v>3697</v>
      </c>
      <c r="C551" s="3">
        <v>41071</v>
      </c>
      <c r="D551">
        <v>41129</v>
      </c>
      <c r="E551" t="s">
        <v>1599</v>
      </c>
      <c r="F551" t="s">
        <v>1535</v>
      </c>
      <c r="G551" t="s">
        <v>175</v>
      </c>
      <c r="H551" s="44" t="s">
        <v>501</v>
      </c>
      <c r="I551" s="44">
        <v>41169</v>
      </c>
      <c r="J551" t="s">
        <v>4068</v>
      </c>
      <c r="K551" t="s">
        <v>5283</v>
      </c>
      <c r="L551">
        <v>39800000</v>
      </c>
      <c r="M551" s="44" t="s">
        <v>4069</v>
      </c>
      <c r="N551" s="44" t="s">
        <v>501</v>
      </c>
      <c r="O551" s="44" t="s">
        <v>501</v>
      </c>
      <c r="P551" s="43" t="s">
        <v>501</v>
      </c>
      <c r="Q551" s="44" t="s">
        <v>5284</v>
      </c>
      <c r="R551" s="44" t="s">
        <v>501</v>
      </c>
    </row>
    <row r="552" spans="1:18" ht="18" customHeight="1">
      <c r="A552">
        <v>3700</v>
      </c>
      <c r="B552">
        <v>3700</v>
      </c>
      <c r="C552" s="3">
        <v>41071</v>
      </c>
      <c r="D552">
        <v>41125</v>
      </c>
      <c r="E552" t="s">
        <v>1543</v>
      </c>
      <c r="F552" t="s">
        <v>1535</v>
      </c>
      <c r="G552" t="s">
        <v>175</v>
      </c>
      <c r="H552" s="44" t="s">
        <v>501</v>
      </c>
      <c r="I552" s="44" t="s">
        <v>501</v>
      </c>
      <c r="J552" t="s">
        <v>4070</v>
      </c>
      <c r="K552" t="s">
        <v>4071</v>
      </c>
      <c r="L552">
        <v>39800000</v>
      </c>
      <c r="M552" s="44" t="s">
        <v>4028</v>
      </c>
      <c r="N552" s="44" t="s">
        <v>501</v>
      </c>
      <c r="O552" s="44" t="s">
        <v>501</v>
      </c>
      <c r="P552" s="43" t="s">
        <v>501</v>
      </c>
      <c r="Q552" s="44" t="s">
        <v>4661</v>
      </c>
      <c r="R552" s="44" t="s">
        <v>501</v>
      </c>
    </row>
    <row r="553" spans="1:18" ht="18" customHeight="1">
      <c r="A553">
        <v>3703</v>
      </c>
      <c r="B553">
        <v>3703</v>
      </c>
      <c r="C553" s="3">
        <v>41071</v>
      </c>
      <c r="D553">
        <v>41116</v>
      </c>
      <c r="E553" t="s">
        <v>1534</v>
      </c>
      <c r="F553" t="s">
        <v>1535</v>
      </c>
      <c r="G553" t="s">
        <v>175</v>
      </c>
      <c r="H553" s="44" t="s">
        <v>5766</v>
      </c>
      <c r="I553" s="44">
        <v>41110</v>
      </c>
      <c r="J553" t="s">
        <v>4072</v>
      </c>
      <c r="K553" t="s">
        <v>4073</v>
      </c>
      <c r="L553">
        <v>39800000</v>
      </c>
      <c r="M553" s="44" t="s">
        <v>4074</v>
      </c>
      <c r="N553" s="44" t="s">
        <v>5849</v>
      </c>
      <c r="O553" s="44" t="s">
        <v>1706</v>
      </c>
      <c r="P553" s="43">
        <v>41110</v>
      </c>
      <c r="Q553" s="44" t="s">
        <v>4075</v>
      </c>
      <c r="R553" s="44" t="s">
        <v>501</v>
      </c>
    </row>
    <row r="554" spans="1:18" ht="18" customHeight="1">
      <c r="A554">
        <v>3705</v>
      </c>
      <c r="B554">
        <v>3705</v>
      </c>
      <c r="C554" s="3">
        <v>41071</v>
      </c>
      <c r="D554">
        <v>41171</v>
      </c>
      <c r="E554" t="s">
        <v>1599</v>
      </c>
      <c r="F554" t="s">
        <v>1535</v>
      </c>
      <c r="G554" t="s">
        <v>175</v>
      </c>
      <c r="H554" s="44" t="s">
        <v>501</v>
      </c>
      <c r="I554" s="44">
        <v>41169</v>
      </c>
      <c r="J554" t="s">
        <v>4105</v>
      </c>
      <c r="K554" t="s">
        <v>4106</v>
      </c>
      <c r="L554" t="s">
        <v>5852</v>
      </c>
      <c r="M554" s="44" t="s">
        <v>4107</v>
      </c>
      <c r="N554" s="44" t="s">
        <v>501</v>
      </c>
      <c r="O554" s="44" t="s">
        <v>501</v>
      </c>
      <c r="P554" s="43" t="s">
        <v>501</v>
      </c>
      <c r="Q554" s="44" t="s">
        <v>7263</v>
      </c>
      <c r="R554" s="44" t="s">
        <v>501</v>
      </c>
    </row>
    <row r="555" spans="1:18" ht="18" customHeight="1">
      <c r="A555">
        <v>3706</v>
      </c>
      <c r="B555">
        <v>3706</v>
      </c>
      <c r="C555" s="3">
        <v>41071</v>
      </c>
      <c r="D555">
        <v>41116</v>
      </c>
      <c r="E555" t="s">
        <v>1543</v>
      </c>
      <c r="F555" t="s">
        <v>1535</v>
      </c>
      <c r="G555" t="s">
        <v>175</v>
      </c>
      <c r="H555" s="44" t="s">
        <v>501</v>
      </c>
      <c r="I555" s="44" t="s">
        <v>501</v>
      </c>
      <c r="J555" t="s">
        <v>4108</v>
      </c>
      <c r="K555" t="s">
        <v>4109</v>
      </c>
      <c r="L555" t="s">
        <v>5852</v>
      </c>
      <c r="M555" s="44" t="s">
        <v>4110</v>
      </c>
      <c r="N555" s="44" t="s">
        <v>501</v>
      </c>
      <c r="O555" s="44" t="s">
        <v>501</v>
      </c>
      <c r="P555" s="43" t="s">
        <v>501</v>
      </c>
      <c r="Q555" s="44" t="s">
        <v>6516</v>
      </c>
      <c r="R555" s="44" t="s">
        <v>501</v>
      </c>
    </row>
    <row r="556" spans="1:18" ht="18" customHeight="1">
      <c r="A556">
        <v>3715</v>
      </c>
      <c r="B556">
        <v>3715</v>
      </c>
      <c r="C556" s="3">
        <v>41072</v>
      </c>
      <c r="D556">
        <v>41125</v>
      </c>
      <c r="E556" t="s">
        <v>1599</v>
      </c>
      <c r="F556" t="s">
        <v>1535</v>
      </c>
      <c r="G556" t="s">
        <v>4049</v>
      </c>
      <c r="H556" s="44" t="s">
        <v>501</v>
      </c>
      <c r="I556" s="44">
        <v>41169</v>
      </c>
      <c r="J556" t="s">
        <v>4111</v>
      </c>
      <c r="K556" t="s">
        <v>5545</v>
      </c>
      <c r="L556" t="s">
        <v>5546</v>
      </c>
      <c r="M556" s="44" t="s">
        <v>4112</v>
      </c>
      <c r="N556" s="44" t="s">
        <v>501</v>
      </c>
      <c r="O556" s="44" t="s">
        <v>501</v>
      </c>
      <c r="P556" s="43" t="s">
        <v>501</v>
      </c>
      <c r="Q556" s="44" t="s">
        <v>5547</v>
      </c>
      <c r="R556" s="44" t="s">
        <v>501</v>
      </c>
    </row>
    <row r="557" spans="1:18" ht="18" customHeight="1">
      <c r="A557">
        <v>3716</v>
      </c>
      <c r="B557">
        <v>3716</v>
      </c>
      <c r="C557" s="3">
        <v>41072</v>
      </c>
      <c r="D557">
        <v>41117</v>
      </c>
      <c r="E557" t="s">
        <v>1543</v>
      </c>
      <c r="F557" t="s">
        <v>1535</v>
      </c>
      <c r="G557" t="s">
        <v>4049</v>
      </c>
      <c r="H557" s="44" t="s">
        <v>501</v>
      </c>
      <c r="I557" s="44" t="s">
        <v>501</v>
      </c>
      <c r="J557" t="s">
        <v>4113</v>
      </c>
      <c r="K557" t="s">
        <v>4114</v>
      </c>
      <c r="L557">
        <v>39830000</v>
      </c>
      <c r="M557" s="44" t="s">
        <v>4112</v>
      </c>
      <c r="N557" s="44" t="s">
        <v>501</v>
      </c>
      <c r="O557" s="44" t="s">
        <v>501</v>
      </c>
      <c r="P557" s="43" t="s">
        <v>501</v>
      </c>
      <c r="Q557" s="44" t="s">
        <v>4662</v>
      </c>
      <c r="R557" s="44" t="s">
        <v>501</v>
      </c>
    </row>
    <row r="558" spans="1:18" ht="18" customHeight="1">
      <c r="A558">
        <v>3747</v>
      </c>
      <c r="B558">
        <v>3747</v>
      </c>
      <c r="C558" s="3">
        <v>41073</v>
      </c>
      <c r="D558">
        <v>41121</v>
      </c>
      <c r="E558" t="s">
        <v>1599</v>
      </c>
      <c r="F558" t="s">
        <v>1535</v>
      </c>
      <c r="G558" t="s">
        <v>4678</v>
      </c>
      <c r="H558" s="44" t="s">
        <v>501</v>
      </c>
      <c r="I558" s="44">
        <v>41152</v>
      </c>
      <c r="J558" t="s">
        <v>4115</v>
      </c>
      <c r="K558" t="s">
        <v>4116</v>
      </c>
      <c r="L558">
        <v>35865000</v>
      </c>
      <c r="M558" s="44" t="s">
        <v>4117</v>
      </c>
      <c r="N558" s="44" t="s">
        <v>501</v>
      </c>
      <c r="O558" s="44" t="s">
        <v>501</v>
      </c>
      <c r="P558" s="43" t="s">
        <v>501</v>
      </c>
      <c r="Q558" s="44" t="s">
        <v>5285</v>
      </c>
      <c r="R558" s="44" t="s">
        <v>501</v>
      </c>
    </row>
    <row r="559" spans="1:18" ht="18" customHeight="1">
      <c r="A559">
        <v>3717</v>
      </c>
      <c r="B559">
        <v>3717</v>
      </c>
      <c r="C559" s="3">
        <v>41072</v>
      </c>
      <c r="D559">
        <v>41117</v>
      </c>
      <c r="E559" t="s">
        <v>1534</v>
      </c>
      <c r="F559" t="s">
        <v>1535</v>
      </c>
      <c r="G559" t="s">
        <v>4049</v>
      </c>
      <c r="H559" s="44" t="s">
        <v>6378</v>
      </c>
      <c r="I559" s="44">
        <v>41122</v>
      </c>
      <c r="J559" t="s">
        <v>4118</v>
      </c>
      <c r="K559" t="s">
        <v>4119</v>
      </c>
      <c r="L559">
        <v>39830000</v>
      </c>
      <c r="M559" s="44" t="s">
        <v>4056</v>
      </c>
      <c r="N559" s="44" t="s">
        <v>6379</v>
      </c>
      <c r="O559" s="44" t="s">
        <v>5990</v>
      </c>
      <c r="P559" s="43">
        <v>41122</v>
      </c>
      <c r="Q559" s="44" t="s">
        <v>4120</v>
      </c>
      <c r="R559" s="44" t="s">
        <v>501</v>
      </c>
    </row>
    <row r="560" spans="1:18" ht="18" customHeight="1">
      <c r="A560">
        <v>3720</v>
      </c>
      <c r="B560">
        <v>3720</v>
      </c>
      <c r="C560" s="3">
        <v>41072</v>
      </c>
      <c r="D560">
        <v>41117</v>
      </c>
      <c r="E560" t="s">
        <v>1599</v>
      </c>
      <c r="F560" t="s">
        <v>1535</v>
      </c>
      <c r="G560" t="s">
        <v>4049</v>
      </c>
      <c r="H560" s="44" t="s">
        <v>501</v>
      </c>
      <c r="I560" s="44">
        <v>41143</v>
      </c>
      <c r="J560" t="s">
        <v>4121</v>
      </c>
      <c r="K560" t="s">
        <v>4122</v>
      </c>
      <c r="L560">
        <v>39830000</v>
      </c>
      <c r="M560" s="44" t="s">
        <v>4056</v>
      </c>
      <c r="N560" s="44" t="s">
        <v>501</v>
      </c>
      <c r="O560" s="44" t="s">
        <v>501</v>
      </c>
      <c r="P560" s="43" t="s">
        <v>501</v>
      </c>
      <c r="Q560" s="44" t="s">
        <v>4123</v>
      </c>
      <c r="R560" s="44" t="s">
        <v>501</v>
      </c>
    </row>
    <row r="561" spans="1:18" ht="18" customHeight="1">
      <c r="A561">
        <v>3718</v>
      </c>
      <c r="B561">
        <v>3718</v>
      </c>
      <c r="C561" s="3">
        <v>41072</v>
      </c>
      <c r="D561">
        <v>41117</v>
      </c>
      <c r="E561" t="s">
        <v>1534</v>
      </c>
      <c r="F561" t="s">
        <v>1776</v>
      </c>
      <c r="G561" t="s">
        <v>4049</v>
      </c>
      <c r="H561" s="44" t="s">
        <v>8200</v>
      </c>
      <c r="I561" s="44">
        <v>41170</v>
      </c>
      <c r="J561" t="s">
        <v>4124</v>
      </c>
      <c r="K561" t="s">
        <v>4125</v>
      </c>
      <c r="L561" t="s">
        <v>5546</v>
      </c>
      <c r="M561" s="44" t="s">
        <v>4126</v>
      </c>
      <c r="N561" s="44" t="s">
        <v>8346</v>
      </c>
      <c r="O561" s="44" t="s">
        <v>5718</v>
      </c>
      <c r="P561" s="43">
        <v>41172</v>
      </c>
      <c r="Q561" s="44" t="s">
        <v>4127</v>
      </c>
      <c r="R561" s="44" t="s">
        <v>501</v>
      </c>
    </row>
    <row r="562" spans="1:18" ht="18" customHeight="1">
      <c r="A562">
        <v>3666</v>
      </c>
      <c r="B562">
        <v>3666</v>
      </c>
      <c r="C562" s="3">
        <v>41071</v>
      </c>
      <c r="D562">
        <v>41171</v>
      </c>
      <c r="E562" t="s">
        <v>1687</v>
      </c>
      <c r="F562" t="s">
        <v>1535</v>
      </c>
      <c r="G562" t="s">
        <v>2897</v>
      </c>
      <c r="H562" s="44" t="s">
        <v>501</v>
      </c>
      <c r="I562" s="44" t="s">
        <v>501</v>
      </c>
      <c r="J562" t="s">
        <v>4128</v>
      </c>
      <c r="K562" t="s">
        <v>4129</v>
      </c>
      <c r="L562" t="s">
        <v>5136</v>
      </c>
      <c r="M562" s="44" t="s">
        <v>4130</v>
      </c>
      <c r="N562" s="44" t="s">
        <v>501</v>
      </c>
      <c r="O562" s="44" t="s">
        <v>501</v>
      </c>
      <c r="P562" s="43" t="s">
        <v>501</v>
      </c>
      <c r="Q562" s="44" t="s">
        <v>7264</v>
      </c>
      <c r="R562" s="44" t="s">
        <v>501</v>
      </c>
    </row>
    <row r="563" spans="1:18" ht="18" customHeight="1">
      <c r="A563">
        <v>3668</v>
      </c>
      <c r="B563">
        <v>3668</v>
      </c>
      <c r="C563" s="3">
        <v>41071</v>
      </c>
      <c r="D563">
        <v>41171</v>
      </c>
      <c r="E563" t="s">
        <v>1599</v>
      </c>
      <c r="F563" t="s">
        <v>1535</v>
      </c>
      <c r="G563" t="s">
        <v>2897</v>
      </c>
      <c r="H563" s="44" t="s">
        <v>501</v>
      </c>
      <c r="I563" s="44">
        <v>41180</v>
      </c>
      <c r="J563" t="s">
        <v>4131</v>
      </c>
      <c r="K563" t="s">
        <v>4132</v>
      </c>
      <c r="L563" t="s">
        <v>5136</v>
      </c>
      <c r="M563" s="44" t="s">
        <v>4130</v>
      </c>
      <c r="N563" s="44" t="s">
        <v>501</v>
      </c>
      <c r="O563" s="44" t="s">
        <v>501</v>
      </c>
      <c r="P563" s="43" t="s">
        <v>501</v>
      </c>
      <c r="Q563" s="44" t="s">
        <v>7265</v>
      </c>
      <c r="R563" s="44" t="s">
        <v>501</v>
      </c>
    </row>
    <row r="564" spans="1:18" ht="18" customHeight="1">
      <c r="A564">
        <v>3725</v>
      </c>
      <c r="B564">
        <v>3725</v>
      </c>
      <c r="C564" s="3">
        <v>41072</v>
      </c>
      <c r="D564">
        <v>41245</v>
      </c>
      <c r="E564" t="s">
        <v>1543</v>
      </c>
      <c r="F564" t="s">
        <v>1535</v>
      </c>
      <c r="G564" t="s">
        <v>4091</v>
      </c>
      <c r="H564" s="44" t="s">
        <v>501</v>
      </c>
      <c r="I564" s="44" t="s">
        <v>501</v>
      </c>
      <c r="J564" t="s">
        <v>4133</v>
      </c>
      <c r="K564" t="s">
        <v>7589</v>
      </c>
      <c r="L564">
        <v>39860000</v>
      </c>
      <c r="M564" s="44" t="s">
        <v>4134</v>
      </c>
      <c r="N564" s="44" t="s">
        <v>501</v>
      </c>
      <c r="O564" s="44" t="s">
        <v>501</v>
      </c>
      <c r="P564" s="43" t="s">
        <v>501</v>
      </c>
      <c r="Q564" s="44" t="s">
        <v>7590</v>
      </c>
      <c r="R564" s="44" t="s">
        <v>501</v>
      </c>
    </row>
    <row r="565" spans="1:18" ht="18" customHeight="1">
      <c r="A565">
        <v>3726</v>
      </c>
      <c r="B565">
        <v>3726</v>
      </c>
      <c r="C565" s="3">
        <v>41072</v>
      </c>
      <c r="D565">
        <v>41172</v>
      </c>
      <c r="E565" t="s">
        <v>1599</v>
      </c>
      <c r="F565" t="s">
        <v>1535</v>
      </c>
      <c r="G565" t="s">
        <v>4091</v>
      </c>
      <c r="H565" s="44" t="s">
        <v>501</v>
      </c>
      <c r="I565" s="44">
        <v>41163</v>
      </c>
      <c r="J565" t="s">
        <v>4135</v>
      </c>
      <c r="K565" t="s">
        <v>7266</v>
      </c>
      <c r="L565" t="s">
        <v>6517</v>
      </c>
      <c r="M565" s="44" t="s">
        <v>4134</v>
      </c>
      <c r="N565" s="44" t="s">
        <v>501</v>
      </c>
      <c r="O565" s="44" t="s">
        <v>501</v>
      </c>
      <c r="P565" s="43" t="s">
        <v>501</v>
      </c>
      <c r="Q565" s="44" t="s">
        <v>7267</v>
      </c>
      <c r="R565" s="44" t="s">
        <v>501</v>
      </c>
    </row>
    <row r="566" spans="1:18" ht="18" customHeight="1">
      <c r="A566">
        <v>3732</v>
      </c>
      <c r="B566">
        <v>3732</v>
      </c>
      <c r="C566" s="3">
        <v>41072</v>
      </c>
      <c r="D566">
        <v>41172</v>
      </c>
      <c r="E566" t="s">
        <v>1687</v>
      </c>
      <c r="F566" t="s">
        <v>1535</v>
      </c>
      <c r="G566" t="s">
        <v>4091</v>
      </c>
      <c r="H566" s="44" t="s">
        <v>501</v>
      </c>
      <c r="I566" s="44" t="s">
        <v>501</v>
      </c>
      <c r="J566" t="s">
        <v>4136</v>
      </c>
      <c r="K566" t="s">
        <v>4137</v>
      </c>
      <c r="L566" t="s">
        <v>6517</v>
      </c>
      <c r="M566" s="44" t="s">
        <v>4134</v>
      </c>
      <c r="N566" s="44" t="s">
        <v>501</v>
      </c>
      <c r="O566" s="44" t="s">
        <v>501</v>
      </c>
      <c r="P566" s="43" t="s">
        <v>501</v>
      </c>
      <c r="Q566" s="44" t="s">
        <v>7591</v>
      </c>
      <c r="R566" s="44" t="s">
        <v>501</v>
      </c>
    </row>
    <row r="567" spans="1:18" ht="18" customHeight="1">
      <c r="A567">
        <v>3727</v>
      </c>
      <c r="B567">
        <v>3727</v>
      </c>
      <c r="C567" s="3">
        <v>41072</v>
      </c>
      <c r="D567">
        <v>41182</v>
      </c>
      <c r="E567" t="s">
        <v>1687</v>
      </c>
      <c r="F567" t="s">
        <v>1535</v>
      </c>
      <c r="G567" t="s">
        <v>4091</v>
      </c>
      <c r="H567" s="44" t="s">
        <v>501</v>
      </c>
      <c r="I567" s="44" t="s">
        <v>501</v>
      </c>
      <c r="J567" t="s">
        <v>4138</v>
      </c>
      <c r="K567" t="s">
        <v>4139</v>
      </c>
      <c r="L567" t="s">
        <v>6517</v>
      </c>
      <c r="M567" s="44" t="s">
        <v>4134</v>
      </c>
      <c r="N567" s="44" t="s">
        <v>501</v>
      </c>
      <c r="O567" s="44" t="s">
        <v>501</v>
      </c>
      <c r="P567" s="43" t="s">
        <v>501</v>
      </c>
      <c r="Q567" s="44" t="s">
        <v>7592</v>
      </c>
      <c r="R567" s="44" t="s">
        <v>501</v>
      </c>
    </row>
    <row r="568" spans="1:18" ht="18" customHeight="1">
      <c r="A568">
        <v>3728</v>
      </c>
      <c r="B568">
        <v>3728</v>
      </c>
      <c r="C568" s="3">
        <v>41072</v>
      </c>
      <c r="D568">
        <v>41117</v>
      </c>
      <c r="E568" t="s">
        <v>1534</v>
      </c>
      <c r="F568" t="s">
        <v>1535</v>
      </c>
      <c r="G568" t="s">
        <v>4091</v>
      </c>
      <c r="H568" s="44" t="s">
        <v>5923</v>
      </c>
      <c r="I568" s="44">
        <v>41116</v>
      </c>
      <c r="J568" t="s">
        <v>4140</v>
      </c>
      <c r="K568" t="s">
        <v>4141</v>
      </c>
      <c r="L568">
        <v>39860000</v>
      </c>
      <c r="M568" s="44" t="s">
        <v>4134</v>
      </c>
      <c r="N568" s="44" t="s">
        <v>5943</v>
      </c>
      <c r="O568" s="44" t="s">
        <v>2708</v>
      </c>
      <c r="P568" s="43">
        <v>41120</v>
      </c>
      <c r="Q568" s="44" t="s">
        <v>4142</v>
      </c>
      <c r="R568" s="44" t="s">
        <v>501</v>
      </c>
    </row>
    <row r="569" spans="1:18" ht="18" customHeight="1">
      <c r="A569">
        <v>3729</v>
      </c>
      <c r="B569">
        <v>3729</v>
      </c>
      <c r="C569" s="3">
        <v>41072</v>
      </c>
      <c r="D569">
        <v>41117</v>
      </c>
      <c r="E569" t="s">
        <v>1534</v>
      </c>
      <c r="F569" t="s">
        <v>1535</v>
      </c>
      <c r="G569" t="s">
        <v>4091</v>
      </c>
      <c r="H569" s="44" t="s">
        <v>5991</v>
      </c>
      <c r="I569" s="44">
        <v>41116</v>
      </c>
      <c r="J569" t="s">
        <v>4143</v>
      </c>
      <c r="K569" t="s">
        <v>4144</v>
      </c>
      <c r="L569">
        <v>39860000</v>
      </c>
      <c r="M569" s="44" t="s">
        <v>4134</v>
      </c>
      <c r="N569" s="44" t="s">
        <v>5992</v>
      </c>
      <c r="O569" s="44" t="s">
        <v>2708</v>
      </c>
      <c r="P569" s="43">
        <v>41124</v>
      </c>
      <c r="Q569" s="44" t="s">
        <v>4145</v>
      </c>
      <c r="R569" s="44" t="s">
        <v>501</v>
      </c>
    </row>
    <row r="570" spans="1:18" ht="18" customHeight="1">
      <c r="A570">
        <v>3730</v>
      </c>
      <c r="B570">
        <v>3730</v>
      </c>
      <c r="C570" s="3">
        <v>41072</v>
      </c>
      <c r="D570">
        <v>41117</v>
      </c>
      <c r="E570" t="s">
        <v>1534</v>
      </c>
      <c r="F570" t="s">
        <v>1776</v>
      </c>
      <c r="G570" t="s">
        <v>4091</v>
      </c>
      <c r="H570" s="44" t="s">
        <v>8686</v>
      </c>
      <c r="I570" s="44">
        <v>41172</v>
      </c>
      <c r="J570" t="s">
        <v>4146</v>
      </c>
      <c r="K570" t="s">
        <v>4147</v>
      </c>
      <c r="L570" t="s">
        <v>6517</v>
      </c>
      <c r="M570" s="44" t="s">
        <v>4134</v>
      </c>
      <c r="N570" s="44" t="s">
        <v>8687</v>
      </c>
      <c r="O570" s="44" t="s">
        <v>5718</v>
      </c>
      <c r="P570" s="43">
        <v>41179</v>
      </c>
      <c r="Q570" s="44" t="s">
        <v>4148</v>
      </c>
      <c r="R570" s="44" t="s">
        <v>501</v>
      </c>
    </row>
    <row r="571" spans="1:18" ht="18" customHeight="1">
      <c r="A571">
        <v>3731</v>
      </c>
      <c r="B571">
        <v>3731</v>
      </c>
      <c r="C571" s="3">
        <v>41072</v>
      </c>
      <c r="D571">
        <v>41173</v>
      </c>
      <c r="E571" t="s">
        <v>1687</v>
      </c>
      <c r="F571" t="s">
        <v>1535</v>
      </c>
      <c r="G571" t="s">
        <v>4091</v>
      </c>
      <c r="H571" s="44" t="s">
        <v>501</v>
      </c>
      <c r="I571" s="44" t="s">
        <v>501</v>
      </c>
      <c r="J571" t="s">
        <v>4149</v>
      </c>
      <c r="K571" t="s">
        <v>4150</v>
      </c>
      <c r="L571" t="s">
        <v>6517</v>
      </c>
      <c r="M571" s="44" t="s">
        <v>4134</v>
      </c>
      <c r="N571" s="44" t="s">
        <v>501</v>
      </c>
      <c r="O571" s="44" t="s">
        <v>501</v>
      </c>
      <c r="P571" s="43" t="s">
        <v>501</v>
      </c>
      <c r="Q571" s="44" t="s">
        <v>7593</v>
      </c>
      <c r="R571" s="44" t="s">
        <v>501</v>
      </c>
    </row>
    <row r="572" spans="1:18" ht="18" customHeight="1">
      <c r="A572">
        <v>3674</v>
      </c>
      <c r="B572">
        <v>3674</v>
      </c>
      <c r="C572" s="3">
        <v>41071</v>
      </c>
      <c r="D572">
        <v>41116</v>
      </c>
      <c r="E572" t="s">
        <v>1534</v>
      </c>
      <c r="F572" t="s">
        <v>1535</v>
      </c>
      <c r="G572" t="s">
        <v>175</v>
      </c>
      <c r="H572" s="44" t="s">
        <v>5601</v>
      </c>
      <c r="I572" s="44">
        <v>41106</v>
      </c>
      <c r="J572" t="s">
        <v>4151</v>
      </c>
      <c r="K572" t="s">
        <v>4152</v>
      </c>
      <c r="L572">
        <v>39800000</v>
      </c>
      <c r="M572" s="44" t="s">
        <v>4028</v>
      </c>
      <c r="N572" s="44" t="s">
        <v>5633</v>
      </c>
      <c r="O572" s="44" t="s">
        <v>1706</v>
      </c>
      <c r="P572" s="43">
        <v>41113</v>
      </c>
      <c r="Q572" s="44" t="s">
        <v>4153</v>
      </c>
      <c r="R572" s="44" t="s">
        <v>501</v>
      </c>
    </row>
    <row r="573" spans="1:18" ht="18" customHeight="1">
      <c r="A573">
        <v>9099</v>
      </c>
      <c r="B573">
        <v>9099</v>
      </c>
      <c r="C573" s="3">
        <v>41003</v>
      </c>
      <c r="D573">
        <v>41048</v>
      </c>
      <c r="E573" t="s">
        <v>1687</v>
      </c>
      <c r="F573" t="s">
        <v>1535</v>
      </c>
      <c r="G573" t="s">
        <v>2671</v>
      </c>
      <c r="H573" s="44" t="s">
        <v>501</v>
      </c>
      <c r="I573" s="44" t="s">
        <v>501</v>
      </c>
      <c r="J573" t="s">
        <v>2672</v>
      </c>
      <c r="K573" t="s">
        <v>2675</v>
      </c>
      <c r="L573" t="s">
        <v>5106</v>
      </c>
      <c r="M573" s="44" t="s">
        <v>2674</v>
      </c>
      <c r="N573" s="44" t="s">
        <v>501</v>
      </c>
      <c r="O573" s="44" t="s">
        <v>501</v>
      </c>
      <c r="P573" s="44" t="s">
        <v>501</v>
      </c>
      <c r="Q573" s="44" t="s">
        <v>501</v>
      </c>
      <c r="R573" s="44" t="s">
        <v>501</v>
      </c>
    </row>
    <row r="574" spans="1:18" ht="18" customHeight="1">
      <c r="A574">
        <v>3673</v>
      </c>
      <c r="B574">
        <v>3673</v>
      </c>
      <c r="C574" s="3">
        <v>41071</v>
      </c>
      <c r="D574">
        <v>41116</v>
      </c>
      <c r="E574" t="s">
        <v>1534</v>
      </c>
      <c r="F574" t="s">
        <v>1535</v>
      </c>
      <c r="G574" t="s">
        <v>175</v>
      </c>
      <c r="H574" s="44" t="s">
        <v>5602</v>
      </c>
      <c r="I574" s="44">
        <v>41108</v>
      </c>
      <c r="J574" t="s">
        <v>4154</v>
      </c>
      <c r="K574" t="s">
        <v>4155</v>
      </c>
      <c r="L574">
        <v>39800000</v>
      </c>
      <c r="M574" s="44" t="s">
        <v>4156</v>
      </c>
      <c r="N574" s="44" t="s">
        <v>5767</v>
      </c>
      <c r="O574" s="44" t="s">
        <v>1706</v>
      </c>
      <c r="P574" s="43">
        <v>41115</v>
      </c>
      <c r="Q574" s="44" t="s">
        <v>4157</v>
      </c>
      <c r="R574" s="44" t="s">
        <v>501</v>
      </c>
    </row>
    <row r="575" spans="1:18" ht="18" customHeight="1">
      <c r="A575">
        <v>3671</v>
      </c>
      <c r="B575">
        <v>3671</v>
      </c>
      <c r="C575" s="3">
        <v>41071</v>
      </c>
      <c r="D575">
        <v>41116</v>
      </c>
      <c r="E575" t="s">
        <v>1687</v>
      </c>
      <c r="F575" t="s">
        <v>1776</v>
      </c>
      <c r="G575" t="s">
        <v>4092</v>
      </c>
      <c r="H575" s="44" t="s">
        <v>501</v>
      </c>
      <c r="I575" s="44" t="s">
        <v>501</v>
      </c>
      <c r="J575" t="s">
        <v>4158</v>
      </c>
      <c r="K575" t="s">
        <v>4159</v>
      </c>
      <c r="L575" t="s">
        <v>5612</v>
      </c>
      <c r="M575" s="44" t="s">
        <v>4160</v>
      </c>
      <c r="N575" s="44" t="s">
        <v>501</v>
      </c>
      <c r="O575" s="44" t="s">
        <v>501</v>
      </c>
      <c r="P575" s="43" t="s">
        <v>501</v>
      </c>
      <c r="Q575" s="44" t="s">
        <v>7387</v>
      </c>
      <c r="R575" s="44" t="s">
        <v>501</v>
      </c>
    </row>
    <row r="576" spans="1:18" ht="18" customHeight="1">
      <c r="A576">
        <v>3670</v>
      </c>
      <c r="B576">
        <v>3670</v>
      </c>
      <c r="C576" s="3">
        <v>41071</v>
      </c>
      <c r="D576">
        <v>41116</v>
      </c>
      <c r="E576" t="s">
        <v>1534</v>
      </c>
      <c r="F576" t="s">
        <v>1776</v>
      </c>
      <c r="G576" t="s">
        <v>2109</v>
      </c>
      <c r="H576" s="44" t="s">
        <v>8347</v>
      </c>
      <c r="I576" s="44">
        <v>41134</v>
      </c>
      <c r="J576" t="s">
        <v>4161</v>
      </c>
      <c r="K576" t="s">
        <v>4162</v>
      </c>
      <c r="L576" t="s">
        <v>5012</v>
      </c>
      <c r="M576" s="44" t="s">
        <v>4163</v>
      </c>
      <c r="N576" s="44" t="s">
        <v>8398</v>
      </c>
      <c r="O576" s="44" t="s">
        <v>4292</v>
      </c>
      <c r="P576" s="43">
        <v>41172</v>
      </c>
      <c r="Q576" s="44" t="s">
        <v>4164</v>
      </c>
      <c r="R576" s="44" t="s">
        <v>501</v>
      </c>
    </row>
    <row r="577" spans="1:18" ht="18" customHeight="1">
      <c r="A577">
        <v>3685</v>
      </c>
      <c r="B577">
        <v>3685</v>
      </c>
      <c r="C577" s="3">
        <v>41071</v>
      </c>
      <c r="D577">
        <v>41116</v>
      </c>
      <c r="E577" t="s">
        <v>1534</v>
      </c>
      <c r="F577" t="s">
        <v>1535</v>
      </c>
      <c r="G577" t="s">
        <v>175</v>
      </c>
      <c r="H577" s="44" t="s">
        <v>6701</v>
      </c>
      <c r="I577" s="44">
        <v>41131</v>
      </c>
      <c r="J577" t="s">
        <v>4165</v>
      </c>
      <c r="K577" t="s">
        <v>4166</v>
      </c>
      <c r="L577">
        <v>39800000</v>
      </c>
      <c r="M577" s="44" t="s">
        <v>4110</v>
      </c>
      <c r="N577" s="44" t="s">
        <v>6702</v>
      </c>
      <c r="O577" s="44" t="s">
        <v>6221</v>
      </c>
      <c r="P577" s="43">
        <v>41131</v>
      </c>
      <c r="Q577" s="44" t="s">
        <v>4167</v>
      </c>
      <c r="R577" s="44" t="s">
        <v>501</v>
      </c>
    </row>
    <row r="578" spans="1:18" ht="18" customHeight="1">
      <c r="A578">
        <v>3678</v>
      </c>
      <c r="B578">
        <v>3678</v>
      </c>
      <c r="C578" s="3">
        <v>41071</v>
      </c>
      <c r="D578">
        <v>41186</v>
      </c>
      <c r="E578" t="s">
        <v>1687</v>
      </c>
      <c r="F578" t="s">
        <v>1535</v>
      </c>
      <c r="G578" t="s">
        <v>175</v>
      </c>
      <c r="H578" s="44" t="s">
        <v>501</v>
      </c>
      <c r="I578" s="44" t="s">
        <v>501</v>
      </c>
      <c r="J578" t="s">
        <v>4168</v>
      </c>
      <c r="K578" t="s">
        <v>4169</v>
      </c>
      <c r="L578" t="s">
        <v>5852</v>
      </c>
      <c r="M578" s="44" t="s">
        <v>7980</v>
      </c>
      <c r="N578" s="44" t="s">
        <v>501</v>
      </c>
      <c r="O578" s="44" t="s">
        <v>501</v>
      </c>
      <c r="P578" s="43" t="s">
        <v>501</v>
      </c>
      <c r="Q578" s="44" t="s">
        <v>7981</v>
      </c>
      <c r="R578" s="44" t="s">
        <v>501</v>
      </c>
    </row>
    <row r="579" spans="1:18" ht="18" customHeight="1">
      <c r="A579">
        <v>3661</v>
      </c>
      <c r="B579">
        <v>3661</v>
      </c>
      <c r="C579" s="3">
        <v>41066</v>
      </c>
      <c r="D579">
        <v>41111</v>
      </c>
      <c r="E579" t="s">
        <v>1534</v>
      </c>
      <c r="F579" t="s">
        <v>1535</v>
      </c>
      <c r="G579" t="s">
        <v>4022</v>
      </c>
      <c r="H579" s="44" t="s">
        <v>5924</v>
      </c>
      <c r="I579" s="44">
        <v>41151</v>
      </c>
      <c r="J579" t="s">
        <v>4170</v>
      </c>
      <c r="K579" t="s">
        <v>4171</v>
      </c>
      <c r="L579">
        <v>38770000</v>
      </c>
      <c r="M579" s="44" t="s">
        <v>4172</v>
      </c>
      <c r="N579" s="44" t="s">
        <v>7547</v>
      </c>
      <c r="O579" s="44" t="s">
        <v>6482</v>
      </c>
      <c r="P579" s="43">
        <v>41152</v>
      </c>
      <c r="Q579" s="44" t="s">
        <v>4173</v>
      </c>
      <c r="R579" s="44" t="s">
        <v>501</v>
      </c>
    </row>
    <row r="580" spans="1:18" ht="18" customHeight="1">
      <c r="A580">
        <v>3682</v>
      </c>
      <c r="B580">
        <v>3682</v>
      </c>
      <c r="C580" s="3">
        <v>41071</v>
      </c>
      <c r="D580">
        <v>41186</v>
      </c>
      <c r="E580" t="s">
        <v>1687</v>
      </c>
      <c r="F580" t="s">
        <v>1535</v>
      </c>
      <c r="G580" t="s">
        <v>175</v>
      </c>
      <c r="H580" s="44" t="s">
        <v>501</v>
      </c>
      <c r="I580" s="44" t="s">
        <v>501</v>
      </c>
      <c r="J580" t="s">
        <v>4174</v>
      </c>
      <c r="K580" t="s">
        <v>4175</v>
      </c>
      <c r="L580" t="s">
        <v>5852</v>
      </c>
      <c r="M580" s="44" t="s">
        <v>4176</v>
      </c>
      <c r="N580" s="44" t="s">
        <v>501</v>
      </c>
      <c r="O580" s="44" t="s">
        <v>501</v>
      </c>
      <c r="P580" s="43" t="s">
        <v>501</v>
      </c>
      <c r="Q580" s="44" t="s">
        <v>7982</v>
      </c>
      <c r="R580" s="44" t="s">
        <v>501</v>
      </c>
    </row>
    <row r="581" spans="1:18" ht="18" customHeight="1">
      <c r="A581">
        <v>3679</v>
      </c>
      <c r="B581">
        <v>3679</v>
      </c>
      <c r="C581" s="3">
        <v>41071</v>
      </c>
      <c r="D581">
        <v>41116</v>
      </c>
      <c r="E581" t="s">
        <v>1534</v>
      </c>
      <c r="F581" t="s">
        <v>1535</v>
      </c>
      <c r="G581" t="s">
        <v>175</v>
      </c>
      <c r="H581" s="44" t="s">
        <v>6380</v>
      </c>
      <c r="I581" s="44">
        <v>41124</v>
      </c>
      <c r="J581" t="s">
        <v>4177</v>
      </c>
      <c r="K581" t="s">
        <v>4178</v>
      </c>
      <c r="L581">
        <v>39800000</v>
      </c>
      <c r="M581" s="44" t="s">
        <v>4179</v>
      </c>
      <c r="N581" s="44" t="s">
        <v>6381</v>
      </c>
      <c r="O581" s="44" t="s">
        <v>6382</v>
      </c>
      <c r="P581" s="43">
        <v>41124</v>
      </c>
      <c r="Q581" s="44" t="s">
        <v>4180</v>
      </c>
      <c r="R581" s="44" t="s">
        <v>501</v>
      </c>
    </row>
    <row r="582" spans="1:18" ht="18" customHeight="1">
      <c r="A582">
        <v>3677</v>
      </c>
      <c r="B582">
        <v>3677</v>
      </c>
      <c r="C582" s="3">
        <v>41071</v>
      </c>
      <c r="D582">
        <v>41116</v>
      </c>
      <c r="E582" t="s">
        <v>1534</v>
      </c>
      <c r="F582" t="s">
        <v>1535</v>
      </c>
      <c r="G582" t="s">
        <v>175</v>
      </c>
      <c r="H582" s="44" t="s">
        <v>6703</v>
      </c>
      <c r="I582" s="44">
        <v>41129</v>
      </c>
      <c r="J582" t="s">
        <v>4181</v>
      </c>
      <c r="K582" t="s">
        <v>4182</v>
      </c>
      <c r="L582" t="s">
        <v>5852</v>
      </c>
      <c r="M582" s="44" t="s">
        <v>4110</v>
      </c>
      <c r="N582" s="44" t="s">
        <v>6704</v>
      </c>
      <c r="O582" s="44" t="s">
        <v>5990</v>
      </c>
      <c r="P582" s="43">
        <v>41152</v>
      </c>
      <c r="Q582" s="44" t="s">
        <v>4183</v>
      </c>
      <c r="R582" s="44" t="s">
        <v>501</v>
      </c>
    </row>
    <row r="583" spans="1:18" ht="18" customHeight="1">
      <c r="A583">
        <v>3680</v>
      </c>
      <c r="B583">
        <v>3680</v>
      </c>
      <c r="C583" s="3">
        <v>41071</v>
      </c>
      <c r="D583">
        <v>41116</v>
      </c>
      <c r="E583" t="s">
        <v>1534</v>
      </c>
      <c r="F583" t="s">
        <v>1535</v>
      </c>
      <c r="G583" t="s">
        <v>175</v>
      </c>
      <c r="H583" s="44" t="s">
        <v>6383</v>
      </c>
      <c r="I583" s="44">
        <v>41123</v>
      </c>
      <c r="J583" t="s">
        <v>4184</v>
      </c>
      <c r="K583" t="s">
        <v>4185</v>
      </c>
      <c r="L583">
        <v>39800000</v>
      </c>
      <c r="M583" s="44" t="s">
        <v>4186</v>
      </c>
      <c r="N583" s="44" t="s">
        <v>6384</v>
      </c>
      <c r="O583" s="44" t="s">
        <v>6340</v>
      </c>
      <c r="P583" s="43">
        <v>41137</v>
      </c>
      <c r="Q583" s="44" t="s">
        <v>4187</v>
      </c>
      <c r="R583" s="44" t="s">
        <v>501</v>
      </c>
    </row>
    <row r="584" spans="1:18" ht="18" customHeight="1">
      <c r="A584">
        <v>3676</v>
      </c>
      <c r="B584">
        <v>3676</v>
      </c>
      <c r="C584" s="3">
        <v>41071</v>
      </c>
      <c r="D584">
        <v>41178</v>
      </c>
      <c r="E584" t="s">
        <v>1687</v>
      </c>
      <c r="F584" t="s">
        <v>1535</v>
      </c>
      <c r="G584" t="s">
        <v>175</v>
      </c>
      <c r="H584" s="44" t="s">
        <v>501</v>
      </c>
      <c r="I584" s="44" t="s">
        <v>501</v>
      </c>
      <c r="J584" t="s">
        <v>4188</v>
      </c>
      <c r="K584" t="s">
        <v>4189</v>
      </c>
      <c r="L584" t="s">
        <v>5852</v>
      </c>
      <c r="M584" s="44" t="s">
        <v>4190</v>
      </c>
      <c r="N584" s="44" t="s">
        <v>501</v>
      </c>
      <c r="O584" s="44" t="s">
        <v>501</v>
      </c>
      <c r="P584" s="43" t="s">
        <v>501</v>
      </c>
      <c r="Q584" s="44" t="s">
        <v>7594</v>
      </c>
      <c r="R584" s="44" t="s">
        <v>501</v>
      </c>
    </row>
    <row r="585" spans="1:18" ht="18" customHeight="1">
      <c r="A585">
        <v>3752</v>
      </c>
      <c r="B585">
        <v>3752</v>
      </c>
      <c r="C585" s="3">
        <v>41073</v>
      </c>
      <c r="D585">
        <v>41174</v>
      </c>
      <c r="E585" t="s">
        <v>1687</v>
      </c>
      <c r="F585" t="s">
        <v>1535</v>
      </c>
      <c r="G585" t="s">
        <v>3999</v>
      </c>
      <c r="H585" s="44" t="s">
        <v>501</v>
      </c>
      <c r="I585" s="44" t="s">
        <v>501</v>
      </c>
      <c r="J585" t="s">
        <v>4191</v>
      </c>
      <c r="K585" t="s">
        <v>4192</v>
      </c>
      <c r="L585" t="s">
        <v>6518</v>
      </c>
      <c r="M585" s="44" t="s">
        <v>7268</v>
      </c>
      <c r="N585" s="44" t="s">
        <v>501</v>
      </c>
      <c r="O585" s="44" t="s">
        <v>501</v>
      </c>
      <c r="P585" s="43" t="s">
        <v>501</v>
      </c>
      <c r="Q585" s="44" t="s">
        <v>7269</v>
      </c>
      <c r="R585" s="44" t="s">
        <v>501</v>
      </c>
    </row>
    <row r="586" spans="1:18" ht="18" customHeight="1">
      <c r="A586">
        <v>3753</v>
      </c>
      <c r="B586">
        <v>3753</v>
      </c>
      <c r="C586" s="3">
        <v>41073</v>
      </c>
      <c r="D586">
        <v>41174</v>
      </c>
      <c r="E586" t="s">
        <v>1687</v>
      </c>
      <c r="F586" t="s">
        <v>1535</v>
      </c>
      <c r="G586" t="s">
        <v>3999</v>
      </c>
      <c r="H586" s="44" t="s">
        <v>501</v>
      </c>
      <c r="I586" s="44" t="s">
        <v>501</v>
      </c>
      <c r="J586" t="s">
        <v>4193</v>
      </c>
      <c r="K586" t="s">
        <v>7270</v>
      </c>
      <c r="L586" t="s">
        <v>6518</v>
      </c>
      <c r="M586" s="44" t="s">
        <v>7271</v>
      </c>
      <c r="N586" s="44" t="s">
        <v>501</v>
      </c>
      <c r="O586" s="44" t="s">
        <v>501</v>
      </c>
      <c r="P586" s="43" t="s">
        <v>501</v>
      </c>
      <c r="Q586" s="44" t="s">
        <v>7272</v>
      </c>
      <c r="R586" s="44" t="s">
        <v>501</v>
      </c>
    </row>
    <row r="587" spans="1:18" ht="18" customHeight="1">
      <c r="A587">
        <v>3751</v>
      </c>
      <c r="B587">
        <v>3751</v>
      </c>
      <c r="C587" s="3">
        <v>41073</v>
      </c>
      <c r="D587">
        <v>41183</v>
      </c>
      <c r="E587" t="s">
        <v>1687</v>
      </c>
      <c r="F587" t="s">
        <v>1535</v>
      </c>
      <c r="G587" t="s">
        <v>3999</v>
      </c>
      <c r="H587" s="44" t="s">
        <v>501</v>
      </c>
      <c r="I587" s="44" t="s">
        <v>501</v>
      </c>
      <c r="J587" t="s">
        <v>4194</v>
      </c>
      <c r="K587" t="s">
        <v>7611</v>
      </c>
      <c r="L587" t="s">
        <v>6518</v>
      </c>
      <c r="M587" s="44" t="s">
        <v>7612</v>
      </c>
      <c r="N587" s="44" t="s">
        <v>501</v>
      </c>
      <c r="O587" s="44" t="s">
        <v>501</v>
      </c>
      <c r="P587" s="43" t="s">
        <v>501</v>
      </c>
      <c r="Q587" s="44" t="s">
        <v>7613</v>
      </c>
      <c r="R587" s="44" t="s">
        <v>501</v>
      </c>
    </row>
    <row r="588" spans="1:18" ht="18" customHeight="1">
      <c r="A588">
        <v>3749</v>
      </c>
      <c r="B588">
        <v>3749</v>
      </c>
      <c r="C588" s="3">
        <v>41073</v>
      </c>
      <c r="D588">
        <v>41118</v>
      </c>
      <c r="E588" t="s">
        <v>1534</v>
      </c>
      <c r="F588" t="s">
        <v>1535</v>
      </c>
      <c r="G588" t="s">
        <v>4093</v>
      </c>
      <c r="H588" s="44" t="s">
        <v>5993</v>
      </c>
      <c r="I588" s="44">
        <v>41117</v>
      </c>
      <c r="J588" t="s">
        <v>4195</v>
      </c>
      <c r="K588" t="s">
        <v>4196</v>
      </c>
      <c r="L588">
        <v>35894000</v>
      </c>
      <c r="M588" s="44" t="s">
        <v>4197</v>
      </c>
      <c r="N588" s="44" t="s">
        <v>6047</v>
      </c>
      <c r="O588" s="44" t="s">
        <v>5948</v>
      </c>
      <c r="P588" s="43">
        <v>41141</v>
      </c>
      <c r="Q588" s="44" t="s">
        <v>4198</v>
      </c>
      <c r="R588" s="44" t="s">
        <v>501</v>
      </c>
    </row>
    <row r="589" spans="1:18" ht="18" customHeight="1">
      <c r="A589">
        <v>3735</v>
      </c>
      <c r="B589">
        <v>3735</v>
      </c>
      <c r="C589" s="3">
        <v>41073</v>
      </c>
      <c r="D589">
        <v>41118</v>
      </c>
      <c r="E589" t="s">
        <v>1534</v>
      </c>
      <c r="F589" t="s">
        <v>1535</v>
      </c>
      <c r="G589" t="s">
        <v>2429</v>
      </c>
      <c r="H589" s="44" t="s">
        <v>5603</v>
      </c>
      <c r="I589" s="44">
        <v>41103</v>
      </c>
      <c r="J589" t="s">
        <v>4199</v>
      </c>
      <c r="K589" t="s">
        <v>4200</v>
      </c>
      <c r="L589" t="s">
        <v>5057</v>
      </c>
      <c r="M589" s="44" t="s">
        <v>4201</v>
      </c>
      <c r="N589" s="44" t="s">
        <v>5604</v>
      </c>
      <c r="O589" s="44" t="s">
        <v>5558</v>
      </c>
      <c r="P589" s="43">
        <v>41103</v>
      </c>
      <c r="Q589" s="44" t="s">
        <v>4202</v>
      </c>
      <c r="R589" s="44" t="s">
        <v>501</v>
      </c>
    </row>
    <row r="590" spans="1:18" ht="18" customHeight="1">
      <c r="A590">
        <v>3742</v>
      </c>
      <c r="B590">
        <v>3742</v>
      </c>
      <c r="C590" s="3">
        <v>41073</v>
      </c>
      <c r="D590">
        <v>41140</v>
      </c>
      <c r="E590" t="s">
        <v>1534</v>
      </c>
      <c r="F590" t="s">
        <v>1535</v>
      </c>
      <c r="G590" t="s">
        <v>2429</v>
      </c>
      <c r="H590" s="44" t="s">
        <v>7614</v>
      </c>
      <c r="I590" s="44">
        <v>41162</v>
      </c>
      <c r="J590" t="s">
        <v>4203</v>
      </c>
      <c r="K590" t="s">
        <v>4204</v>
      </c>
      <c r="L590">
        <v>35970000</v>
      </c>
      <c r="M590" s="44" t="s">
        <v>4205</v>
      </c>
      <c r="N590" s="44" t="s">
        <v>7717</v>
      </c>
      <c r="O590" s="44" t="s">
        <v>5536</v>
      </c>
      <c r="P590" s="43">
        <v>41162</v>
      </c>
      <c r="Q590" s="44" t="s">
        <v>4206</v>
      </c>
      <c r="R590" s="44" t="s">
        <v>501</v>
      </c>
    </row>
    <row r="591" spans="1:18" ht="18" customHeight="1">
      <c r="A591">
        <v>3724</v>
      </c>
      <c r="B591">
        <v>3724</v>
      </c>
      <c r="C591" s="3">
        <v>41072</v>
      </c>
      <c r="D591">
        <v>41117</v>
      </c>
      <c r="E591" t="s">
        <v>1543</v>
      </c>
      <c r="F591" t="s">
        <v>1535</v>
      </c>
      <c r="G591" t="s">
        <v>4091</v>
      </c>
      <c r="H591" s="44" t="s">
        <v>501</v>
      </c>
      <c r="I591" s="44" t="s">
        <v>501</v>
      </c>
      <c r="J591" t="s">
        <v>4207</v>
      </c>
      <c r="K591" t="s">
        <v>4208</v>
      </c>
      <c r="L591" t="s">
        <v>6517</v>
      </c>
      <c r="M591" s="44" t="s">
        <v>4134</v>
      </c>
      <c r="N591" s="44" t="s">
        <v>501</v>
      </c>
      <c r="O591" s="44" t="s">
        <v>501</v>
      </c>
      <c r="P591" s="43" t="s">
        <v>501</v>
      </c>
      <c r="Q591" s="44" t="s">
        <v>6519</v>
      </c>
      <c r="R591" s="44" t="s">
        <v>501</v>
      </c>
    </row>
    <row r="592" spans="1:18" ht="18" customHeight="1">
      <c r="A592">
        <v>3750</v>
      </c>
      <c r="B592">
        <v>3750</v>
      </c>
      <c r="C592" s="3">
        <v>41073</v>
      </c>
      <c r="D592">
        <v>41118</v>
      </c>
      <c r="E592" t="s">
        <v>1534</v>
      </c>
      <c r="F592" t="s">
        <v>1535</v>
      </c>
      <c r="G592" t="s">
        <v>4094</v>
      </c>
      <c r="H592" s="44" t="s">
        <v>6705</v>
      </c>
      <c r="I592" s="44">
        <v>41135</v>
      </c>
      <c r="J592" t="s">
        <v>4209</v>
      </c>
      <c r="K592" t="s">
        <v>4210</v>
      </c>
      <c r="L592">
        <v>35800000</v>
      </c>
      <c r="M592" s="44" t="s">
        <v>4211</v>
      </c>
      <c r="N592" s="44" t="s">
        <v>6908</v>
      </c>
      <c r="O592" s="44" t="s">
        <v>6890</v>
      </c>
      <c r="P592" s="43">
        <v>41137</v>
      </c>
      <c r="Q592" s="44" t="s">
        <v>4212</v>
      </c>
      <c r="R592" s="44" t="s">
        <v>501</v>
      </c>
    </row>
    <row r="593" spans="1:18" ht="18" customHeight="1">
      <c r="A593">
        <v>3743</v>
      </c>
      <c r="B593">
        <v>3743</v>
      </c>
      <c r="C593" s="3">
        <v>41073</v>
      </c>
      <c r="D593">
        <v>41174</v>
      </c>
      <c r="E593" t="s">
        <v>1543</v>
      </c>
      <c r="F593" t="s">
        <v>1535</v>
      </c>
      <c r="G593" t="s">
        <v>181</v>
      </c>
      <c r="H593" s="44" t="s">
        <v>501</v>
      </c>
      <c r="I593" s="44" t="s">
        <v>501</v>
      </c>
      <c r="J593" t="s">
        <v>4213</v>
      </c>
      <c r="K593" t="s">
        <v>4214</v>
      </c>
      <c r="L593" t="s">
        <v>4820</v>
      </c>
      <c r="M593" s="44" t="s">
        <v>4215</v>
      </c>
      <c r="N593" s="44" t="s">
        <v>501</v>
      </c>
      <c r="O593" s="44" t="s">
        <v>501</v>
      </c>
      <c r="P593" s="43" t="s">
        <v>501</v>
      </c>
      <c r="Q593" s="44" t="s">
        <v>7983</v>
      </c>
      <c r="R593" s="44" t="s">
        <v>501</v>
      </c>
    </row>
    <row r="594" spans="1:18" ht="18" customHeight="1">
      <c r="A594">
        <v>3740</v>
      </c>
      <c r="B594">
        <v>3740</v>
      </c>
      <c r="C594" s="3">
        <v>41073</v>
      </c>
      <c r="D594">
        <v>41118</v>
      </c>
      <c r="E594" t="s">
        <v>1534</v>
      </c>
      <c r="F594" t="s">
        <v>1535</v>
      </c>
      <c r="G594" t="s">
        <v>2429</v>
      </c>
      <c r="H594" s="44" t="s">
        <v>5403</v>
      </c>
      <c r="I594" s="44">
        <v>41103</v>
      </c>
      <c r="J594" t="s">
        <v>4216</v>
      </c>
      <c r="K594" t="s">
        <v>4217</v>
      </c>
      <c r="L594" t="s">
        <v>5057</v>
      </c>
      <c r="M594" s="44" t="s">
        <v>4218</v>
      </c>
      <c r="N594" s="44" t="s">
        <v>5605</v>
      </c>
      <c r="O594" s="44" t="s">
        <v>5213</v>
      </c>
      <c r="P594" s="43">
        <v>41103</v>
      </c>
      <c r="Q594" s="44" t="s">
        <v>4219</v>
      </c>
      <c r="R594" s="44" t="s">
        <v>501</v>
      </c>
    </row>
    <row r="595" spans="1:18" ht="18" customHeight="1">
      <c r="A595">
        <v>3723</v>
      </c>
      <c r="B595">
        <v>3723</v>
      </c>
      <c r="C595" s="3">
        <v>41072</v>
      </c>
      <c r="D595">
        <v>41182</v>
      </c>
      <c r="E595" t="s">
        <v>1687</v>
      </c>
      <c r="F595" t="s">
        <v>1535</v>
      </c>
      <c r="G595" t="s">
        <v>4091</v>
      </c>
      <c r="H595" s="44" t="s">
        <v>501</v>
      </c>
      <c r="I595" s="44" t="s">
        <v>501</v>
      </c>
      <c r="J595" t="s">
        <v>4220</v>
      </c>
      <c r="K595" t="s">
        <v>7615</v>
      </c>
      <c r="L595" t="s">
        <v>6517</v>
      </c>
      <c r="M595" s="44" t="s">
        <v>7616</v>
      </c>
      <c r="N595" s="44" t="s">
        <v>501</v>
      </c>
      <c r="O595" s="44" t="s">
        <v>501</v>
      </c>
      <c r="P595" s="43" t="s">
        <v>501</v>
      </c>
      <c r="Q595" s="44" t="s">
        <v>7617</v>
      </c>
      <c r="R595" s="44" t="s">
        <v>501</v>
      </c>
    </row>
    <row r="596" spans="1:18" ht="18" customHeight="1">
      <c r="A596">
        <v>3734</v>
      </c>
      <c r="B596">
        <v>3734</v>
      </c>
      <c r="C596" s="3">
        <v>41073</v>
      </c>
      <c r="D596">
        <v>41118</v>
      </c>
      <c r="E596" t="s">
        <v>1543</v>
      </c>
      <c r="F596" t="s">
        <v>1535</v>
      </c>
      <c r="G596" t="s">
        <v>2429</v>
      </c>
      <c r="H596" s="44" t="s">
        <v>501</v>
      </c>
      <c r="I596" s="44" t="s">
        <v>501</v>
      </c>
      <c r="J596" t="s">
        <v>4221</v>
      </c>
      <c r="K596" t="s">
        <v>4222</v>
      </c>
      <c r="L596" t="s">
        <v>5057</v>
      </c>
      <c r="M596" s="44" t="s">
        <v>4223</v>
      </c>
      <c r="N596" s="44" t="s">
        <v>501</v>
      </c>
      <c r="O596" s="44" t="s">
        <v>501</v>
      </c>
      <c r="P596" s="43" t="s">
        <v>501</v>
      </c>
      <c r="Q596" s="44" t="s">
        <v>6520</v>
      </c>
      <c r="R596" s="44" t="s">
        <v>501</v>
      </c>
    </row>
    <row r="597" spans="1:18" ht="18" customHeight="1">
      <c r="A597">
        <v>3739</v>
      </c>
      <c r="B597">
        <v>3739</v>
      </c>
      <c r="C597" s="3">
        <v>41073</v>
      </c>
      <c r="D597">
        <v>41182</v>
      </c>
      <c r="E597" t="s">
        <v>1534</v>
      </c>
      <c r="F597" t="s">
        <v>1535</v>
      </c>
      <c r="G597" t="s">
        <v>2429</v>
      </c>
      <c r="H597" s="44" t="s">
        <v>7984</v>
      </c>
      <c r="I597" s="44">
        <v>41163</v>
      </c>
      <c r="J597" t="s">
        <v>4224</v>
      </c>
      <c r="K597" t="s">
        <v>7618</v>
      </c>
      <c r="L597" t="s">
        <v>5057</v>
      </c>
      <c r="M597" s="44" t="s">
        <v>4225</v>
      </c>
      <c r="N597" s="44" t="s">
        <v>7985</v>
      </c>
      <c r="O597" s="44" t="s">
        <v>5536</v>
      </c>
      <c r="P597" s="43">
        <v>41165</v>
      </c>
      <c r="Q597" s="44" t="s">
        <v>7619</v>
      </c>
      <c r="R597" s="44" t="s">
        <v>501</v>
      </c>
    </row>
    <row r="598" spans="1:18" ht="18" customHeight="1">
      <c r="A598">
        <v>3738</v>
      </c>
      <c r="B598">
        <v>3738</v>
      </c>
      <c r="C598" s="3">
        <v>41073</v>
      </c>
      <c r="D598">
        <v>41118</v>
      </c>
      <c r="E598" t="s">
        <v>1534</v>
      </c>
      <c r="F598" t="s">
        <v>1535</v>
      </c>
      <c r="G598" t="s">
        <v>2429</v>
      </c>
      <c r="H598" s="44" t="s">
        <v>5606</v>
      </c>
      <c r="I598" s="44">
        <v>41101</v>
      </c>
      <c r="J598" t="s">
        <v>4226</v>
      </c>
      <c r="K598" t="s">
        <v>4227</v>
      </c>
      <c r="L598" t="s">
        <v>5057</v>
      </c>
      <c r="M598" s="44" t="s">
        <v>4228</v>
      </c>
      <c r="N598" s="44" t="s">
        <v>5607</v>
      </c>
      <c r="O598" s="44" t="s">
        <v>1552</v>
      </c>
      <c r="P598" s="43">
        <v>41107</v>
      </c>
      <c r="Q598" s="44" t="s">
        <v>4229</v>
      </c>
      <c r="R598" s="44" t="s">
        <v>501</v>
      </c>
    </row>
    <row r="599" spans="1:18" ht="18" customHeight="1">
      <c r="A599">
        <v>3737</v>
      </c>
      <c r="B599">
        <v>3737</v>
      </c>
      <c r="C599" s="3">
        <v>41073</v>
      </c>
      <c r="D599">
        <v>41132</v>
      </c>
      <c r="E599" t="s">
        <v>1534</v>
      </c>
      <c r="F599" t="s">
        <v>1535</v>
      </c>
      <c r="G599" t="s">
        <v>2429</v>
      </c>
      <c r="H599" s="44" t="s">
        <v>5404</v>
      </c>
      <c r="I599" s="44">
        <v>41102</v>
      </c>
      <c r="J599" t="s">
        <v>4230</v>
      </c>
      <c r="K599" t="s">
        <v>4231</v>
      </c>
      <c r="L599" t="s">
        <v>5057</v>
      </c>
      <c r="M599" s="44" t="s">
        <v>4232</v>
      </c>
      <c r="N599" s="44" t="s">
        <v>5608</v>
      </c>
      <c r="O599" s="44" t="s">
        <v>5609</v>
      </c>
      <c r="P599" s="43">
        <v>41107</v>
      </c>
      <c r="Q599" s="44" t="s">
        <v>4690</v>
      </c>
      <c r="R599" s="44" t="s">
        <v>501</v>
      </c>
    </row>
    <row r="600" spans="1:18" ht="18" customHeight="1">
      <c r="A600">
        <v>3736</v>
      </c>
      <c r="B600">
        <v>3736</v>
      </c>
      <c r="C600" s="3">
        <v>41073</v>
      </c>
      <c r="D600">
        <v>41182</v>
      </c>
      <c r="E600" t="s">
        <v>1534</v>
      </c>
      <c r="F600" t="s">
        <v>1535</v>
      </c>
      <c r="G600" t="s">
        <v>2429</v>
      </c>
      <c r="H600" s="44" t="s">
        <v>7986</v>
      </c>
      <c r="I600" s="44">
        <v>41162</v>
      </c>
      <c r="J600" t="s">
        <v>4233</v>
      </c>
      <c r="K600" t="s">
        <v>7595</v>
      </c>
      <c r="L600" t="s">
        <v>5057</v>
      </c>
      <c r="M600" s="44" t="s">
        <v>4234</v>
      </c>
      <c r="N600" s="44" t="s">
        <v>7987</v>
      </c>
      <c r="O600" s="44" t="s">
        <v>5536</v>
      </c>
      <c r="P600" s="43">
        <v>41164</v>
      </c>
      <c r="Q600" s="44" t="s">
        <v>7596</v>
      </c>
      <c r="R600" s="44" t="s">
        <v>501</v>
      </c>
    </row>
    <row r="601" spans="1:18" ht="18" customHeight="1">
      <c r="A601">
        <v>3733</v>
      </c>
      <c r="B601">
        <v>3733</v>
      </c>
      <c r="C601" s="3">
        <v>41073</v>
      </c>
      <c r="D601">
        <v>41118</v>
      </c>
      <c r="E601" t="s">
        <v>1534</v>
      </c>
      <c r="F601" t="s">
        <v>1535</v>
      </c>
      <c r="G601" t="s">
        <v>2429</v>
      </c>
      <c r="H601" s="44" t="s">
        <v>5405</v>
      </c>
      <c r="I601" s="44">
        <v>41107</v>
      </c>
      <c r="J601" t="s">
        <v>4235</v>
      </c>
      <c r="K601" t="s">
        <v>4236</v>
      </c>
      <c r="L601" t="s">
        <v>5057</v>
      </c>
      <c r="M601" s="44" t="s">
        <v>4237</v>
      </c>
      <c r="N601" s="44" t="s">
        <v>5768</v>
      </c>
      <c r="O601" s="44" t="s">
        <v>501</v>
      </c>
      <c r="P601" s="43">
        <v>41107</v>
      </c>
      <c r="Q601" s="44" t="s">
        <v>4238</v>
      </c>
      <c r="R601" s="44" t="s">
        <v>501</v>
      </c>
    </row>
    <row r="602" spans="1:18" ht="18" customHeight="1">
      <c r="A602">
        <v>3658</v>
      </c>
      <c r="B602">
        <v>3658</v>
      </c>
      <c r="C602" s="3">
        <v>41066</v>
      </c>
      <c r="D602">
        <v>41175</v>
      </c>
      <c r="E602" t="s">
        <v>1687</v>
      </c>
      <c r="F602" t="s">
        <v>1535</v>
      </c>
      <c r="G602" t="s">
        <v>4022</v>
      </c>
      <c r="H602" s="44" t="s">
        <v>501</v>
      </c>
      <c r="I602" s="44" t="s">
        <v>501</v>
      </c>
      <c r="J602" t="s">
        <v>4239</v>
      </c>
      <c r="K602" t="s">
        <v>4240</v>
      </c>
      <c r="L602" t="s">
        <v>6521</v>
      </c>
      <c r="M602" s="44" t="s">
        <v>7597</v>
      </c>
      <c r="N602" s="44" t="s">
        <v>501</v>
      </c>
      <c r="O602" s="44" t="s">
        <v>501</v>
      </c>
      <c r="P602" s="43" t="s">
        <v>501</v>
      </c>
      <c r="Q602" s="44" t="s">
        <v>7598</v>
      </c>
      <c r="R602" s="44" t="s">
        <v>501</v>
      </c>
    </row>
    <row r="603" spans="1:18" ht="18" customHeight="1">
      <c r="A603">
        <v>3659</v>
      </c>
      <c r="B603">
        <v>3659</v>
      </c>
      <c r="C603" s="3">
        <v>41066</v>
      </c>
      <c r="D603">
        <v>41111</v>
      </c>
      <c r="E603" t="s">
        <v>1534</v>
      </c>
      <c r="F603" t="s">
        <v>1535</v>
      </c>
      <c r="G603" t="s">
        <v>4022</v>
      </c>
      <c r="H603" s="44" t="s">
        <v>5925</v>
      </c>
      <c r="I603" s="44">
        <v>41115</v>
      </c>
      <c r="J603" t="s">
        <v>4241</v>
      </c>
      <c r="K603" t="s">
        <v>4242</v>
      </c>
      <c r="L603">
        <v>38770000</v>
      </c>
      <c r="M603" s="44" t="s">
        <v>4243</v>
      </c>
      <c r="N603" s="44" t="s">
        <v>5944</v>
      </c>
      <c r="O603" s="44" t="s">
        <v>5945</v>
      </c>
      <c r="P603" s="43">
        <v>41120</v>
      </c>
      <c r="Q603" s="44" t="s">
        <v>4244</v>
      </c>
      <c r="R603" s="44" t="s">
        <v>501</v>
      </c>
    </row>
    <row r="604" spans="1:18" ht="18" customHeight="1">
      <c r="A604">
        <v>3652</v>
      </c>
      <c r="B604">
        <v>3652</v>
      </c>
      <c r="C604" s="3">
        <v>41066</v>
      </c>
      <c r="D604">
        <v>41111</v>
      </c>
      <c r="E604" t="s">
        <v>1534</v>
      </c>
      <c r="F604" t="s">
        <v>1535</v>
      </c>
      <c r="G604" t="s">
        <v>2745</v>
      </c>
      <c r="H604" s="44" t="s">
        <v>5926</v>
      </c>
      <c r="I604" s="44">
        <v>41116</v>
      </c>
      <c r="J604" t="s">
        <v>4245</v>
      </c>
      <c r="K604" t="s">
        <v>4246</v>
      </c>
      <c r="L604">
        <v>38570000</v>
      </c>
      <c r="M604" s="44" t="s">
        <v>4247</v>
      </c>
      <c r="N604" s="44" t="s">
        <v>5994</v>
      </c>
      <c r="O604" s="44" t="s">
        <v>2729</v>
      </c>
      <c r="P604" s="43">
        <v>41120</v>
      </c>
      <c r="Q604" s="44" t="s">
        <v>4299</v>
      </c>
      <c r="R604" s="44" t="s">
        <v>501</v>
      </c>
    </row>
    <row r="605" spans="1:18" ht="18" customHeight="1">
      <c r="A605">
        <v>3655</v>
      </c>
      <c r="B605">
        <v>3655</v>
      </c>
      <c r="C605" s="3">
        <v>41066</v>
      </c>
      <c r="D605">
        <v>41111</v>
      </c>
      <c r="E605" t="s">
        <v>1534</v>
      </c>
      <c r="F605" t="s">
        <v>1535</v>
      </c>
      <c r="G605" t="s">
        <v>2851</v>
      </c>
      <c r="H605" s="44" t="s">
        <v>6998</v>
      </c>
      <c r="I605" s="44">
        <v>41137</v>
      </c>
      <c r="J605" t="s">
        <v>4248</v>
      </c>
      <c r="K605" t="s">
        <v>4249</v>
      </c>
      <c r="L605">
        <v>38785000</v>
      </c>
      <c r="M605" s="44" t="s">
        <v>4250</v>
      </c>
      <c r="N605" s="44" t="s">
        <v>6999</v>
      </c>
      <c r="O605" s="44" t="s">
        <v>5536</v>
      </c>
      <c r="P605" s="43">
        <v>41137</v>
      </c>
      <c r="Q605" s="44" t="s">
        <v>4251</v>
      </c>
      <c r="R605" s="44" t="s">
        <v>501</v>
      </c>
    </row>
    <row r="606" spans="1:18" ht="18" customHeight="1">
      <c r="A606">
        <v>3654</v>
      </c>
      <c r="B606">
        <v>3654</v>
      </c>
      <c r="C606" s="3">
        <v>41066</v>
      </c>
      <c r="D606">
        <v>41111</v>
      </c>
      <c r="E606" t="s">
        <v>1534</v>
      </c>
      <c r="F606" t="s">
        <v>1535</v>
      </c>
      <c r="G606" t="s">
        <v>2851</v>
      </c>
      <c r="H606" s="44" t="s">
        <v>6909</v>
      </c>
      <c r="I606" s="44">
        <v>41136</v>
      </c>
      <c r="J606" t="s">
        <v>4252</v>
      </c>
      <c r="K606" t="s">
        <v>4253</v>
      </c>
      <c r="L606">
        <v>38785000</v>
      </c>
      <c r="M606" s="44" t="s">
        <v>4254</v>
      </c>
      <c r="N606" s="44" t="s">
        <v>7000</v>
      </c>
      <c r="O606" s="44" t="s">
        <v>5536</v>
      </c>
      <c r="P606" s="43">
        <v>41137</v>
      </c>
      <c r="Q606" s="44" t="s">
        <v>4255</v>
      </c>
      <c r="R606" s="44" t="s">
        <v>501</v>
      </c>
    </row>
    <row r="607" spans="1:18" ht="18" customHeight="1">
      <c r="A607">
        <v>3653</v>
      </c>
      <c r="B607">
        <v>3653</v>
      </c>
      <c r="C607" s="3">
        <v>41066</v>
      </c>
      <c r="D607">
        <v>41111</v>
      </c>
      <c r="E607" t="s">
        <v>1534</v>
      </c>
      <c r="F607" t="s">
        <v>1535</v>
      </c>
      <c r="G607" t="s">
        <v>2851</v>
      </c>
      <c r="H607" s="44" t="s">
        <v>6385</v>
      </c>
      <c r="I607" s="44">
        <v>41122</v>
      </c>
      <c r="J607" t="s">
        <v>4256</v>
      </c>
      <c r="K607" t="s">
        <v>4257</v>
      </c>
      <c r="L607">
        <v>38785000</v>
      </c>
      <c r="M607" s="44" t="s">
        <v>2854</v>
      </c>
      <c r="N607" s="44" t="s">
        <v>6386</v>
      </c>
      <c r="O607" s="44" t="s">
        <v>5912</v>
      </c>
      <c r="P607" s="43">
        <v>41122</v>
      </c>
      <c r="Q607" s="44" t="s">
        <v>4258</v>
      </c>
      <c r="R607" s="44" t="s">
        <v>501</v>
      </c>
    </row>
    <row r="608" spans="1:18" ht="18" customHeight="1">
      <c r="A608">
        <v>3650</v>
      </c>
      <c r="B608">
        <v>3650</v>
      </c>
      <c r="C608" s="3">
        <v>41066</v>
      </c>
      <c r="D608">
        <v>41176</v>
      </c>
      <c r="E608" t="s">
        <v>1687</v>
      </c>
      <c r="F608" t="s">
        <v>1535</v>
      </c>
      <c r="G608" t="s">
        <v>2745</v>
      </c>
      <c r="H608" s="44" t="s">
        <v>501</v>
      </c>
      <c r="I608" s="44" t="s">
        <v>501</v>
      </c>
      <c r="J608" t="s">
        <v>4269</v>
      </c>
      <c r="K608" t="s">
        <v>4270</v>
      </c>
      <c r="L608" t="s">
        <v>5116</v>
      </c>
      <c r="M608" s="44" t="s">
        <v>7599</v>
      </c>
      <c r="N608" s="44" t="s">
        <v>501</v>
      </c>
      <c r="O608" s="44" t="s">
        <v>501</v>
      </c>
      <c r="P608" s="43" t="s">
        <v>501</v>
      </c>
      <c r="Q608" s="44" t="s">
        <v>7600</v>
      </c>
      <c r="R608" s="44" t="s">
        <v>501</v>
      </c>
    </row>
    <row r="609" spans="1:18" ht="18" customHeight="1">
      <c r="A609">
        <v>3744</v>
      </c>
      <c r="B609">
        <v>3744</v>
      </c>
      <c r="C609" s="3">
        <v>41073</v>
      </c>
      <c r="D609">
        <v>41118</v>
      </c>
      <c r="E609" t="s">
        <v>1534</v>
      </c>
      <c r="F609" t="s">
        <v>1535</v>
      </c>
      <c r="G609" t="s">
        <v>181</v>
      </c>
      <c r="H609" s="44" t="s">
        <v>5995</v>
      </c>
      <c r="I609" s="44">
        <v>41116</v>
      </c>
      <c r="J609" t="s">
        <v>4300</v>
      </c>
      <c r="K609" t="s">
        <v>4301</v>
      </c>
      <c r="L609" t="s">
        <v>4820</v>
      </c>
      <c r="M609" s="44" t="s">
        <v>4302</v>
      </c>
      <c r="N609" s="44" t="s">
        <v>5996</v>
      </c>
      <c r="O609" s="44" t="s">
        <v>5997</v>
      </c>
      <c r="P609" s="43">
        <v>41117</v>
      </c>
      <c r="Q609" s="44" t="s">
        <v>4303</v>
      </c>
      <c r="R609" s="44" t="s">
        <v>501</v>
      </c>
    </row>
    <row r="610" spans="1:18" ht="18" customHeight="1">
      <c r="A610">
        <v>3741</v>
      </c>
      <c r="B610">
        <v>3741</v>
      </c>
      <c r="C610" s="3">
        <v>41073</v>
      </c>
      <c r="D610">
        <v>41118</v>
      </c>
      <c r="E610" t="s">
        <v>1534</v>
      </c>
      <c r="F610" t="s">
        <v>1535</v>
      </c>
      <c r="G610" t="s">
        <v>2429</v>
      </c>
      <c r="H610" s="44" t="s">
        <v>5610</v>
      </c>
      <c r="I610" s="44">
        <v>41103</v>
      </c>
      <c r="J610" t="s">
        <v>4304</v>
      </c>
      <c r="K610" t="s">
        <v>4305</v>
      </c>
      <c r="L610">
        <v>35970000</v>
      </c>
      <c r="M610" s="44" t="s">
        <v>4306</v>
      </c>
      <c r="N610" s="44" t="s">
        <v>5611</v>
      </c>
      <c r="O610" s="44" t="s">
        <v>1625</v>
      </c>
      <c r="P610" s="43">
        <v>41115</v>
      </c>
      <c r="Q610" s="44" t="s">
        <v>4307</v>
      </c>
      <c r="R610" s="44" t="s">
        <v>501</v>
      </c>
    </row>
    <row r="611" spans="1:18" ht="18" customHeight="1">
      <c r="A611">
        <v>3672</v>
      </c>
      <c r="B611">
        <v>3672</v>
      </c>
      <c r="C611" s="3">
        <v>41071</v>
      </c>
      <c r="D611">
        <v>41200</v>
      </c>
      <c r="E611" t="s">
        <v>1687</v>
      </c>
      <c r="F611" t="s">
        <v>1535</v>
      </c>
      <c r="G611" t="s">
        <v>4092</v>
      </c>
      <c r="H611" s="44" t="s">
        <v>501</v>
      </c>
      <c r="I611" s="44" t="s">
        <v>501</v>
      </c>
      <c r="J611" t="s">
        <v>4308</v>
      </c>
      <c r="K611" t="s">
        <v>4309</v>
      </c>
      <c r="L611" t="s">
        <v>5612</v>
      </c>
      <c r="M611" s="44" t="s">
        <v>4310</v>
      </c>
      <c r="N611" s="44" t="s">
        <v>501</v>
      </c>
      <c r="O611" s="44" t="s">
        <v>501</v>
      </c>
      <c r="P611" s="43" t="s">
        <v>501</v>
      </c>
      <c r="Q611" s="44" t="s">
        <v>7601</v>
      </c>
      <c r="R611" s="44" t="s">
        <v>501</v>
      </c>
    </row>
    <row r="612" spans="1:18" ht="18" customHeight="1">
      <c r="A612">
        <v>3712</v>
      </c>
      <c r="B612">
        <v>3712</v>
      </c>
      <c r="C612" s="3">
        <v>41071</v>
      </c>
      <c r="D612">
        <v>41116</v>
      </c>
      <c r="E612" t="s">
        <v>1534</v>
      </c>
      <c r="F612" t="s">
        <v>1535</v>
      </c>
      <c r="G612" t="s">
        <v>175</v>
      </c>
      <c r="H612" s="44" t="s">
        <v>6387</v>
      </c>
      <c r="I612" s="44">
        <v>41124</v>
      </c>
      <c r="J612" t="s">
        <v>4311</v>
      </c>
      <c r="K612" t="s">
        <v>4312</v>
      </c>
      <c r="L612">
        <v>39800000</v>
      </c>
      <c r="M612" s="44" t="s">
        <v>4313</v>
      </c>
      <c r="N612" s="44" t="s">
        <v>6388</v>
      </c>
      <c r="O612" s="44" t="s">
        <v>6221</v>
      </c>
      <c r="P612" s="43">
        <v>41127</v>
      </c>
      <c r="Q612" s="44" t="s">
        <v>4314</v>
      </c>
      <c r="R612" s="44" t="s">
        <v>501</v>
      </c>
    </row>
    <row r="613" spans="1:18" ht="18" customHeight="1">
      <c r="A613">
        <v>3782</v>
      </c>
      <c r="B613">
        <v>3782</v>
      </c>
      <c r="C613" s="3">
        <v>41079</v>
      </c>
      <c r="D613">
        <v>41124</v>
      </c>
      <c r="E613" t="s">
        <v>1534</v>
      </c>
      <c r="F613" t="s">
        <v>1535</v>
      </c>
      <c r="G613" t="s">
        <v>4315</v>
      </c>
      <c r="H613" s="44" t="s">
        <v>5613</v>
      </c>
      <c r="I613" s="44">
        <v>41106</v>
      </c>
      <c r="J613" t="s">
        <v>4316</v>
      </c>
      <c r="K613" t="s">
        <v>4317</v>
      </c>
      <c r="L613" t="s">
        <v>5614</v>
      </c>
      <c r="M613" s="44" t="s">
        <v>4318</v>
      </c>
      <c r="N613" s="44" t="s">
        <v>5634</v>
      </c>
      <c r="O613" s="44" t="s">
        <v>5635</v>
      </c>
      <c r="P613" s="43">
        <v>41106</v>
      </c>
      <c r="Q613" s="44" t="s">
        <v>4319</v>
      </c>
      <c r="R613" s="44" t="s">
        <v>501</v>
      </c>
    </row>
    <row r="614" spans="1:18" ht="18" customHeight="1">
      <c r="A614">
        <v>3783</v>
      </c>
      <c r="B614">
        <v>3783</v>
      </c>
      <c r="C614" s="3">
        <v>41079</v>
      </c>
      <c r="D614">
        <v>41124</v>
      </c>
      <c r="E614" t="s">
        <v>1543</v>
      </c>
      <c r="F614" t="s">
        <v>1535</v>
      </c>
      <c r="G614" t="s">
        <v>4315</v>
      </c>
      <c r="H614" s="44" t="s">
        <v>501</v>
      </c>
      <c r="I614" s="44" t="s">
        <v>501</v>
      </c>
      <c r="J614" t="s">
        <v>4320</v>
      </c>
      <c r="K614" t="s">
        <v>4321</v>
      </c>
      <c r="L614" t="s">
        <v>5614</v>
      </c>
      <c r="M614" s="44" t="s">
        <v>4322</v>
      </c>
      <c r="N614" s="44" t="s">
        <v>501</v>
      </c>
      <c r="O614" s="44" t="s">
        <v>501</v>
      </c>
      <c r="P614" s="43" t="s">
        <v>501</v>
      </c>
      <c r="Q614" s="44" t="s">
        <v>5615</v>
      </c>
      <c r="R614" s="44" t="s">
        <v>501</v>
      </c>
    </row>
    <row r="615" spans="1:18" ht="18" customHeight="1">
      <c r="A615">
        <v>3784</v>
      </c>
      <c r="B615">
        <v>3784</v>
      </c>
      <c r="C615" s="3">
        <v>41079</v>
      </c>
      <c r="D615">
        <v>41124</v>
      </c>
      <c r="E615" t="s">
        <v>1599</v>
      </c>
      <c r="F615" t="s">
        <v>1535</v>
      </c>
      <c r="G615" t="s">
        <v>4315</v>
      </c>
      <c r="H615" s="44" t="s">
        <v>5616</v>
      </c>
      <c r="I615" s="44" t="s">
        <v>501</v>
      </c>
      <c r="J615" t="s">
        <v>4323</v>
      </c>
      <c r="K615" t="s">
        <v>7388</v>
      </c>
      <c r="L615" t="s">
        <v>5614</v>
      </c>
      <c r="M615" s="44" t="s">
        <v>4324</v>
      </c>
      <c r="N615" s="44" t="s">
        <v>501</v>
      </c>
      <c r="O615" s="44" t="s">
        <v>501</v>
      </c>
      <c r="P615" s="43" t="s">
        <v>501</v>
      </c>
      <c r="Q615" s="44" t="s">
        <v>7988</v>
      </c>
      <c r="R615" s="44" t="s">
        <v>501</v>
      </c>
    </row>
    <row r="616" spans="1:18" ht="18" customHeight="1">
      <c r="A616">
        <v>3745</v>
      </c>
      <c r="B616">
        <v>3745</v>
      </c>
      <c r="C616" s="3">
        <v>41073</v>
      </c>
      <c r="D616">
        <v>41118</v>
      </c>
      <c r="E616" t="s">
        <v>1534</v>
      </c>
      <c r="F616" t="s">
        <v>1535</v>
      </c>
      <c r="G616" t="s">
        <v>4506</v>
      </c>
      <c r="H616" s="44" t="s">
        <v>5946</v>
      </c>
      <c r="I616" s="44">
        <v>41117</v>
      </c>
      <c r="J616" t="s">
        <v>4507</v>
      </c>
      <c r="K616" t="s">
        <v>4508</v>
      </c>
      <c r="L616">
        <v>35878000</v>
      </c>
      <c r="M616" s="44" t="s">
        <v>4509</v>
      </c>
      <c r="N616" s="44" t="s">
        <v>5947</v>
      </c>
      <c r="O616" s="44" t="s">
        <v>5948</v>
      </c>
      <c r="P616" s="43">
        <v>41116</v>
      </c>
      <c r="Q616" s="44" t="s">
        <v>4510</v>
      </c>
      <c r="R616" s="44" t="s">
        <v>501</v>
      </c>
    </row>
    <row r="617" spans="1:18" ht="18" customHeight="1">
      <c r="A617">
        <v>3662</v>
      </c>
      <c r="B617">
        <v>3662</v>
      </c>
      <c r="C617" s="3">
        <v>41066</v>
      </c>
      <c r="D617">
        <v>41111</v>
      </c>
      <c r="E617" t="s">
        <v>1599</v>
      </c>
      <c r="F617" t="s">
        <v>1535</v>
      </c>
      <c r="G617" t="s">
        <v>4511</v>
      </c>
      <c r="H617" s="44" t="s">
        <v>501</v>
      </c>
      <c r="I617" s="44">
        <v>41141</v>
      </c>
      <c r="J617" t="s">
        <v>4512</v>
      </c>
      <c r="K617" t="s">
        <v>4513</v>
      </c>
      <c r="L617" t="s">
        <v>5769</v>
      </c>
      <c r="M617" s="44" t="s">
        <v>5770</v>
      </c>
      <c r="N617" s="44" t="s">
        <v>501</v>
      </c>
      <c r="O617" s="44" t="s">
        <v>501</v>
      </c>
      <c r="P617" s="43" t="s">
        <v>501</v>
      </c>
      <c r="Q617" s="44" t="s">
        <v>4514</v>
      </c>
      <c r="R617" s="44" t="s">
        <v>501</v>
      </c>
    </row>
    <row r="618" spans="1:18" ht="18" customHeight="1">
      <c r="A618">
        <v>3799</v>
      </c>
      <c r="B618">
        <v>3799</v>
      </c>
      <c r="C618" s="3">
        <v>41079</v>
      </c>
      <c r="D618">
        <v>41124</v>
      </c>
      <c r="E618" t="s">
        <v>1534</v>
      </c>
      <c r="F618" t="s">
        <v>1776</v>
      </c>
      <c r="G618" t="s">
        <v>4515</v>
      </c>
      <c r="H618" s="44" t="s">
        <v>6389</v>
      </c>
      <c r="I618" s="44">
        <v>41123</v>
      </c>
      <c r="J618" t="s">
        <v>4516</v>
      </c>
      <c r="K618" t="s">
        <v>4517</v>
      </c>
      <c r="L618" t="s">
        <v>5286</v>
      </c>
      <c r="M618" s="44" t="s">
        <v>4518</v>
      </c>
      <c r="N618" s="44" t="s">
        <v>6390</v>
      </c>
      <c r="O618" s="44" t="s">
        <v>4292</v>
      </c>
      <c r="P618" s="43">
        <v>41124</v>
      </c>
      <c r="Q618" s="44" t="s">
        <v>4519</v>
      </c>
      <c r="R618" s="44" t="s">
        <v>501</v>
      </c>
    </row>
    <row r="619" spans="1:18" ht="18" customHeight="1">
      <c r="A619">
        <v>3797</v>
      </c>
      <c r="B619">
        <v>3797</v>
      </c>
      <c r="C619" s="3">
        <v>41079</v>
      </c>
      <c r="D619">
        <v>41124</v>
      </c>
      <c r="E619" t="s">
        <v>1534</v>
      </c>
      <c r="F619" t="s">
        <v>1776</v>
      </c>
      <c r="G619" t="s">
        <v>4515</v>
      </c>
      <c r="H619" s="44" t="s">
        <v>6391</v>
      </c>
      <c r="I619" s="44">
        <v>41122</v>
      </c>
      <c r="J619" t="s">
        <v>4520</v>
      </c>
      <c r="K619" t="s">
        <v>4521</v>
      </c>
      <c r="L619" t="s">
        <v>5287</v>
      </c>
      <c r="M619" s="44" t="s">
        <v>4522</v>
      </c>
      <c r="N619" s="44" t="s">
        <v>6392</v>
      </c>
      <c r="O619" s="44" t="s">
        <v>501</v>
      </c>
      <c r="P619" s="43">
        <v>41122</v>
      </c>
      <c r="Q619" s="44" t="s">
        <v>4523</v>
      </c>
      <c r="R619" s="44" t="s">
        <v>501</v>
      </c>
    </row>
    <row r="620" spans="1:18" ht="18" customHeight="1">
      <c r="A620">
        <v>3795</v>
      </c>
      <c r="B620">
        <v>3795</v>
      </c>
      <c r="C620" s="3">
        <v>41079</v>
      </c>
      <c r="D620">
        <v>41124</v>
      </c>
      <c r="E620" t="s">
        <v>1534</v>
      </c>
      <c r="F620" t="s">
        <v>1776</v>
      </c>
      <c r="G620" t="s">
        <v>4515</v>
      </c>
      <c r="H620" s="44" t="s">
        <v>6242</v>
      </c>
      <c r="I620" s="44">
        <v>41121</v>
      </c>
      <c r="J620" t="s">
        <v>4524</v>
      </c>
      <c r="K620" t="s">
        <v>4525</v>
      </c>
      <c r="L620" t="s">
        <v>5288</v>
      </c>
      <c r="M620" s="44" t="s">
        <v>4526</v>
      </c>
      <c r="N620" s="44" t="s">
        <v>6243</v>
      </c>
      <c r="O620" s="44" t="s">
        <v>5361</v>
      </c>
      <c r="P620" s="43">
        <v>41121</v>
      </c>
      <c r="Q620" s="44" t="s">
        <v>4527</v>
      </c>
      <c r="R620" s="44" t="s">
        <v>501</v>
      </c>
    </row>
    <row r="621" spans="1:18" ht="18" customHeight="1">
      <c r="A621">
        <v>3793</v>
      </c>
      <c r="B621">
        <v>3793</v>
      </c>
      <c r="C621" s="3">
        <v>41079</v>
      </c>
      <c r="D621">
        <v>41124</v>
      </c>
      <c r="E621" t="s">
        <v>1534</v>
      </c>
      <c r="F621" t="s">
        <v>1776</v>
      </c>
      <c r="G621" t="s">
        <v>4515</v>
      </c>
      <c r="H621" s="44" t="s">
        <v>5927</v>
      </c>
      <c r="I621" s="44">
        <v>41114</v>
      </c>
      <c r="J621" t="s">
        <v>3922</v>
      </c>
      <c r="K621" t="s">
        <v>4528</v>
      </c>
      <c r="L621" t="s">
        <v>5289</v>
      </c>
      <c r="M621" s="44" t="s">
        <v>4529</v>
      </c>
      <c r="N621" s="44" t="s">
        <v>5949</v>
      </c>
      <c r="O621" s="44" t="s">
        <v>5950</v>
      </c>
      <c r="P621" s="43">
        <v>41114</v>
      </c>
      <c r="Q621" s="44" t="s">
        <v>4530</v>
      </c>
      <c r="R621" s="44" t="s">
        <v>501</v>
      </c>
    </row>
    <row r="622" spans="1:18" ht="18" customHeight="1">
      <c r="A622">
        <v>3791</v>
      </c>
      <c r="B622">
        <v>3791</v>
      </c>
      <c r="C622" s="3">
        <v>41079</v>
      </c>
      <c r="D622">
        <v>41124</v>
      </c>
      <c r="E622" t="s">
        <v>1534</v>
      </c>
      <c r="F622" t="s">
        <v>1776</v>
      </c>
      <c r="G622" t="s">
        <v>4515</v>
      </c>
      <c r="H622" s="44" t="s">
        <v>5951</v>
      </c>
      <c r="I622" s="44">
        <v>41116</v>
      </c>
      <c r="J622" t="s">
        <v>4531</v>
      </c>
      <c r="K622" t="s">
        <v>4532</v>
      </c>
      <c r="L622" t="s">
        <v>5290</v>
      </c>
      <c r="M622" s="44" t="s">
        <v>4533</v>
      </c>
      <c r="N622" s="44" t="s">
        <v>5998</v>
      </c>
      <c r="O622" s="44" t="s">
        <v>1806</v>
      </c>
      <c r="P622" s="43">
        <v>41116</v>
      </c>
      <c r="Q622" s="44" t="s">
        <v>4534</v>
      </c>
      <c r="R622" s="44" t="s">
        <v>501</v>
      </c>
    </row>
    <row r="623" spans="1:18" ht="18" customHeight="1">
      <c r="A623">
        <v>3789</v>
      </c>
      <c r="B623">
        <v>3789</v>
      </c>
      <c r="C623" s="3">
        <v>41079</v>
      </c>
      <c r="D623">
        <v>41124</v>
      </c>
      <c r="E623" t="s">
        <v>1534</v>
      </c>
      <c r="F623" t="s">
        <v>1776</v>
      </c>
      <c r="G623" t="s">
        <v>4515</v>
      </c>
      <c r="H623" s="44" t="s">
        <v>6048</v>
      </c>
      <c r="I623" s="44">
        <v>41117</v>
      </c>
      <c r="J623" t="s">
        <v>4535</v>
      </c>
      <c r="K623" t="s">
        <v>4536</v>
      </c>
      <c r="L623" t="s">
        <v>5291</v>
      </c>
      <c r="M623" s="44" t="s">
        <v>4537</v>
      </c>
      <c r="N623" s="44" t="s">
        <v>6049</v>
      </c>
      <c r="O623" s="44" t="s">
        <v>1806</v>
      </c>
      <c r="P623" s="43">
        <v>41117</v>
      </c>
      <c r="Q623" s="44" t="s">
        <v>4538</v>
      </c>
      <c r="R623" s="44" t="s">
        <v>501</v>
      </c>
    </row>
    <row r="624" spans="1:18" ht="18" customHeight="1">
      <c r="A624">
        <v>3788</v>
      </c>
      <c r="B624">
        <v>3788</v>
      </c>
      <c r="C624" s="3">
        <v>41079</v>
      </c>
      <c r="D624">
        <v>41124</v>
      </c>
      <c r="E624" t="s">
        <v>1534</v>
      </c>
      <c r="F624" t="s">
        <v>1776</v>
      </c>
      <c r="G624" t="s">
        <v>4515</v>
      </c>
      <c r="H624" s="44" t="s">
        <v>6393</v>
      </c>
      <c r="I624" s="44">
        <v>41122</v>
      </c>
      <c r="J624" t="s">
        <v>4539</v>
      </c>
      <c r="K624" t="s">
        <v>4540</v>
      </c>
      <c r="L624" t="s">
        <v>5292</v>
      </c>
      <c r="M624" s="44" t="s">
        <v>4541</v>
      </c>
      <c r="N624" s="44" t="s">
        <v>6394</v>
      </c>
      <c r="O624" s="44" t="s">
        <v>1806</v>
      </c>
      <c r="P624" s="43">
        <v>41122</v>
      </c>
      <c r="Q624" s="44" t="s">
        <v>4542</v>
      </c>
      <c r="R624" s="44" t="s">
        <v>501</v>
      </c>
    </row>
    <row r="625" spans="1:18" ht="18" customHeight="1">
      <c r="A625">
        <v>3787</v>
      </c>
      <c r="B625">
        <v>3787</v>
      </c>
      <c r="C625" s="3">
        <v>41079</v>
      </c>
      <c r="D625">
        <v>41124</v>
      </c>
      <c r="E625" t="s">
        <v>1534</v>
      </c>
      <c r="F625" t="s">
        <v>1776</v>
      </c>
      <c r="G625" t="s">
        <v>4515</v>
      </c>
      <c r="H625" s="44" t="s">
        <v>6395</v>
      </c>
      <c r="I625" s="44">
        <v>41122</v>
      </c>
      <c r="J625" t="s">
        <v>4539</v>
      </c>
      <c r="K625" t="s">
        <v>4543</v>
      </c>
      <c r="L625" t="s">
        <v>5293</v>
      </c>
      <c r="M625" s="44" t="s">
        <v>4544</v>
      </c>
      <c r="N625" s="44" t="s">
        <v>6396</v>
      </c>
      <c r="O625" s="44" t="s">
        <v>6397</v>
      </c>
      <c r="P625" s="43">
        <v>41122</v>
      </c>
      <c r="Q625" s="44" t="s">
        <v>4545</v>
      </c>
      <c r="R625" s="44" t="s">
        <v>501</v>
      </c>
    </row>
    <row r="626" spans="1:18" ht="18" customHeight="1">
      <c r="A626">
        <v>3786</v>
      </c>
      <c r="B626">
        <v>3786</v>
      </c>
      <c r="C626" s="3">
        <v>41079</v>
      </c>
      <c r="D626">
        <v>41124</v>
      </c>
      <c r="E626" t="s">
        <v>1534</v>
      </c>
      <c r="F626" t="s">
        <v>1776</v>
      </c>
      <c r="G626" t="s">
        <v>4515</v>
      </c>
      <c r="H626" s="44" t="s">
        <v>5850</v>
      </c>
      <c r="I626" s="44">
        <v>41110</v>
      </c>
      <c r="J626" t="s">
        <v>4546</v>
      </c>
      <c r="K626" t="s">
        <v>4547</v>
      </c>
      <c r="L626" t="s">
        <v>5294</v>
      </c>
      <c r="M626" s="44" t="s">
        <v>4548</v>
      </c>
      <c r="N626" s="44" t="s">
        <v>5851</v>
      </c>
      <c r="O626" s="44" t="s">
        <v>4292</v>
      </c>
      <c r="P626" s="43">
        <v>41110</v>
      </c>
      <c r="Q626" s="44" t="s">
        <v>4549</v>
      </c>
      <c r="R626" s="44" t="s">
        <v>501</v>
      </c>
    </row>
    <row r="627" spans="1:18" ht="18" customHeight="1">
      <c r="A627">
        <v>3800</v>
      </c>
      <c r="B627">
        <v>3800</v>
      </c>
      <c r="C627" s="3">
        <v>41079</v>
      </c>
      <c r="D627">
        <v>41124</v>
      </c>
      <c r="E627" t="s">
        <v>1534</v>
      </c>
      <c r="F627" t="s">
        <v>1776</v>
      </c>
      <c r="G627" t="s">
        <v>4515</v>
      </c>
      <c r="H627" s="44" t="s">
        <v>5952</v>
      </c>
      <c r="I627" s="44">
        <v>41116</v>
      </c>
      <c r="J627" t="s">
        <v>4550</v>
      </c>
      <c r="K627" t="s">
        <v>4551</v>
      </c>
      <c r="L627" t="s">
        <v>5295</v>
      </c>
      <c r="M627" s="44" t="s">
        <v>4552</v>
      </c>
      <c r="N627" s="44" t="s">
        <v>5999</v>
      </c>
      <c r="O627" s="44" t="s">
        <v>6000</v>
      </c>
      <c r="P627" s="43">
        <v>41120</v>
      </c>
      <c r="Q627" s="44" t="s">
        <v>4553</v>
      </c>
      <c r="R627" s="44" t="s">
        <v>501</v>
      </c>
    </row>
    <row r="628" spans="1:18" ht="18" customHeight="1">
      <c r="A628">
        <v>3798</v>
      </c>
      <c r="B628">
        <v>3798</v>
      </c>
      <c r="C628" s="3">
        <v>41079</v>
      </c>
      <c r="D628">
        <v>41124</v>
      </c>
      <c r="E628" t="s">
        <v>1534</v>
      </c>
      <c r="F628" t="s">
        <v>1776</v>
      </c>
      <c r="G628" t="s">
        <v>4515</v>
      </c>
      <c r="H628" s="44" t="s">
        <v>6050</v>
      </c>
      <c r="I628" s="44">
        <v>41117</v>
      </c>
      <c r="J628" t="s">
        <v>4554</v>
      </c>
      <c r="K628" t="s">
        <v>4555</v>
      </c>
      <c r="L628" t="s">
        <v>6051</v>
      </c>
      <c r="M628" s="44" t="s">
        <v>4556</v>
      </c>
      <c r="N628" s="44" t="s">
        <v>6244</v>
      </c>
      <c r="O628" s="44" t="s">
        <v>6245</v>
      </c>
      <c r="P628" s="43">
        <v>41117</v>
      </c>
      <c r="Q628" s="44" t="s">
        <v>4557</v>
      </c>
      <c r="R628" s="44" t="s">
        <v>501</v>
      </c>
    </row>
    <row r="629" spans="1:18" ht="18" customHeight="1">
      <c r="A629">
        <v>3796</v>
      </c>
      <c r="B629">
        <v>3796</v>
      </c>
      <c r="C629" s="3">
        <v>41079</v>
      </c>
      <c r="D629">
        <v>41124</v>
      </c>
      <c r="E629" t="s">
        <v>1534</v>
      </c>
      <c r="F629" t="s">
        <v>1776</v>
      </c>
      <c r="G629" t="s">
        <v>4515</v>
      </c>
      <c r="H629" s="44" t="s">
        <v>6052</v>
      </c>
      <c r="I629" s="44">
        <v>41117</v>
      </c>
      <c r="J629" t="s">
        <v>4558</v>
      </c>
      <c r="K629" t="s">
        <v>4559</v>
      </c>
      <c r="L629" t="s">
        <v>5296</v>
      </c>
      <c r="M629" s="44" t="s">
        <v>4560</v>
      </c>
      <c r="N629" s="44" t="s">
        <v>6053</v>
      </c>
      <c r="O629" s="44" t="s">
        <v>5950</v>
      </c>
      <c r="P629" s="43">
        <v>41117</v>
      </c>
      <c r="Q629" s="44" t="s">
        <v>4561</v>
      </c>
      <c r="R629" s="44" t="s">
        <v>501</v>
      </c>
    </row>
    <row r="630" spans="1:18" ht="18" customHeight="1">
      <c r="A630">
        <v>3794</v>
      </c>
      <c r="B630">
        <v>3794</v>
      </c>
      <c r="C630" s="3">
        <v>41079</v>
      </c>
      <c r="D630">
        <v>41124</v>
      </c>
      <c r="E630" t="s">
        <v>1534</v>
      </c>
      <c r="F630" t="s">
        <v>1776</v>
      </c>
      <c r="G630" t="s">
        <v>4515</v>
      </c>
      <c r="H630" s="44" t="s">
        <v>5928</v>
      </c>
      <c r="I630" s="44">
        <v>41115</v>
      </c>
      <c r="J630" t="s">
        <v>4562</v>
      </c>
      <c r="K630" t="s">
        <v>4563</v>
      </c>
      <c r="L630" t="s">
        <v>5297</v>
      </c>
      <c r="M630" s="44" t="s">
        <v>4564</v>
      </c>
      <c r="N630" s="44" t="s">
        <v>6246</v>
      </c>
      <c r="O630" s="44" t="s">
        <v>4292</v>
      </c>
      <c r="P630" s="43">
        <v>41115</v>
      </c>
      <c r="Q630" s="44" t="s">
        <v>4565</v>
      </c>
      <c r="R630" s="44" t="s">
        <v>501</v>
      </c>
    </row>
    <row r="631" spans="1:18" ht="18" customHeight="1">
      <c r="A631">
        <v>3792</v>
      </c>
      <c r="B631">
        <v>3792</v>
      </c>
      <c r="C631" s="3">
        <v>41079</v>
      </c>
      <c r="D631">
        <v>41124</v>
      </c>
      <c r="E631" t="s">
        <v>1534</v>
      </c>
      <c r="F631" t="s">
        <v>1776</v>
      </c>
      <c r="G631" t="s">
        <v>4515</v>
      </c>
      <c r="H631" s="44" t="s">
        <v>5953</v>
      </c>
      <c r="I631" s="44">
        <v>41116</v>
      </c>
      <c r="J631" t="s">
        <v>4566</v>
      </c>
      <c r="K631" t="s">
        <v>4567</v>
      </c>
      <c r="L631" t="s">
        <v>5298</v>
      </c>
      <c r="M631" s="44" t="s">
        <v>4568</v>
      </c>
      <c r="N631" s="44" t="s">
        <v>6001</v>
      </c>
      <c r="O631" s="44" t="s">
        <v>501</v>
      </c>
      <c r="P631" s="43">
        <v>41116</v>
      </c>
      <c r="Q631" s="44" t="s">
        <v>4569</v>
      </c>
      <c r="R631" s="44" t="s">
        <v>501</v>
      </c>
    </row>
    <row r="632" spans="1:18" ht="18" customHeight="1">
      <c r="A632">
        <v>3790</v>
      </c>
      <c r="B632">
        <v>3790</v>
      </c>
      <c r="C632" s="3">
        <v>41079</v>
      </c>
      <c r="D632">
        <v>41124</v>
      </c>
      <c r="E632" t="s">
        <v>1534</v>
      </c>
      <c r="F632" t="s">
        <v>1776</v>
      </c>
      <c r="G632" t="s">
        <v>4515</v>
      </c>
      <c r="H632" s="44" t="s">
        <v>5929</v>
      </c>
      <c r="I632" s="44">
        <v>41115</v>
      </c>
      <c r="J632" t="s">
        <v>4570</v>
      </c>
      <c r="K632" t="s">
        <v>4571</v>
      </c>
      <c r="L632" t="s">
        <v>5299</v>
      </c>
      <c r="M632" s="44" t="s">
        <v>4572</v>
      </c>
      <c r="N632" s="44" t="s">
        <v>5954</v>
      </c>
      <c r="O632" s="44" t="s">
        <v>5955</v>
      </c>
      <c r="P632" s="43">
        <v>41116</v>
      </c>
      <c r="Q632" s="44" t="s">
        <v>4573</v>
      </c>
      <c r="R632" s="44" t="s">
        <v>501</v>
      </c>
    </row>
    <row r="633" spans="1:18" ht="18" customHeight="1">
      <c r="A633">
        <v>3656</v>
      </c>
      <c r="B633">
        <v>3656</v>
      </c>
      <c r="C633" s="3">
        <v>41066</v>
      </c>
      <c r="D633">
        <v>41151</v>
      </c>
      <c r="E633" t="s">
        <v>1599</v>
      </c>
      <c r="F633" t="s">
        <v>1535</v>
      </c>
      <c r="G633" t="s">
        <v>4585</v>
      </c>
      <c r="H633" s="44" t="s">
        <v>501</v>
      </c>
      <c r="I633" s="44">
        <v>41169</v>
      </c>
      <c r="J633" t="s">
        <v>4598</v>
      </c>
      <c r="K633" t="s">
        <v>7273</v>
      </c>
      <c r="L633" t="s">
        <v>5617</v>
      </c>
      <c r="M633" s="44" t="s">
        <v>4599</v>
      </c>
      <c r="N633" s="44" t="s">
        <v>501</v>
      </c>
      <c r="O633" s="44" t="s">
        <v>501</v>
      </c>
      <c r="P633" s="43" t="s">
        <v>501</v>
      </c>
      <c r="Q633" s="44" t="s">
        <v>7274</v>
      </c>
      <c r="R633" s="44" t="s">
        <v>501</v>
      </c>
    </row>
    <row r="634" spans="1:18" ht="18" customHeight="1">
      <c r="A634">
        <v>3657</v>
      </c>
      <c r="B634">
        <v>3657</v>
      </c>
      <c r="C634" s="3">
        <v>41066</v>
      </c>
      <c r="D634">
        <v>41111</v>
      </c>
      <c r="E634" t="s">
        <v>1534</v>
      </c>
      <c r="F634" t="s">
        <v>1535</v>
      </c>
      <c r="G634" t="s">
        <v>4585</v>
      </c>
      <c r="H634" s="44" t="s">
        <v>6247</v>
      </c>
      <c r="I634" s="44">
        <v>41121</v>
      </c>
      <c r="J634" t="s">
        <v>4598</v>
      </c>
      <c r="K634" t="s">
        <v>4600</v>
      </c>
      <c r="L634">
        <v>38760000</v>
      </c>
      <c r="M634" s="44" t="s">
        <v>4601</v>
      </c>
      <c r="N634" s="44" t="s">
        <v>6248</v>
      </c>
      <c r="O634" s="44" t="s">
        <v>5912</v>
      </c>
      <c r="P634" s="43">
        <v>41121</v>
      </c>
      <c r="Q634" s="44" t="s">
        <v>4602</v>
      </c>
      <c r="R634" s="44" t="s">
        <v>501</v>
      </c>
    </row>
    <row r="635" spans="1:18" ht="18" customHeight="1">
      <c r="A635">
        <v>3834</v>
      </c>
      <c r="B635">
        <v>3834</v>
      </c>
      <c r="C635" s="3">
        <v>41088</v>
      </c>
      <c r="D635">
        <v>41133</v>
      </c>
      <c r="E635" t="s">
        <v>1534</v>
      </c>
      <c r="F635" t="s">
        <v>1776</v>
      </c>
      <c r="G635" t="s">
        <v>4515</v>
      </c>
      <c r="H635" s="44" t="s">
        <v>6398</v>
      </c>
      <c r="I635" s="44">
        <v>41124</v>
      </c>
      <c r="J635" t="s">
        <v>4691</v>
      </c>
      <c r="K635" t="s">
        <v>4692</v>
      </c>
      <c r="L635" t="s">
        <v>5300</v>
      </c>
      <c r="M635" s="44" t="s">
        <v>4693</v>
      </c>
      <c r="N635" s="44" t="s">
        <v>6399</v>
      </c>
      <c r="O635" s="44" t="s">
        <v>6400</v>
      </c>
      <c r="P635" s="44">
        <v>41124</v>
      </c>
      <c r="Q635" s="44" t="s">
        <v>501</v>
      </c>
      <c r="R635" s="44" t="s">
        <v>501</v>
      </c>
    </row>
    <row r="636" spans="1:18" ht="18" customHeight="1">
      <c r="A636">
        <v>3835</v>
      </c>
      <c r="B636">
        <v>3835</v>
      </c>
      <c r="C636" s="3">
        <v>41088</v>
      </c>
      <c r="D636">
        <v>41133</v>
      </c>
      <c r="E636" t="s">
        <v>1534</v>
      </c>
      <c r="F636" t="s">
        <v>1776</v>
      </c>
      <c r="G636" t="s">
        <v>4515</v>
      </c>
      <c r="H636" s="44" t="s">
        <v>6401</v>
      </c>
      <c r="I636" s="44">
        <v>41122</v>
      </c>
      <c r="J636" t="s">
        <v>4694</v>
      </c>
      <c r="K636" t="s">
        <v>4695</v>
      </c>
      <c r="L636" t="s">
        <v>5301</v>
      </c>
      <c r="M636" s="44" t="s">
        <v>4696</v>
      </c>
      <c r="N636" s="44" t="s">
        <v>6402</v>
      </c>
      <c r="O636" s="44" t="s">
        <v>501</v>
      </c>
      <c r="P636" s="44">
        <v>41130</v>
      </c>
      <c r="Q636" s="44" t="s">
        <v>501</v>
      </c>
      <c r="R636" s="44" t="s">
        <v>501</v>
      </c>
    </row>
    <row r="637" spans="1:18" ht="18" customHeight="1">
      <c r="A637">
        <v>3836</v>
      </c>
      <c r="B637">
        <v>3836</v>
      </c>
      <c r="C637" s="3">
        <v>41088</v>
      </c>
      <c r="D637">
        <v>41133</v>
      </c>
      <c r="E637" t="s">
        <v>1534</v>
      </c>
      <c r="F637" t="s">
        <v>1776</v>
      </c>
      <c r="G637" t="s">
        <v>4515</v>
      </c>
      <c r="H637" s="44" t="s">
        <v>6249</v>
      </c>
      <c r="I637" s="44">
        <v>41121</v>
      </c>
      <c r="J637" t="s">
        <v>4697</v>
      </c>
      <c r="K637" t="s">
        <v>4698</v>
      </c>
      <c r="L637" t="s">
        <v>5302</v>
      </c>
      <c r="M637" s="44" t="s">
        <v>4699</v>
      </c>
      <c r="N637" s="44" t="s">
        <v>6250</v>
      </c>
      <c r="O637" s="44" t="s">
        <v>6000</v>
      </c>
      <c r="P637" s="44">
        <v>41122</v>
      </c>
      <c r="Q637" s="44" t="s">
        <v>501</v>
      </c>
      <c r="R637" s="44" t="s">
        <v>501</v>
      </c>
    </row>
    <row r="638" spans="1:18" ht="18" customHeight="1">
      <c r="A638">
        <v>3837</v>
      </c>
      <c r="B638">
        <v>3837</v>
      </c>
      <c r="C638" s="3">
        <v>41088</v>
      </c>
      <c r="D638">
        <v>41133</v>
      </c>
      <c r="E638" t="s">
        <v>1534</v>
      </c>
      <c r="F638" t="s">
        <v>1776</v>
      </c>
      <c r="G638" t="s">
        <v>4515</v>
      </c>
      <c r="H638" s="44" t="s">
        <v>6403</v>
      </c>
      <c r="I638" s="44">
        <v>41123</v>
      </c>
      <c r="J638" t="s">
        <v>4700</v>
      </c>
      <c r="K638" t="s">
        <v>4701</v>
      </c>
      <c r="L638" t="s">
        <v>5303</v>
      </c>
      <c r="M638" s="44" t="s">
        <v>4702</v>
      </c>
      <c r="N638" s="44" t="s">
        <v>6404</v>
      </c>
      <c r="O638" s="44" t="s">
        <v>5950</v>
      </c>
      <c r="P638" s="44">
        <v>41124</v>
      </c>
      <c r="Q638" s="44" t="s">
        <v>501</v>
      </c>
      <c r="R638" s="44" t="s">
        <v>501</v>
      </c>
    </row>
    <row r="639" spans="1:18" ht="18" customHeight="1">
      <c r="A639">
        <v>3838</v>
      </c>
      <c r="B639">
        <v>3838</v>
      </c>
      <c r="C639" s="3">
        <v>41088</v>
      </c>
      <c r="D639">
        <v>41133</v>
      </c>
      <c r="E639" t="s">
        <v>1534</v>
      </c>
      <c r="F639" t="s">
        <v>1776</v>
      </c>
      <c r="G639" t="s">
        <v>4515</v>
      </c>
      <c r="H639" s="44" t="s">
        <v>6405</v>
      </c>
      <c r="I639" s="44">
        <v>41124</v>
      </c>
      <c r="J639" t="s">
        <v>4703</v>
      </c>
      <c r="K639" t="s">
        <v>4704</v>
      </c>
      <c r="L639" t="s">
        <v>5304</v>
      </c>
      <c r="M639" s="44" t="s">
        <v>4705</v>
      </c>
      <c r="N639" s="44" t="s">
        <v>6406</v>
      </c>
      <c r="O639" s="44" t="s">
        <v>6407</v>
      </c>
      <c r="P639" s="44">
        <v>41124</v>
      </c>
      <c r="Q639" s="44" t="s">
        <v>501</v>
      </c>
      <c r="R639" s="44" t="s">
        <v>501</v>
      </c>
    </row>
    <row r="640" spans="1:18" ht="18" customHeight="1">
      <c r="A640">
        <v>3829</v>
      </c>
      <c r="B640">
        <v>3829</v>
      </c>
      <c r="C640" s="3">
        <v>41088</v>
      </c>
      <c r="D640">
        <v>41133</v>
      </c>
      <c r="E640" t="s">
        <v>1534</v>
      </c>
      <c r="F640" t="s">
        <v>1776</v>
      </c>
      <c r="G640" t="s">
        <v>4515</v>
      </c>
      <c r="H640" s="44" t="s">
        <v>7001</v>
      </c>
      <c r="I640" s="44">
        <v>41138</v>
      </c>
      <c r="J640" t="s">
        <v>4706</v>
      </c>
      <c r="K640" t="s">
        <v>4707</v>
      </c>
      <c r="L640" t="s">
        <v>5305</v>
      </c>
      <c r="M640" s="44" t="s">
        <v>4708</v>
      </c>
      <c r="N640" s="44" t="s">
        <v>7002</v>
      </c>
      <c r="O640" s="44" t="s">
        <v>7003</v>
      </c>
      <c r="P640" s="44">
        <v>41138</v>
      </c>
      <c r="Q640" s="44" t="s">
        <v>501</v>
      </c>
      <c r="R640" s="44" t="s">
        <v>501</v>
      </c>
    </row>
    <row r="641" spans="1:18" ht="18" customHeight="1">
      <c r="A641">
        <v>3825</v>
      </c>
      <c r="B641">
        <v>3825</v>
      </c>
      <c r="C641" s="3">
        <v>41088</v>
      </c>
      <c r="D641">
        <v>41133</v>
      </c>
      <c r="E641" t="s">
        <v>1534</v>
      </c>
      <c r="F641" t="s">
        <v>1776</v>
      </c>
      <c r="G641" t="s">
        <v>4515</v>
      </c>
      <c r="H641" s="44" t="s">
        <v>7275</v>
      </c>
      <c r="I641" s="44">
        <v>41142</v>
      </c>
      <c r="J641" t="s">
        <v>4709</v>
      </c>
      <c r="K641" t="s">
        <v>4710</v>
      </c>
      <c r="L641" t="s">
        <v>5306</v>
      </c>
      <c r="M641" s="44" t="s">
        <v>4711</v>
      </c>
      <c r="N641" s="44" t="s">
        <v>7276</v>
      </c>
      <c r="O641" s="44" t="s">
        <v>7277</v>
      </c>
      <c r="P641" s="44">
        <v>41145</v>
      </c>
      <c r="Q641" s="44" t="s">
        <v>501</v>
      </c>
      <c r="R641" s="44" t="s">
        <v>501</v>
      </c>
    </row>
    <row r="642" spans="1:18" ht="18" customHeight="1">
      <c r="A642">
        <v>3828</v>
      </c>
      <c r="B642">
        <v>3828</v>
      </c>
      <c r="C642" s="3">
        <v>41088</v>
      </c>
      <c r="D642">
        <v>41133</v>
      </c>
      <c r="E642" t="s">
        <v>1534</v>
      </c>
      <c r="F642" t="s">
        <v>1776</v>
      </c>
      <c r="G642" t="s">
        <v>4515</v>
      </c>
      <c r="H642" s="44" t="s">
        <v>7389</v>
      </c>
      <c r="I642" s="44">
        <v>41149</v>
      </c>
      <c r="J642" t="s">
        <v>4712</v>
      </c>
      <c r="K642" t="s">
        <v>4713</v>
      </c>
      <c r="L642" t="s">
        <v>5307</v>
      </c>
      <c r="M642" s="44" t="s">
        <v>4714</v>
      </c>
      <c r="N642" s="44" t="s">
        <v>7390</v>
      </c>
      <c r="O642" s="44" t="s">
        <v>5845</v>
      </c>
      <c r="P642" s="44">
        <v>41150</v>
      </c>
      <c r="Q642" s="44" t="s">
        <v>501</v>
      </c>
      <c r="R642" s="44" t="s">
        <v>501</v>
      </c>
    </row>
    <row r="643" spans="1:18" ht="18" customHeight="1">
      <c r="A643">
        <v>3817</v>
      </c>
      <c r="B643">
        <v>3817</v>
      </c>
      <c r="C643" s="3">
        <v>41088</v>
      </c>
      <c r="D643">
        <v>41133</v>
      </c>
      <c r="E643" t="s">
        <v>1534</v>
      </c>
      <c r="F643" t="s">
        <v>1776</v>
      </c>
      <c r="G643" t="s">
        <v>4515</v>
      </c>
      <c r="H643" s="44" t="s">
        <v>7278</v>
      </c>
      <c r="I643" s="44">
        <v>41148</v>
      </c>
      <c r="J643" t="s">
        <v>4715</v>
      </c>
      <c r="K643" t="s">
        <v>4716</v>
      </c>
      <c r="L643" t="s">
        <v>5308</v>
      </c>
      <c r="M643" s="44" t="s">
        <v>4717</v>
      </c>
      <c r="N643" s="44" t="s">
        <v>7391</v>
      </c>
      <c r="O643" s="44" t="s">
        <v>7392</v>
      </c>
      <c r="P643" s="44">
        <v>41150</v>
      </c>
      <c r="Q643" s="44" t="s">
        <v>501</v>
      </c>
      <c r="R643" s="44" t="s">
        <v>501</v>
      </c>
    </row>
    <row r="644" spans="1:18" ht="18" customHeight="1">
      <c r="A644">
        <v>3831</v>
      </c>
      <c r="B644">
        <v>3831</v>
      </c>
      <c r="C644" s="3">
        <v>41088</v>
      </c>
      <c r="D644">
        <v>41133</v>
      </c>
      <c r="E644" t="s">
        <v>1534</v>
      </c>
      <c r="F644" t="s">
        <v>1776</v>
      </c>
      <c r="G644" t="s">
        <v>4515</v>
      </c>
      <c r="H644" s="44" t="s">
        <v>7393</v>
      </c>
      <c r="I644" s="44">
        <v>41150</v>
      </c>
      <c r="J644" t="s">
        <v>4718</v>
      </c>
      <c r="K644" t="s">
        <v>4719</v>
      </c>
      <c r="L644" t="s">
        <v>5309</v>
      </c>
      <c r="M644" s="44" t="s">
        <v>4720</v>
      </c>
      <c r="N644" s="44" t="s">
        <v>7394</v>
      </c>
      <c r="O644" s="44" t="s">
        <v>7395</v>
      </c>
      <c r="P644" s="44">
        <v>41150</v>
      </c>
      <c r="Q644" s="44" t="s">
        <v>501</v>
      </c>
      <c r="R644" s="44" t="s">
        <v>501</v>
      </c>
    </row>
    <row r="645" spans="1:18" ht="18" customHeight="1">
      <c r="A645">
        <v>3826</v>
      </c>
      <c r="B645">
        <v>3826</v>
      </c>
      <c r="C645" s="3">
        <v>41088</v>
      </c>
      <c r="D645">
        <v>41133</v>
      </c>
      <c r="E645" t="s">
        <v>1534</v>
      </c>
      <c r="F645" t="s">
        <v>1776</v>
      </c>
      <c r="G645" t="s">
        <v>4515</v>
      </c>
      <c r="H645" s="44" t="s">
        <v>7537</v>
      </c>
      <c r="I645" s="44" t="s">
        <v>501</v>
      </c>
      <c r="J645" t="s">
        <v>4721</v>
      </c>
      <c r="K645" t="s">
        <v>4722</v>
      </c>
      <c r="L645" t="s">
        <v>5310</v>
      </c>
      <c r="M645" s="44" t="s">
        <v>4723</v>
      </c>
      <c r="N645" s="44" t="s">
        <v>7538</v>
      </c>
      <c r="O645" s="44" t="s">
        <v>4275</v>
      </c>
      <c r="P645" s="44">
        <v>41151</v>
      </c>
      <c r="Q645" s="44" t="s">
        <v>501</v>
      </c>
      <c r="R645" s="44" t="s">
        <v>501</v>
      </c>
    </row>
    <row r="646" spans="1:18" ht="18" customHeight="1">
      <c r="A646">
        <v>3827</v>
      </c>
      <c r="B646">
        <v>3827</v>
      </c>
      <c r="C646" s="3">
        <v>41088</v>
      </c>
      <c r="D646">
        <v>41133</v>
      </c>
      <c r="E646" t="s">
        <v>1534</v>
      </c>
      <c r="F646" t="s">
        <v>1776</v>
      </c>
      <c r="G646" t="s">
        <v>4515</v>
      </c>
      <c r="H646" s="44" t="s">
        <v>6408</v>
      </c>
      <c r="I646" s="44">
        <v>41127</v>
      </c>
      <c r="J646" t="s">
        <v>4724</v>
      </c>
      <c r="K646" t="s">
        <v>4725</v>
      </c>
      <c r="L646" t="s">
        <v>5311</v>
      </c>
      <c r="M646" s="44" t="s">
        <v>4726</v>
      </c>
      <c r="N646" s="44" t="s">
        <v>6522</v>
      </c>
      <c r="O646" s="44" t="s">
        <v>6397</v>
      </c>
      <c r="P646" s="44">
        <v>41127</v>
      </c>
      <c r="Q646" s="44" t="s">
        <v>501</v>
      </c>
      <c r="R646" s="44" t="s">
        <v>501</v>
      </c>
    </row>
    <row r="647" spans="1:18" ht="18" customHeight="1">
      <c r="A647">
        <v>3819</v>
      </c>
      <c r="B647">
        <v>3819</v>
      </c>
      <c r="C647" s="3">
        <v>41088</v>
      </c>
      <c r="D647">
        <v>41146</v>
      </c>
      <c r="E647" t="s">
        <v>1534</v>
      </c>
      <c r="F647" t="s">
        <v>1776</v>
      </c>
      <c r="G647" t="s">
        <v>4515</v>
      </c>
      <c r="H647" s="44" t="s">
        <v>7279</v>
      </c>
      <c r="I647" s="44">
        <v>41146</v>
      </c>
      <c r="J647" t="s">
        <v>4727</v>
      </c>
      <c r="K647" t="s">
        <v>4728</v>
      </c>
      <c r="L647" t="s">
        <v>5312</v>
      </c>
      <c r="M647" s="44" t="s">
        <v>4729</v>
      </c>
      <c r="N647" s="44" t="s">
        <v>7280</v>
      </c>
      <c r="O647" s="44" t="s">
        <v>5718</v>
      </c>
      <c r="P647" s="44">
        <v>41148</v>
      </c>
      <c r="Q647" s="44" t="s">
        <v>501</v>
      </c>
      <c r="R647" s="44" t="s">
        <v>501</v>
      </c>
    </row>
    <row r="648" spans="1:18" ht="18" customHeight="1">
      <c r="A648">
        <v>3816</v>
      </c>
      <c r="B648">
        <v>3816</v>
      </c>
      <c r="C648" s="3">
        <v>41088</v>
      </c>
      <c r="D648">
        <v>41133</v>
      </c>
      <c r="E648" t="s">
        <v>1534</v>
      </c>
      <c r="F648" t="s">
        <v>1776</v>
      </c>
      <c r="G648" t="s">
        <v>4515</v>
      </c>
      <c r="H648" s="44" t="s">
        <v>6706</v>
      </c>
      <c r="I648" s="44">
        <v>41131</v>
      </c>
      <c r="J648" t="s">
        <v>4730</v>
      </c>
      <c r="K648" t="s">
        <v>4731</v>
      </c>
      <c r="L648" t="s">
        <v>5313</v>
      </c>
      <c r="M648" s="44" t="s">
        <v>4732</v>
      </c>
      <c r="N648" s="44" t="s">
        <v>6707</v>
      </c>
      <c r="O648" s="44" t="s">
        <v>4275</v>
      </c>
      <c r="P648" s="44">
        <v>41134</v>
      </c>
      <c r="Q648" s="44" t="s">
        <v>501</v>
      </c>
      <c r="R648" s="44" t="s">
        <v>501</v>
      </c>
    </row>
    <row r="649" spans="1:18" ht="18" customHeight="1">
      <c r="A649">
        <v>3815</v>
      </c>
      <c r="B649">
        <v>3815</v>
      </c>
      <c r="C649" s="3">
        <v>41088</v>
      </c>
      <c r="D649">
        <v>41133</v>
      </c>
      <c r="E649" t="s">
        <v>1534</v>
      </c>
      <c r="F649" t="s">
        <v>1776</v>
      </c>
      <c r="G649" t="s">
        <v>4515</v>
      </c>
      <c r="H649" s="44" t="s">
        <v>6523</v>
      </c>
      <c r="I649" s="44">
        <v>41128</v>
      </c>
      <c r="J649" t="s">
        <v>4733</v>
      </c>
      <c r="K649" t="s">
        <v>4734</v>
      </c>
      <c r="L649" t="s">
        <v>5314</v>
      </c>
      <c r="M649" s="44" t="s">
        <v>4735</v>
      </c>
      <c r="N649" s="44" t="s">
        <v>6524</v>
      </c>
      <c r="O649" s="44" t="s">
        <v>6525</v>
      </c>
      <c r="P649" s="44">
        <v>41128</v>
      </c>
      <c r="Q649" s="44" t="s">
        <v>501</v>
      </c>
      <c r="R649" s="44" t="s">
        <v>501</v>
      </c>
    </row>
    <row r="650" spans="1:18" ht="18" customHeight="1">
      <c r="A650">
        <v>3830</v>
      </c>
      <c r="B650">
        <v>3830</v>
      </c>
      <c r="C650" s="3">
        <v>41088</v>
      </c>
      <c r="D650">
        <v>41133</v>
      </c>
      <c r="E650" t="s">
        <v>1534</v>
      </c>
      <c r="F650" t="s">
        <v>1776</v>
      </c>
      <c r="G650" t="s">
        <v>4515</v>
      </c>
      <c r="H650" s="44" t="s">
        <v>7281</v>
      </c>
      <c r="I650" s="44">
        <v>41148</v>
      </c>
      <c r="J650" t="s">
        <v>6409</v>
      </c>
      <c r="K650" t="s">
        <v>6410</v>
      </c>
      <c r="L650" t="s">
        <v>5314</v>
      </c>
      <c r="M650" s="44" t="s">
        <v>6411</v>
      </c>
      <c r="N650" s="44" t="s">
        <v>7396</v>
      </c>
      <c r="O650" s="44" t="s">
        <v>4275</v>
      </c>
      <c r="P650" s="44">
        <v>41149</v>
      </c>
      <c r="Q650" s="44" t="s">
        <v>501</v>
      </c>
      <c r="R650" s="44" t="s">
        <v>501</v>
      </c>
    </row>
    <row r="651" spans="1:18" ht="18" customHeight="1">
      <c r="A651">
        <v>3824</v>
      </c>
      <c r="B651">
        <v>3824</v>
      </c>
      <c r="C651" s="3">
        <v>41088</v>
      </c>
      <c r="D651">
        <v>41133</v>
      </c>
      <c r="E651" t="s">
        <v>1687</v>
      </c>
      <c r="F651" t="s">
        <v>1776</v>
      </c>
      <c r="G651" t="s">
        <v>4515</v>
      </c>
      <c r="H651" s="44" t="s">
        <v>501</v>
      </c>
      <c r="I651" s="44" t="s">
        <v>501</v>
      </c>
      <c r="J651" t="s">
        <v>6412</v>
      </c>
      <c r="K651" t="s">
        <v>7282</v>
      </c>
      <c r="L651" t="s">
        <v>5314</v>
      </c>
      <c r="M651" s="44" t="s">
        <v>6413</v>
      </c>
      <c r="N651" s="44" t="s">
        <v>501</v>
      </c>
      <c r="O651" s="44" t="s">
        <v>501</v>
      </c>
      <c r="P651" s="44" t="s">
        <v>501</v>
      </c>
      <c r="Q651" s="44" t="s">
        <v>7620</v>
      </c>
      <c r="R651" s="44" t="s">
        <v>501</v>
      </c>
    </row>
    <row r="652" spans="1:18" ht="18" customHeight="1">
      <c r="A652">
        <v>3820</v>
      </c>
      <c r="B652">
        <v>3820</v>
      </c>
      <c r="C652" s="3">
        <v>41088</v>
      </c>
      <c r="D652">
        <v>41133</v>
      </c>
      <c r="E652" t="s">
        <v>1534</v>
      </c>
      <c r="F652" t="s">
        <v>1776</v>
      </c>
      <c r="G652" t="s">
        <v>4515</v>
      </c>
      <c r="H652" s="44" t="s">
        <v>7283</v>
      </c>
      <c r="I652" s="44">
        <v>41142</v>
      </c>
      <c r="J652" t="s">
        <v>4736</v>
      </c>
      <c r="K652" t="s">
        <v>4737</v>
      </c>
      <c r="L652" t="s">
        <v>5315</v>
      </c>
      <c r="M652" s="44" t="s">
        <v>4738</v>
      </c>
      <c r="N652" s="44" t="s">
        <v>7284</v>
      </c>
      <c r="O652" s="44" t="s">
        <v>7285</v>
      </c>
      <c r="P652" s="44">
        <v>41148</v>
      </c>
      <c r="Q652" s="44" t="s">
        <v>501</v>
      </c>
      <c r="R652" s="44" t="s">
        <v>501</v>
      </c>
    </row>
    <row r="653" spans="1:18" ht="18" customHeight="1">
      <c r="A653">
        <v>3823</v>
      </c>
      <c r="B653">
        <v>3823</v>
      </c>
      <c r="C653" s="3">
        <v>41088</v>
      </c>
      <c r="D653">
        <v>41133</v>
      </c>
      <c r="E653" t="s">
        <v>1534</v>
      </c>
      <c r="F653" t="s">
        <v>1776</v>
      </c>
      <c r="G653" t="s">
        <v>4515</v>
      </c>
      <c r="H653" s="44" t="s">
        <v>7397</v>
      </c>
      <c r="I653" s="44">
        <v>41150</v>
      </c>
      <c r="J653" t="s">
        <v>6414</v>
      </c>
      <c r="K653" t="s">
        <v>6415</v>
      </c>
      <c r="L653" t="s">
        <v>5316</v>
      </c>
      <c r="M653" s="44" t="s">
        <v>6416</v>
      </c>
      <c r="N653" s="44" t="s">
        <v>7398</v>
      </c>
      <c r="O653" s="44" t="s">
        <v>4292</v>
      </c>
      <c r="P653" s="44">
        <v>41150</v>
      </c>
      <c r="Q653" s="44" t="s">
        <v>501</v>
      </c>
      <c r="R653" s="44" t="s">
        <v>501</v>
      </c>
    </row>
    <row r="654" spans="1:18" ht="18" customHeight="1">
      <c r="A654">
        <v>3821</v>
      </c>
      <c r="B654">
        <v>3821</v>
      </c>
      <c r="C654" s="3">
        <v>41088</v>
      </c>
      <c r="D654">
        <v>41133</v>
      </c>
      <c r="E654" t="s">
        <v>1534</v>
      </c>
      <c r="F654" t="s">
        <v>1776</v>
      </c>
      <c r="G654" t="s">
        <v>4515</v>
      </c>
      <c r="H654" s="44" t="s">
        <v>6708</v>
      </c>
      <c r="I654" s="44">
        <v>41131</v>
      </c>
      <c r="J654" t="s">
        <v>6417</v>
      </c>
      <c r="K654" t="s">
        <v>7602</v>
      </c>
      <c r="L654" t="s">
        <v>5316</v>
      </c>
      <c r="M654" s="44" t="s">
        <v>6418</v>
      </c>
      <c r="N654" s="44" t="s">
        <v>6709</v>
      </c>
      <c r="O654" s="44" t="s">
        <v>4273</v>
      </c>
      <c r="P654" s="44">
        <v>41134</v>
      </c>
      <c r="Q654" s="44" t="s">
        <v>501</v>
      </c>
      <c r="R654" s="44" t="s">
        <v>501</v>
      </c>
    </row>
    <row r="655" spans="1:18" ht="18" customHeight="1">
      <c r="A655">
        <v>3822</v>
      </c>
      <c r="B655">
        <v>3822</v>
      </c>
      <c r="C655" s="3">
        <v>41088</v>
      </c>
      <c r="D655">
        <v>41133</v>
      </c>
      <c r="E655" t="s">
        <v>1534</v>
      </c>
      <c r="F655" t="s">
        <v>1776</v>
      </c>
      <c r="G655" t="s">
        <v>4515</v>
      </c>
      <c r="H655" s="44" t="s">
        <v>6710</v>
      </c>
      <c r="I655" s="44">
        <v>41131</v>
      </c>
      <c r="J655" t="s">
        <v>4739</v>
      </c>
      <c r="K655" t="s">
        <v>4740</v>
      </c>
      <c r="L655" t="s">
        <v>5317</v>
      </c>
      <c r="M655" s="44" t="s">
        <v>4741</v>
      </c>
      <c r="N655" s="44" t="s">
        <v>6711</v>
      </c>
      <c r="O655" s="44" t="s">
        <v>6712</v>
      </c>
      <c r="P655" s="44">
        <v>41134</v>
      </c>
      <c r="Q655" s="44" t="s">
        <v>501</v>
      </c>
      <c r="R655" s="44" t="s">
        <v>501</v>
      </c>
    </row>
    <row r="656" spans="1:18" ht="18" customHeight="1">
      <c r="A656">
        <v>3818</v>
      </c>
      <c r="B656">
        <v>3818</v>
      </c>
      <c r="C656" s="3">
        <v>41088</v>
      </c>
      <c r="D656">
        <v>41133</v>
      </c>
      <c r="E656" t="s">
        <v>1534</v>
      </c>
      <c r="F656" t="s">
        <v>1776</v>
      </c>
      <c r="G656" t="s">
        <v>4515</v>
      </c>
      <c r="H656" s="44" t="s">
        <v>7399</v>
      </c>
      <c r="I656" s="44">
        <v>41148</v>
      </c>
      <c r="J656" t="s">
        <v>4770</v>
      </c>
      <c r="K656" t="s">
        <v>4771</v>
      </c>
      <c r="L656" t="s">
        <v>5318</v>
      </c>
      <c r="M656" s="44" t="s">
        <v>4772</v>
      </c>
      <c r="N656" s="44" t="s">
        <v>7539</v>
      </c>
      <c r="O656" s="44" t="s">
        <v>4273</v>
      </c>
      <c r="P656" s="44">
        <v>41151</v>
      </c>
      <c r="Q656" s="44" t="s">
        <v>501</v>
      </c>
      <c r="R656" s="44" t="s">
        <v>501</v>
      </c>
    </row>
    <row r="657" spans="1:18" ht="18" customHeight="1">
      <c r="A657">
        <v>3814</v>
      </c>
      <c r="B657">
        <v>3814</v>
      </c>
      <c r="C657" s="3">
        <v>41088</v>
      </c>
      <c r="D657">
        <v>41133</v>
      </c>
      <c r="E657" t="s">
        <v>1534</v>
      </c>
      <c r="F657" t="s">
        <v>1776</v>
      </c>
      <c r="G657" t="s">
        <v>4515</v>
      </c>
      <c r="H657" s="44" t="s">
        <v>7286</v>
      </c>
      <c r="I657" s="44">
        <v>41148</v>
      </c>
      <c r="J657" t="s">
        <v>4733</v>
      </c>
      <c r="K657" t="s">
        <v>4773</v>
      </c>
      <c r="L657" t="s">
        <v>5319</v>
      </c>
      <c r="M657" s="44" t="s">
        <v>4774</v>
      </c>
      <c r="N657" s="44" t="s">
        <v>7287</v>
      </c>
      <c r="O657" s="44" t="s">
        <v>4292</v>
      </c>
      <c r="P657" s="44">
        <v>41151</v>
      </c>
      <c r="Q657" s="44" t="s">
        <v>501</v>
      </c>
      <c r="R657" s="44" t="s">
        <v>501</v>
      </c>
    </row>
    <row r="658" spans="1:18" ht="18" customHeight="1">
      <c r="A658">
        <v>3867</v>
      </c>
      <c r="B658">
        <v>3867</v>
      </c>
      <c r="C658" s="3">
        <v>41094</v>
      </c>
      <c r="D658">
        <v>41139</v>
      </c>
      <c r="E658" t="s">
        <v>1534</v>
      </c>
      <c r="F658" t="s">
        <v>1776</v>
      </c>
      <c r="G658" t="s">
        <v>1766</v>
      </c>
      <c r="H658" s="44" t="s">
        <v>5359</v>
      </c>
      <c r="I658">
        <v>41095</v>
      </c>
      <c r="J658" t="s">
        <v>5320</v>
      </c>
      <c r="K658" t="s">
        <v>5321</v>
      </c>
      <c r="L658" t="s">
        <v>5322</v>
      </c>
      <c r="M658" t="s">
        <v>5323</v>
      </c>
      <c r="N658" s="44" t="s">
        <v>5360</v>
      </c>
      <c r="O658" s="44" t="s">
        <v>5361</v>
      </c>
      <c r="P658" s="44">
        <v>41096</v>
      </c>
      <c r="Q658" s="44" t="s">
        <v>501</v>
      </c>
      <c r="R658" s="44" t="s">
        <v>501</v>
      </c>
    </row>
    <row r="659" spans="1:18" ht="18" customHeight="1">
      <c r="A659">
        <v>3684</v>
      </c>
      <c r="B659">
        <v>3684</v>
      </c>
      <c r="C659" s="3">
        <v>41095</v>
      </c>
      <c r="D659">
        <v>41210</v>
      </c>
      <c r="E659" t="s">
        <v>1687</v>
      </c>
      <c r="F659" t="s">
        <v>1535</v>
      </c>
      <c r="G659" t="s">
        <v>175</v>
      </c>
      <c r="H659" s="44" t="s">
        <v>501</v>
      </c>
      <c r="I659" s="44" t="s">
        <v>501</v>
      </c>
      <c r="J659" t="s">
        <v>6526</v>
      </c>
      <c r="K659" t="s">
        <v>6527</v>
      </c>
      <c r="L659" t="s">
        <v>5852</v>
      </c>
      <c r="M659" t="s">
        <v>5406</v>
      </c>
      <c r="N659" s="44" t="s">
        <v>501</v>
      </c>
      <c r="O659" s="44" t="s">
        <v>501</v>
      </c>
      <c r="P659" s="44" t="s">
        <v>501</v>
      </c>
      <c r="Q659" s="44" t="s">
        <v>7603</v>
      </c>
      <c r="R659" s="44" t="s">
        <v>501</v>
      </c>
    </row>
    <row r="660" spans="1:18" ht="18" customHeight="1">
      <c r="A660">
        <v>3683</v>
      </c>
      <c r="B660">
        <v>3683</v>
      </c>
      <c r="C660" s="3">
        <v>41095</v>
      </c>
      <c r="D660">
        <v>41140</v>
      </c>
      <c r="E660" t="s">
        <v>1599</v>
      </c>
      <c r="F660" t="s">
        <v>1535</v>
      </c>
      <c r="G660" t="s">
        <v>175</v>
      </c>
      <c r="H660" s="44" t="s">
        <v>501</v>
      </c>
      <c r="I660" s="44">
        <v>41169</v>
      </c>
      <c r="J660" t="s">
        <v>5407</v>
      </c>
      <c r="K660" t="s">
        <v>5408</v>
      </c>
      <c r="L660">
        <v>39800000</v>
      </c>
      <c r="M660" t="s">
        <v>5409</v>
      </c>
      <c r="N660" s="44" t="s">
        <v>501</v>
      </c>
      <c r="O660" s="44" t="s">
        <v>501</v>
      </c>
      <c r="P660" s="44" t="s">
        <v>501</v>
      </c>
      <c r="Q660" s="44" t="s">
        <v>501</v>
      </c>
      <c r="R660" s="44" t="s">
        <v>501</v>
      </c>
    </row>
    <row r="661" spans="1:18" ht="18" customHeight="1">
      <c r="A661">
        <v>3675</v>
      </c>
      <c r="B661">
        <v>3675</v>
      </c>
      <c r="C661" s="3">
        <v>41095</v>
      </c>
      <c r="D661">
        <v>41140</v>
      </c>
      <c r="E661" t="s">
        <v>1599</v>
      </c>
      <c r="F661" t="s">
        <v>1535</v>
      </c>
      <c r="G661" t="s">
        <v>175</v>
      </c>
      <c r="H661" s="44" t="s">
        <v>501</v>
      </c>
      <c r="I661" s="44">
        <v>41169</v>
      </c>
      <c r="J661" t="s">
        <v>5410</v>
      </c>
      <c r="K661" t="s">
        <v>5411</v>
      </c>
      <c r="L661">
        <v>39800000</v>
      </c>
      <c r="M661" t="s">
        <v>5412</v>
      </c>
      <c r="N661" s="44" t="s">
        <v>501</v>
      </c>
      <c r="O661" s="44" t="s">
        <v>501</v>
      </c>
      <c r="P661" s="44" t="s">
        <v>501</v>
      </c>
      <c r="Q661" s="44" t="s">
        <v>501</v>
      </c>
      <c r="R661" s="44" t="s">
        <v>501</v>
      </c>
    </row>
    <row r="662" spans="1:18" ht="18" customHeight="1">
      <c r="A662">
        <v>3847</v>
      </c>
      <c r="B662">
        <v>3847</v>
      </c>
      <c r="C662" s="3">
        <v>41095</v>
      </c>
      <c r="D662">
        <v>41140</v>
      </c>
      <c r="E662" t="s">
        <v>1534</v>
      </c>
      <c r="F662" t="s">
        <v>1535</v>
      </c>
      <c r="G662" t="s">
        <v>5380</v>
      </c>
      <c r="H662" s="44" t="s">
        <v>6528</v>
      </c>
      <c r="I662" s="44">
        <v>41127</v>
      </c>
      <c r="J662" t="s">
        <v>5413</v>
      </c>
      <c r="K662" t="s">
        <v>5414</v>
      </c>
      <c r="L662">
        <v>35138000</v>
      </c>
      <c r="M662" t="s">
        <v>5415</v>
      </c>
      <c r="N662" s="44" t="s">
        <v>6529</v>
      </c>
      <c r="O662" s="44" t="s">
        <v>5598</v>
      </c>
      <c r="P662" s="44">
        <v>41128</v>
      </c>
      <c r="Q662" s="44" t="s">
        <v>501</v>
      </c>
      <c r="R662" s="44" t="s">
        <v>501</v>
      </c>
    </row>
    <row r="663" spans="1:18" ht="18" customHeight="1">
      <c r="A663">
        <v>3849</v>
      </c>
      <c r="B663">
        <v>3849</v>
      </c>
      <c r="C663" s="3">
        <v>41095</v>
      </c>
      <c r="D663">
        <v>41140</v>
      </c>
      <c r="E663" t="s">
        <v>1534</v>
      </c>
      <c r="F663" t="s">
        <v>1535</v>
      </c>
      <c r="G663" t="s">
        <v>5380</v>
      </c>
      <c r="H663" s="44" t="s">
        <v>6713</v>
      </c>
      <c r="I663" s="44">
        <v>41130</v>
      </c>
      <c r="J663" t="s">
        <v>5416</v>
      </c>
      <c r="K663" t="s">
        <v>5417</v>
      </c>
      <c r="L663">
        <v>35138000</v>
      </c>
      <c r="M663" t="s">
        <v>5415</v>
      </c>
      <c r="N663" s="44" t="s">
        <v>6714</v>
      </c>
      <c r="O663" s="44" t="s">
        <v>2425</v>
      </c>
      <c r="P663" s="44">
        <v>41130</v>
      </c>
      <c r="Q663" s="44" t="s">
        <v>501</v>
      </c>
      <c r="R663" s="44" t="s">
        <v>501</v>
      </c>
    </row>
    <row r="664" spans="1:18" ht="18" customHeight="1">
      <c r="A664">
        <v>3848</v>
      </c>
      <c r="B664">
        <v>3848</v>
      </c>
      <c r="C664" s="3">
        <v>41095</v>
      </c>
      <c r="D664">
        <v>41140</v>
      </c>
      <c r="E664" t="s">
        <v>1534</v>
      </c>
      <c r="F664" t="s">
        <v>1535</v>
      </c>
      <c r="G664" t="s">
        <v>5380</v>
      </c>
      <c r="H664" s="44" t="s">
        <v>6530</v>
      </c>
      <c r="I664" s="44">
        <v>41128</v>
      </c>
      <c r="J664" t="s">
        <v>5418</v>
      </c>
      <c r="K664" t="s">
        <v>5419</v>
      </c>
      <c r="L664">
        <v>35138000</v>
      </c>
      <c r="M664" t="s">
        <v>5415</v>
      </c>
      <c r="N664" s="44" t="s">
        <v>6531</v>
      </c>
      <c r="O664" s="44" t="s">
        <v>2228</v>
      </c>
      <c r="P664" s="44">
        <v>41128</v>
      </c>
      <c r="Q664" s="44" t="s">
        <v>501</v>
      </c>
      <c r="R664" s="44" t="s">
        <v>501</v>
      </c>
    </row>
    <row r="665" spans="1:18" ht="18" customHeight="1">
      <c r="A665">
        <v>3851</v>
      </c>
      <c r="B665">
        <v>3851</v>
      </c>
      <c r="C665" s="3">
        <v>41095</v>
      </c>
      <c r="D665">
        <v>41140</v>
      </c>
      <c r="E665" t="s">
        <v>1599</v>
      </c>
      <c r="F665" t="s">
        <v>1535</v>
      </c>
      <c r="G665" t="s">
        <v>2414</v>
      </c>
      <c r="H665" s="44" t="s">
        <v>501</v>
      </c>
      <c r="I665" s="44">
        <v>41162</v>
      </c>
      <c r="J665" t="s">
        <v>5420</v>
      </c>
      <c r="K665" t="s">
        <v>5618</v>
      </c>
      <c r="L665" t="s">
        <v>5064</v>
      </c>
      <c r="M665" t="s">
        <v>5421</v>
      </c>
      <c r="N665" s="44" t="s">
        <v>501</v>
      </c>
      <c r="O665" s="44" t="s">
        <v>501</v>
      </c>
      <c r="P665" s="44" t="s">
        <v>501</v>
      </c>
      <c r="Q665" s="44" t="s">
        <v>501</v>
      </c>
      <c r="R665" s="44" t="s">
        <v>501</v>
      </c>
    </row>
    <row r="666" spans="1:18" ht="18" customHeight="1">
      <c r="A666">
        <v>3850</v>
      </c>
      <c r="B666">
        <v>3850</v>
      </c>
      <c r="C666" s="3">
        <v>41095</v>
      </c>
      <c r="D666">
        <v>41143</v>
      </c>
      <c r="E666" t="s">
        <v>1599</v>
      </c>
      <c r="F666" t="s">
        <v>1535</v>
      </c>
      <c r="G666" t="s">
        <v>2414</v>
      </c>
      <c r="H666" s="44" t="s">
        <v>501</v>
      </c>
      <c r="I666" s="44">
        <v>41162</v>
      </c>
      <c r="J666" t="s">
        <v>5420</v>
      </c>
      <c r="K666" t="s">
        <v>5853</v>
      </c>
      <c r="L666" t="s">
        <v>5064</v>
      </c>
      <c r="M666" t="s">
        <v>5421</v>
      </c>
      <c r="N666" s="44" t="s">
        <v>501</v>
      </c>
      <c r="O666" s="44" t="s">
        <v>501</v>
      </c>
      <c r="P666" s="44" t="s">
        <v>501</v>
      </c>
      <c r="Q666" s="44" t="s">
        <v>5854</v>
      </c>
      <c r="R666" s="44" t="s">
        <v>501</v>
      </c>
    </row>
    <row r="667" spans="1:18" ht="18" customHeight="1">
      <c r="A667">
        <v>3852</v>
      </c>
      <c r="B667">
        <v>3852</v>
      </c>
      <c r="C667" s="3">
        <v>41094</v>
      </c>
      <c r="D667">
        <v>41139</v>
      </c>
      <c r="E667" t="s">
        <v>1534</v>
      </c>
      <c r="F667" t="s">
        <v>1535</v>
      </c>
      <c r="G667" t="s">
        <v>2414</v>
      </c>
      <c r="H667" s="44" t="s">
        <v>6532</v>
      </c>
      <c r="I667" s="44">
        <v>41129</v>
      </c>
      <c r="J667" t="s">
        <v>5420</v>
      </c>
      <c r="K667" t="s">
        <v>5422</v>
      </c>
      <c r="L667" t="s">
        <v>5064</v>
      </c>
      <c r="M667" t="s">
        <v>5421</v>
      </c>
      <c r="N667" s="44" t="s">
        <v>6533</v>
      </c>
      <c r="O667" s="44" t="s">
        <v>691</v>
      </c>
      <c r="P667" s="44">
        <v>41134</v>
      </c>
      <c r="Q667" s="44" t="s">
        <v>501</v>
      </c>
      <c r="R667" s="44" t="s">
        <v>501</v>
      </c>
    </row>
    <row r="668" spans="1:18" ht="18" customHeight="1">
      <c r="A668">
        <v>3853</v>
      </c>
      <c r="B668">
        <v>3853</v>
      </c>
      <c r="C668" s="3">
        <v>41094</v>
      </c>
      <c r="D668">
        <v>41164</v>
      </c>
      <c r="E668" t="s">
        <v>1599</v>
      </c>
      <c r="F668" t="s">
        <v>1535</v>
      </c>
      <c r="G668" t="s">
        <v>2414</v>
      </c>
      <c r="H668" s="44" t="s">
        <v>6715</v>
      </c>
      <c r="I668" s="44">
        <v>41130</v>
      </c>
      <c r="J668" t="s">
        <v>5420</v>
      </c>
      <c r="K668" t="s">
        <v>5423</v>
      </c>
      <c r="L668" t="s">
        <v>5064</v>
      </c>
      <c r="M668" t="s">
        <v>5424</v>
      </c>
      <c r="N668" s="44" t="s">
        <v>501</v>
      </c>
      <c r="O668" s="44" t="s">
        <v>501</v>
      </c>
      <c r="P668" s="44" t="s">
        <v>501</v>
      </c>
      <c r="Q668" s="44" t="s">
        <v>7604</v>
      </c>
      <c r="R668" s="44" t="s">
        <v>501</v>
      </c>
    </row>
    <row r="669" spans="1:18" ht="18" customHeight="1">
      <c r="A669">
        <v>3856</v>
      </c>
      <c r="B669">
        <v>3856</v>
      </c>
      <c r="C669" s="3">
        <v>41094</v>
      </c>
      <c r="D669">
        <v>41139</v>
      </c>
      <c r="E669" t="s">
        <v>1543</v>
      </c>
      <c r="F669" t="s">
        <v>1535</v>
      </c>
      <c r="G669" t="s">
        <v>2414</v>
      </c>
      <c r="H669" s="44" t="s">
        <v>501</v>
      </c>
      <c r="I669" s="44" t="s">
        <v>501</v>
      </c>
      <c r="J669" t="s">
        <v>5420</v>
      </c>
      <c r="K669" t="s">
        <v>5425</v>
      </c>
      <c r="L669" t="s">
        <v>5064</v>
      </c>
      <c r="M669" t="s">
        <v>5426</v>
      </c>
      <c r="N669" s="44" t="s">
        <v>501</v>
      </c>
      <c r="O669" s="44" t="s">
        <v>501</v>
      </c>
      <c r="P669" s="44" t="s">
        <v>501</v>
      </c>
      <c r="Q669" s="44" t="s">
        <v>6716</v>
      </c>
      <c r="R669" s="44" t="s">
        <v>501</v>
      </c>
    </row>
    <row r="670" spans="1:18" ht="18" customHeight="1">
      <c r="A670">
        <v>3855</v>
      </c>
      <c r="B670">
        <v>3855</v>
      </c>
      <c r="C670" s="3">
        <v>41094</v>
      </c>
      <c r="D670">
        <v>41139</v>
      </c>
      <c r="E670" t="s">
        <v>1534</v>
      </c>
      <c r="F670" t="s">
        <v>1535</v>
      </c>
      <c r="G670" t="s">
        <v>2414</v>
      </c>
      <c r="H670" s="44" t="s">
        <v>6717</v>
      </c>
      <c r="I670" s="44">
        <v>41131</v>
      </c>
      <c r="J670" t="s">
        <v>5420</v>
      </c>
      <c r="K670" t="s">
        <v>5427</v>
      </c>
      <c r="L670" t="s">
        <v>5064</v>
      </c>
      <c r="M670" t="s">
        <v>5428</v>
      </c>
      <c r="N670" s="44" t="s">
        <v>6718</v>
      </c>
      <c r="O670" s="44" t="s">
        <v>6649</v>
      </c>
      <c r="P670" s="44">
        <v>41131</v>
      </c>
      <c r="Q670" s="44" t="s">
        <v>501</v>
      </c>
      <c r="R670" s="44" t="s">
        <v>501</v>
      </c>
    </row>
    <row r="671" spans="1:18" ht="18" customHeight="1">
      <c r="A671">
        <v>3854</v>
      </c>
      <c r="B671">
        <v>3854</v>
      </c>
      <c r="C671" s="3">
        <v>41094</v>
      </c>
      <c r="D671">
        <v>41139</v>
      </c>
      <c r="E671" t="s">
        <v>1534</v>
      </c>
      <c r="F671" t="s">
        <v>1535</v>
      </c>
      <c r="G671" t="s">
        <v>2414</v>
      </c>
      <c r="H671" s="44" t="s">
        <v>6534</v>
      </c>
      <c r="I671" s="44">
        <v>41129</v>
      </c>
      <c r="J671" t="s">
        <v>5420</v>
      </c>
      <c r="K671" t="s">
        <v>5429</v>
      </c>
      <c r="L671" t="s">
        <v>5064</v>
      </c>
      <c r="M671" t="s">
        <v>5430</v>
      </c>
      <c r="N671" s="44" t="s">
        <v>6535</v>
      </c>
      <c r="O671" s="44" t="s">
        <v>1664</v>
      </c>
      <c r="P671" s="44">
        <v>41131</v>
      </c>
      <c r="Q671" s="44" t="s">
        <v>501</v>
      </c>
      <c r="R671" s="44" t="s">
        <v>501</v>
      </c>
    </row>
    <row r="672" spans="1:18" ht="18" customHeight="1">
      <c r="A672">
        <v>3866</v>
      </c>
      <c r="B672">
        <v>3866</v>
      </c>
      <c r="C672" s="3">
        <v>41094</v>
      </c>
      <c r="D672">
        <v>41139</v>
      </c>
      <c r="E672" t="s">
        <v>1599</v>
      </c>
      <c r="F672" t="s">
        <v>1535</v>
      </c>
      <c r="G672" t="s">
        <v>2103</v>
      </c>
      <c r="H672" s="44" t="s">
        <v>8688</v>
      </c>
      <c r="I672" s="44">
        <v>41162</v>
      </c>
      <c r="J672" t="s">
        <v>5431</v>
      </c>
      <c r="K672" t="s">
        <v>5432</v>
      </c>
      <c r="L672" t="s">
        <v>5010</v>
      </c>
      <c r="M672" t="s">
        <v>5433</v>
      </c>
      <c r="N672" s="44" t="s">
        <v>501</v>
      </c>
      <c r="O672" s="44" t="s">
        <v>501</v>
      </c>
      <c r="P672" s="44" t="s">
        <v>501</v>
      </c>
      <c r="Q672" s="44" t="s">
        <v>501</v>
      </c>
      <c r="R672" s="44" t="s">
        <v>501</v>
      </c>
    </row>
    <row r="673" spans="1:18" ht="18" customHeight="1">
      <c r="A673">
        <v>3862</v>
      </c>
      <c r="B673">
        <v>3862</v>
      </c>
      <c r="C673" s="3">
        <v>41094</v>
      </c>
      <c r="D673">
        <v>41163</v>
      </c>
      <c r="E673" t="s">
        <v>1534</v>
      </c>
      <c r="F673" t="s">
        <v>1535</v>
      </c>
      <c r="G673" t="s">
        <v>2103</v>
      </c>
      <c r="H673" s="44" t="s">
        <v>8689</v>
      </c>
      <c r="I673" s="44">
        <v>41162</v>
      </c>
      <c r="J673" t="s">
        <v>5431</v>
      </c>
      <c r="K673" t="s">
        <v>6536</v>
      </c>
      <c r="L673" t="s">
        <v>5010</v>
      </c>
      <c r="M673" t="s">
        <v>6537</v>
      </c>
      <c r="N673" s="44" t="s">
        <v>8690</v>
      </c>
      <c r="O673" s="44" t="s">
        <v>8674</v>
      </c>
      <c r="P673" s="44">
        <v>41178</v>
      </c>
      <c r="Q673" s="44" t="s">
        <v>6538</v>
      </c>
      <c r="R673" s="44" t="s">
        <v>501</v>
      </c>
    </row>
    <row r="674" spans="1:18" ht="18" customHeight="1">
      <c r="A674">
        <v>3863</v>
      </c>
      <c r="B674">
        <v>3863</v>
      </c>
      <c r="C674" s="3">
        <v>41094</v>
      </c>
      <c r="D674">
        <v>41139</v>
      </c>
      <c r="E674" t="s">
        <v>1534</v>
      </c>
      <c r="F674" t="s">
        <v>1535</v>
      </c>
      <c r="G674" t="s">
        <v>2103</v>
      </c>
      <c r="H674" s="44" t="s">
        <v>6251</v>
      </c>
      <c r="I674" s="44">
        <v>41122</v>
      </c>
      <c r="J674" t="s">
        <v>5434</v>
      </c>
      <c r="K674" t="s">
        <v>5435</v>
      </c>
      <c r="L674">
        <v>37940000</v>
      </c>
      <c r="M674" t="s">
        <v>5436</v>
      </c>
      <c r="N674" s="44" t="s">
        <v>6419</v>
      </c>
      <c r="O674" s="44" t="s">
        <v>2708</v>
      </c>
      <c r="P674" s="44">
        <v>41123</v>
      </c>
      <c r="Q674" s="44" t="s">
        <v>501</v>
      </c>
      <c r="R674" s="44" t="s">
        <v>501</v>
      </c>
    </row>
    <row r="675" spans="1:18" ht="18" customHeight="1">
      <c r="A675">
        <v>3864</v>
      </c>
      <c r="B675">
        <v>3864</v>
      </c>
      <c r="C675" s="3">
        <v>41094</v>
      </c>
      <c r="D675">
        <v>41139</v>
      </c>
      <c r="E675" t="s">
        <v>1534</v>
      </c>
      <c r="F675" t="s">
        <v>1535</v>
      </c>
      <c r="G675" t="s">
        <v>2103</v>
      </c>
      <c r="H675" s="44" t="s">
        <v>6420</v>
      </c>
      <c r="I675" s="44">
        <v>41121</v>
      </c>
      <c r="J675" t="s">
        <v>5437</v>
      </c>
      <c r="K675" t="s">
        <v>5438</v>
      </c>
      <c r="L675">
        <v>37940000</v>
      </c>
      <c r="M675" t="s">
        <v>5439</v>
      </c>
      <c r="N675" s="44" t="s">
        <v>6421</v>
      </c>
      <c r="O675" s="44" t="s">
        <v>1572</v>
      </c>
      <c r="P675" s="44">
        <v>41123</v>
      </c>
      <c r="Q675" s="44" t="s">
        <v>501</v>
      </c>
      <c r="R675" s="44" t="s">
        <v>501</v>
      </c>
    </row>
    <row r="676" spans="1:18" ht="18" customHeight="1">
      <c r="A676">
        <v>3865</v>
      </c>
      <c r="B676">
        <v>3865</v>
      </c>
      <c r="C676" s="3">
        <v>41094</v>
      </c>
      <c r="D676">
        <v>41139</v>
      </c>
      <c r="E676" t="s">
        <v>1534</v>
      </c>
      <c r="F676" t="s">
        <v>1535</v>
      </c>
      <c r="G676" t="s">
        <v>2103</v>
      </c>
      <c r="H676" s="44" t="s">
        <v>6422</v>
      </c>
      <c r="I676" s="44">
        <v>41123</v>
      </c>
      <c r="J676" t="s">
        <v>5440</v>
      </c>
      <c r="K676" t="s">
        <v>5441</v>
      </c>
      <c r="L676">
        <v>37940000</v>
      </c>
      <c r="M676">
        <v>3535231089</v>
      </c>
      <c r="N676" s="44" t="s">
        <v>6423</v>
      </c>
      <c r="O676" s="44" t="s">
        <v>1572</v>
      </c>
      <c r="P676" s="44">
        <v>41123</v>
      </c>
      <c r="Q676" s="44" t="s">
        <v>501</v>
      </c>
      <c r="R676" s="44" t="s">
        <v>501</v>
      </c>
    </row>
    <row r="677" spans="1:18" ht="18" customHeight="1">
      <c r="A677">
        <v>3860</v>
      </c>
      <c r="B677">
        <v>3860</v>
      </c>
      <c r="C677" s="3">
        <v>41094</v>
      </c>
      <c r="D677">
        <v>41139</v>
      </c>
      <c r="E677" t="s">
        <v>1534</v>
      </c>
      <c r="F677" t="s">
        <v>1535</v>
      </c>
      <c r="G677" t="s">
        <v>2103</v>
      </c>
      <c r="H677" s="44" t="s">
        <v>6424</v>
      </c>
      <c r="I677" s="44">
        <v>41128</v>
      </c>
      <c r="J677" t="s">
        <v>5442</v>
      </c>
      <c r="K677" t="s">
        <v>5443</v>
      </c>
      <c r="L677">
        <v>37940000</v>
      </c>
      <c r="M677" t="s">
        <v>5444</v>
      </c>
      <c r="N677" s="44" t="s">
        <v>6539</v>
      </c>
      <c r="O677" s="44" t="s">
        <v>5536</v>
      </c>
      <c r="P677" s="44">
        <v>41128</v>
      </c>
      <c r="Q677" s="44" t="s">
        <v>501</v>
      </c>
      <c r="R677" s="44" t="s">
        <v>501</v>
      </c>
    </row>
    <row r="678" spans="1:18" ht="18" customHeight="1">
      <c r="A678">
        <v>3858</v>
      </c>
      <c r="B678">
        <v>3858</v>
      </c>
      <c r="C678" s="3">
        <v>41094</v>
      </c>
      <c r="D678">
        <v>41139</v>
      </c>
      <c r="E678" t="s">
        <v>1534</v>
      </c>
      <c r="F678" t="s">
        <v>1535</v>
      </c>
      <c r="G678" t="s">
        <v>2103</v>
      </c>
      <c r="H678" s="44" t="s">
        <v>6425</v>
      </c>
      <c r="I678" s="44">
        <v>41123</v>
      </c>
      <c r="J678" t="s">
        <v>5445</v>
      </c>
      <c r="K678" t="s">
        <v>5446</v>
      </c>
      <c r="L678">
        <v>37940000</v>
      </c>
      <c r="M678" t="s">
        <v>5447</v>
      </c>
      <c r="N678" s="44" t="s">
        <v>6426</v>
      </c>
      <c r="O678" s="44" t="s">
        <v>5536</v>
      </c>
      <c r="P678" s="44">
        <v>41124</v>
      </c>
      <c r="Q678" s="44" t="s">
        <v>501</v>
      </c>
      <c r="R678" s="44" t="s">
        <v>501</v>
      </c>
    </row>
    <row r="679" spans="1:18" ht="18" customHeight="1">
      <c r="A679">
        <v>3859</v>
      </c>
      <c r="B679">
        <v>3859</v>
      </c>
      <c r="C679" s="3">
        <v>41094</v>
      </c>
      <c r="D679">
        <v>41139</v>
      </c>
      <c r="E679" t="s">
        <v>1534</v>
      </c>
      <c r="F679" t="s">
        <v>1535</v>
      </c>
      <c r="G679" t="s">
        <v>2103</v>
      </c>
      <c r="H679" s="44" t="s">
        <v>6427</v>
      </c>
      <c r="I679" s="44">
        <v>41124</v>
      </c>
      <c r="J679" t="s">
        <v>5448</v>
      </c>
      <c r="K679" t="s">
        <v>5449</v>
      </c>
      <c r="L679">
        <v>37940000</v>
      </c>
      <c r="M679" t="s">
        <v>5450</v>
      </c>
      <c r="N679" s="44" t="s">
        <v>6428</v>
      </c>
      <c r="O679" s="44" t="s">
        <v>6429</v>
      </c>
      <c r="P679" s="44">
        <v>41124</v>
      </c>
      <c r="Q679" s="44" t="s">
        <v>501</v>
      </c>
      <c r="R679" s="44" t="s">
        <v>501</v>
      </c>
    </row>
    <row r="680" spans="1:18" ht="18" customHeight="1">
      <c r="A680">
        <v>3857</v>
      </c>
      <c r="B680">
        <v>3857</v>
      </c>
      <c r="C680" s="3">
        <v>41094</v>
      </c>
      <c r="D680">
        <v>41139</v>
      </c>
      <c r="E680" t="s">
        <v>1534</v>
      </c>
      <c r="F680" t="s">
        <v>1535</v>
      </c>
      <c r="G680" t="s">
        <v>2103</v>
      </c>
      <c r="H680" s="44" t="s">
        <v>6540</v>
      </c>
      <c r="I680" s="44">
        <v>41129</v>
      </c>
      <c r="J680" t="s">
        <v>5451</v>
      </c>
      <c r="K680" t="s">
        <v>5452</v>
      </c>
      <c r="L680">
        <v>37940000</v>
      </c>
      <c r="M680" t="s">
        <v>5453</v>
      </c>
      <c r="N680" s="44" t="s">
        <v>6541</v>
      </c>
      <c r="O680" s="44" t="s">
        <v>5536</v>
      </c>
      <c r="P680" s="44">
        <v>41129</v>
      </c>
      <c r="Q680" s="44" t="s">
        <v>501</v>
      </c>
      <c r="R680" s="44" t="s">
        <v>501</v>
      </c>
    </row>
    <row r="681" spans="1:18" ht="18" customHeight="1">
      <c r="A681">
        <v>3861</v>
      </c>
      <c r="B681">
        <v>3861</v>
      </c>
      <c r="C681" s="3">
        <v>41094</v>
      </c>
      <c r="D681">
        <v>41139</v>
      </c>
      <c r="E681" t="s">
        <v>1534</v>
      </c>
      <c r="F681" t="s">
        <v>1535</v>
      </c>
      <c r="G681" t="s">
        <v>2103</v>
      </c>
      <c r="H681" s="44" t="s">
        <v>6719</v>
      </c>
      <c r="I681" s="44">
        <v>41131</v>
      </c>
      <c r="J681" t="s">
        <v>5454</v>
      </c>
      <c r="K681" t="s">
        <v>5454</v>
      </c>
      <c r="L681">
        <v>37940000</v>
      </c>
      <c r="M681" t="s">
        <v>5455</v>
      </c>
      <c r="N681" s="44" t="s">
        <v>6720</v>
      </c>
      <c r="O681" s="44" t="s">
        <v>5536</v>
      </c>
      <c r="P681" s="44">
        <v>41131</v>
      </c>
      <c r="Q681" s="44" t="s">
        <v>501</v>
      </c>
      <c r="R681" s="44" t="s">
        <v>501</v>
      </c>
    </row>
    <row r="682" spans="1:18" ht="18" customHeight="1">
      <c r="A682">
        <v>3870</v>
      </c>
      <c r="B682">
        <v>3870</v>
      </c>
      <c r="C682" s="3">
        <v>41094</v>
      </c>
      <c r="D682">
        <v>41139</v>
      </c>
      <c r="E682" t="s">
        <v>1599</v>
      </c>
      <c r="F682" t="s">
        <v>1535</v>
      </c>
      <c r="G682" t="s">
        <v>2749</v>
      </c>
      <c r="H682" s="44" t="s">
        <v>501</v>
      </c>
      <c r="I682" s="44">
        <v>41148</v>
      </c>
      <c r="J682" t="s">
        <v>5456</v>
      </c>
      <c r="K682" t="s">
        <v>5457</v>
      </c>
      <c r="L682" t="s">
        <v>5458</v>
      </c>
      <c r="M682" t="s">
        <v>5459</v>
      </c>
      <c r="N682" s="44" t="s">
        <v>501</v>
      </c>
      <c r="O682" s="44" t="s">
        <v>501</v>
      </c>
      <c r="P682" s="44" t="s">
        <v>501</v>
      </c>
      <c r="Q682" s="44" t="s">
        <v>501</v>
      </c>
      <c r="R682" s="44" t="s">
        <v>501</v>
      </c>
    </row>
    <row r="683" spans="1:18" ht="18" customHeight="1">
      <c r="A683">
        <v>3871</v>
      </c>
      <c r="B683">
        <v>3871</v>
      </c>
      <c r="C683" s="3">
        <v>41094</v>
      </c>
      <c r="D683">
        <v>41139</v>
      </c>
      <c r="E683" t="s">
        <v>1599</v>
      </c>
      <c r="F683" t="s">
        <v>1535</v>
      </c>
      <c r="G683" t="s">
        <v>2749</v>
      </c>
      <c r="H683" s="44" t="s">
        <v>501</v>
      </c>
      <c r="I683" s="44">
        <v>41169</v>
      </c>
      <c r="J683" t="s">
        <v>5460</v>
      </c>
      <c r="K683" t="s">
        <v>5461</v>
      </c>
      <c r="L683" t="s">
        <v>5458</v>
      </c>
      <c r="M683" t="s">
        <v>5462</v>
      </c>
      <c r="N683" s="44" t="s">
        <v>501</v>
      </c>
      <c r="O683" s="44" t="s">
        <v>501</v>
      </c>
      <c r="P683" s="44" t="s">
        <v>501</v>
      </c>
      <c r="Q683" s="44" t="s">
        <v>501</v>
      </c>
      <c r="R683" s="44" t="s">
        <v>501</v>
      </c>
    </row>
    <row r="684" spans="1:18" ht="18" customHeight="1">
      <c r="A684">
        <v>3872</v>
      </c>
      <c r="B684">
        <v>3872</v>
      </c>
      <c r="C684" s="3">
        <v>41094</v>
      </c>
      <c r="D684">
        <v>41187</v>
      </c>
      <c r="E684" t="s">
        <v>1543</v>
      </c>
      <c r="F684" t="s">
        <v>1535</v>
      </c>
      <c r="G684" t="s">
        <v>2761</v>
      </c>
      <c r="H684" s="44" t="s">
        <v>501</v>
      </c>
      <c r="I684" s="44" t="s">
        <v>501</v>
      </c>
      <c r="J684" t="s">
        <v>5463</v>
      </c>
      <c r="K684" t="s">
        <v>5464</v>
      </c>
      <c r="L684" t="s">
        <v>5120</v>
      </c>
      <c r="M684" t="s">
        <v>5465</v>
      </c>
      <c r="N684" s="44" t="s">
        <v>501</v>
      </c>
      <c r="O684" s="44" t="s">
        <v>501</v>
      </c>
      <c r="P684" s="44" t="s">
        <v>501</v>
      </c>
      <c r="Q684" s="44" t="s">
        <v>7989</v>
      </c>
      <c r="R684" s="44" t="s">
        <v>501</v>
      </c>
    </row>
    <row r="685" spans="1:18" ht="18" customHeight="1">
      <c r="A685">
        <v>3873</v>
      </c>
      <c r="B685">
        <v>3873</v>
      </c>
      <c r="C685" s="3">
        <v>41094</v>
      </c>
      <c r="D685">
        <v>41139</v>
      </c>
      <c r="E685" t="s">
        <v>1599</v>
      </c>
      <c r="F685" t="s">
        <v>1535</v>
      </c>
      <c r="G685" t="s">
        <v>2761</v>
      </c>
      <c r="H685" s="44" t="s">
        <v>501</v>
      </c>
      <c r="I685" s="44">
        <v>41176</v>
      </c>
      <c r="J685" t="s">
        <v>5466</v>
      </c>
      <c r="K685" t="s">
        <v>7961</v>
      </c>
      <c r="L685" t="s">
        <v>5467</v>
      </c>
      <c r="M685" t="s">
        <v>5468</v>
      </c>
      <c r="N685" s="44" t="s">
        <v>501</v>
      </c>
      <c r="O685" s="44" t="s">
        <v>501</v>
      </c>
      <c r="P685" s="44" t="s">
        <v>501</v>
      </c>
      <c r="Q685" s="44" t="s">
        <v>501</v>
      </c>
      <c r="R685" s="44" t="s">
        <v>501</v>
      </c>
    </row>
    <row r="686" spans="1:18" ht="18" customHeight="1">
      <c r="A686">
        <v>3875</v>
      </c>
      <c r="B686">
        <v>3875</v>
      </c>
      <c r="C686" s="3">
        <v>41094</v>
      </c>
      <c r="D686">
        <v>41139</v>
      </c>
      <c r="E686" t="s">
        <v>1534</v>
      </c>
      <c r="F686" t="s">
        <v>1535</v>
      </c>
      <c r="G686" t="s">
        <v>3344</v>
      </c>
      <c r="H686" s="44" t="s">
        <v>6542</v>
      </c>
      <c r="I686" s="44">
        <v>41128</v>
      </c>
      <c r="J686" t="s">
        <v>5469</v>
      </c>
      <c r="K686" t="s">
        <v>5470</v>
      </c>
      <c r="L686" t="s">
        <v>5165</v>
      </c>
      <c r="M686" t="s">
        <v>5471</v>
      </c>
      <c r="N686" s="44" t="s">
        <v>6543</v>
      </c>
      <c r="O686" s="44" t="s">
        <v>1664</v>
      </c>
      <c r="P686" s="44">
        <v>41128</v>
      </c>
      <c r="Q686" s="44" t="s">
        <v>501</v>
      </c>
      <c r="R686" s="44" t="s">
        <v>501</v>
      </c>
    </row>
    <row r="687" spans="1:18" ht="18" customHeight="1">
      <c r="A687">
        <v>3874</v>
      </c>
      <c r="B687">
        <v>3874</v>
      </c>
      <c r="C687" s="3">
        <v>41094</v>
      </c>
      <c r="D687">
        <v>41139</v>
      </c>
      <c r="E687" t="s">
        <v>1534</v>
      </c>
      <c r="F687" t="s">
        <v>1535</v>
      </c>
      <c r="G687" t="s">
        <v>3344</v>
      </c>
      <c r="H687" s="44" t="s">
        <v>6430</v>
      </c>
      <c r="I687" s="44">
        <v>41124</v>
      </c>
      <c r="J687" t="s">
        <v>5472</v>
      </c>
      <c r="K687" t="s">
        <v>5473</v>
      </c>
      <c r="L687">
        <v>36212000</v>
      </c>
      <c r="M687" t="s">
        <v>5474</v>
      </c>
      <c r="N687" s="44" t="s">
        <v>6431</v>
      </c>
      <c r="O687" s="44" t="s">
        <v>1956</v>
      </c>
      <c r="P687" s="44">
        <v>41124</v>
      </c>
      <c r="Q687" s="44" t="s">
        <v>501</v>
      </c>
      <c r="R687" s="44" t="s">
        <v>501</v>
      </c>
    </row>
    <row r="688" spans="1:18" ht="18" customHeight="1">
      <c r="A688">
        <v>3876</v>
      </c>
      <c r="B688">
        <v>3876</v>
      </c>
      <c r="C688" s="3">
        <v>41094</v>
      </c>
      <c r="D688">
        <v>41139</v>
      </c>
      <c r="E688" t="s">
        <v>1534</v>
      </c>
      <c r="F688" t="s">
        <v>1535</v>
      </c>
      <c r="G688" t="s">
        <v>1011</v>
      </c>
      <c r="H688" s="44" t="s">
        <v>6544</v>
      </c>
      <c r="I688" s="44">
        <v>41129</v>
      </c>
      <c r="J688" t="s">
        <v>5475</v>
      </c>
      <c r="K688" t="s">
        <v>5476</v>
      </c>
      <c r="L688" t="s">
        <v>4965</v>
      </c>
      <c r="M688" t="s">
        <v>5477</v>
      </c>
      <c r="N688" s="44" t="s">
        <v>6721</v>
      </c>
      <c r="O688" s="44" t="s">
        <v>5793</v>
      </c>
      <c r="P688" s="44">
        <v>41130</v>
      </c>
      <c r="Q688" s="44" t="s">
        <v>501</v>
      </c>
      <c r="R688" s="44" t="s">
        <v>501</v>
      </c>
    </row>
    <row r="689" spans="1:18" ht="18" customHeight="1">
      <c r="A689">
        <v>3877</v>
      </c>
      <c r="B689">
        <v>3877</v>
      </c>
      <c r="C689" s="3">
        <v>41094</v>
      </c>
      <c r="D689">
        <v>41152</v>
      </c>
      <c r="E689" t="s">
        <v>1534</v>
      </c>
      <c r="F689" t="s">
        <v>1535</v>
      </c>
      <c r="G689" t="s">
        <v>5381</v>
      </c>
      <c r="H689" s="44" t="s">
        <v>6252</v>
      </c>
      <c r="I689" s="44">
        <v>41121</v>
      </c>
      <c r="J689" t="s">
        <v>5478</v>
      </c>
      <c r="K689" t="s">
        <v>5956</v>
      </c>
      <c r="L689" t="s">
        <v>5855</v>
      </c>
      <c r="M689" t="s">
        <v>5479</v>
      </c>
      <c r="N689" s="44" t="s">
        <v>6432</v>
      </c>
      <c r="O689" s="44" t="s">
        <v>6433</v>
      </c>
      <c r="P689" s="44">
        <v>41122</v>
      </c>
      <c r="Q689" s="44" t="s">
        <v>501</v>
      </c>
      <c r="R689" s="44" t="s">
        <v>501</v>
      </c>
    </row>
    <row r="690" spans="1:18" ht="18" customHeight="1">
      <c r="A690">
        <v>3887</v>
      </c>
      <c r="B690">
        <v>3887</v>
      </c>
      <c r="C690" s="3">
        <v>41094</v>
      </c>
      <c r="D690">
        <v>41184</v>
      </c>
      <c r="E690" t="s">
        <v>1534</v>
      </c>
      <c r="F690" t="s">
        <v>1535</v>
      </c>
      <c r="G690" t="s">
        <v>5382</v>
      </c>
      <c r="H690" s="44" t="s">
        <v>8201</v>
      </c>
      <c r="I690" s="44">
        <v>41170</v>
      </c>
      <c r="J690" t="s">
        <v>5480</v>
      </c>
      <c r="K690" t="s">
        <v>5481</v>
      </c>
      <c r="L690" t="s">
        <v>5482</v>
      </c>
      <c r="M690" t="s">
        <v>5483</v>
      </c>
      <c r="N690" s="44" t="s">
        <v>8202</v>
      </c>
      <c r="O690" s="44" t="s">
        <v>6320</v>
      </c>
      <c r="P690" s="44">
        <v>41171</v>
      </c>
      <c r="Q690" s="44" t="s">
        <v>7621</v>
      </c>
      <c r="R690" s="44" t="s">
        <v>501</v>
      </c>
    </row>
    <row r="691" spans="1:18" ht="18" customHeight="1">
      <c r="A691">
        <v>3886</v>
      </c>
      <c r="B691">
        <v>3886</v>
      </c>
      <c r="C691" s="3">
        <v>41094</v>
      </c>
      <c r="D691">
        <v>41139</v>
      </c>
      <c r="E691" t="s">
        <v>1599</v>
      </c>
      <c r="F691" t="s">
        <v>1535</v>
      </c>
      <c r="G691" t="s">
        <v>5383</v>
      </c>
      <c r="H691" s="44" t="s">
        <v>501</v>
      </c>
      <c r="I691" s="44">
        <v>41169</v>
      </c>
      <c r="J691" t="s">
        <v>5484</v>
      </c>
      <c r="K691" t="s">
        <v>5485</v>
      </c>
      <c r="L691" t="s">
        <v>5486</v>
      </c>
      <c r="M691" t="s">
        <v>5487</v>
      </c>
      <c r="N691" s="44" t="s">
        <v>501</v>
      </c>
      <c r="O691" s="44" t="s">
        <v>501</v>
      </c>
      <c r="P691" s="44" t="s">
        <v>501</v>
      </c>
      <c r="Q691" s="44" t="s">
        <v>501</v>
      </c>
      <c r="R691" s="44" t="s">
        <v>501</v>
      </c>
    </row>
    <row r="692" spans="1:18" ht="18" customHeight="1">
      <c r="A692">
        <v>3885</v>
      </c>
      <c r="B692">
        <v>3885</v>
      </c>
      <c r="C692" s="3">
        <v>41094</v>
      </c>
      <c r="D692">
        <v>41153</v>
      </c>
      <c r="E692" t="s">
        <v>1599</v>
      </c>
      <c r="F692" t="s">
        <v>1535</v>
      </c>
      <c r="G692" t="s">
        <v>1967</v>
      </c>
      <c r="H692" s="44" t="s">
        <v>8691</v>
      </c>
      <c r="I692" s="44">
        <v>41166</v>
      </c>
      <c r="J692" t="s">
        <v>5488</v>
      </c>
      <c r="K692" t="s">
        <v>7288</v>
      </c>
      <c r="L692" t="s">
        <v>4945</v>
      </c>
      <c r="M692" t="s">
        <v>5489</v>
      </c>
      <c r="N692" s="44" t="s">
        <v>8692</v>
      </c>
      <c r="O692" s="44" t="s">
        <v>8693</v>
      </c>
      <c r="P692" s="44" t="s">
        <v>501</v>
      </c>
      <c r="Q692" s="44" t="s">
        <v>7289</v>
      </c>
      <c r="R692" s="44" t="s">
        <v>501</v>
      </c>
    </row>
    <row r="693" spans="1:18" ht="18" customHeight="1">
      <c r="A693">
        <v>3884</v>
      </c>
      <c r="B693">
        <v>3884</v>
      </c>
      <c r="C693" s="3">
        <v>41094</v>
      </c>
      <c r="D693">
        <v>41179</v>
      </c>
      <c r="E693" t="s">
        <v>1599</v>
      </c>
      <c r="F693" t="s">
        <v>1535</v>
      </c>
      <c r="G693" t="s">
        <v>5384</v>
      </c>
      <c r="H693" s="44" t="s">
        <v>501</v>
      </c>
      <c r="I693" s="44">
        <v>41164</v>
      </c>
      <c r="J693" t="s">
        <v>5490</v>
      </c>
      <c r="K693" t="s">
        <v>5491</v>
      </c>
      <c r="L693" t="s">
        <v>5492</v>
      </c>
      <c r="M693" t="s">
        <v>7290</v>
      </c>
      <c r="N693" s="44" t="s">
        <v>501</v>
      </c>
      <c r="O693" s="44" t="s">
        <v>501</v>
      </c>
      <c r="P693" s="44" t="s">
        <v>501</v>
      </c>
      <c r="Q693" s="44" t="s">
        <v>7291</v>
      </c>
      <c r="R693" s="44" t="s">
        <v>501</v>
      </c>
    </row>
    <row r="694" spans="1:18" ht="18" customHeight="1">
      <c r="A694">
        <v>3883</v>
      </c>
      <c r="B694">
        <v>3883</v>
      </c>
      <c r="C694" s="3">
        <v>41094</v>
      </c>
      <c r="D694">
        <v>41139</v>
      </c>
      <c r="E694" t="s">
        <v>1534</v>
      </c>
      <c r="F694" t="s">
        <v>1535</v>
      </c>
      <c r="G694" t="s">
        <v>5385</v>
      </c>
      <c r="H694" s="44" t="s">
        <v>6054</v>
      </c>
      <c r="I694" s="44">
        <v>41117</v>
      </c>
      <c r="J694" t="s">
        <v>5493</v>
      </c>
      <c r="K694" t="s">
        <v>5494</v>
      </c>
      <c r="L694">
        <v>35540000</v>
      </c>
      <c r="M694" t="s">
        <v>5495</v>
      </c>
      <c r="N694" s="44" t="s">
        <v>6055</v>
      </c>
      <c r="O694" s="44" t="s">
        <v>1552</v>
      </c>
      <c r="P694" s="44">
        <v>41120</v>
      </c>
      <c r="Q694" s="44" t="s">
        <v>501</v>
      </c>
      <c r="R694" s="44" t="s">
        <v>501</v>
      </c>
    </row>
    <row r="695" spans="1:18" ht="18" customHeight="1">
      <c r="A695">
        <v>3882</v>
      </c>
      <c r="B695">
        <v>3882</v>
      </c>
      <c r="C695" s="3">
        <v>41094</v>
      </c>
      <c r="D695">
        <v>41139</v>
      </c>
      <c r="E695" t="s">
        <v>1599</v>
      </c>
      <c r="F695" t="s">
        <v>1535</v>
      </c>
      <c r="G695" t="s">
        <v>5386</v>
      </c>
      <c r="H695" s="44" t="s">
        <v>501</v>
      </c>
      <c r="I695" s="44">
        <v>41163</v>
      </c>
      <c r="J695" t="s">
        <v>5496</v>
      </c>
      <c r="K695" t="s">
        <v>5497</v>
      </c>
      <c r="L695">
        <v>37958000</v>
      </c>
      <c r="M695" t="s">
        <v>5498</v>
      </c>
      <c r="N695" s="44" t="s">
        <v>501</v>
      </c>
      <c r="O695" s="44" t="s">
        <v>501</v>
      </c>
      <c r="P695" s="44" t="s">
        <v>501</v>
      </c>
      <c r="Q695" s="44" t="s">
        <v>501</v>
      </c>
      <c r="R695" s="44" t="s">
        <v>501</v>
      </c>
    </row>
    <row r="696" spans="1:18" ht="18" customHeight="1">
      <c r="A696">
        <v>3881</v>
      </c>
      <c r="B696">
        <v>3881</v>
      </c>
      <c r="C696" s="3">
        <v>41094</v>
      </c>
      <c r="D696">
        <v>41139</v>
      </c>
      <c r="E696" t="s">
        <v>1534</v>
      </c>
      <c r="F696" t="s">
        <v>1535</v>
      </c>
      <c r="G696" t="s">
        <v>5387</v>
      </c>
      <c r="H696" s="44" t="s">
        <v>6722</v>
      </c>
      <c r="I696" s="44">
        <v>41131</v>
      </c>
      <c r="J696" t="s">
        <v>5499</v>
      </c>
      <c r="K696" t="s">
        <v>5500</v>
      </c>
      <c r="L696" t="s">
        <v>5501</v>
      </c>
      <c r="M696" t="s">
        <v>5502</v>
      </c>
      <c r="N696" s="44" t="s">
        <v>6723</v>
      </c>
      <c r="O696" s="44" t="s">
        <v>501</v>
      </c>
      <c r="P696" s="44">
        <v>41134</v>
      </c>
      <c r="Q696" s="44" t="s">
        <v>501</v>
      </c>
      <c r="R696" s="44" t="s">
        <v>501</v>
      </c>
    </row>
    <row r="697" spans="1:18" ht="18" customHeight="1">
      <c r="A697">
        <v>3880</v>
      </c>
      <c r="B697">
        <v>3880</v>
      </c>
      <c r="C697" s="3">
        <v>41094</v>
      </c>
      <c r="D697">
        <v>41139</v>
      </c>
      <c r="E697" t="s">
        <v>1599</v>
      </c>
      <c r="F697" t="s">
        <v>1535</v>
      </c>
      <c r="G697" t="s">
        <v>5388</v>
      </c>
      <c r="H697" s="44" t="s">
        <v>501</v>
      </c>
      <c r="I697" s="44">
        <v>41163</v>
      </c>
      <c r="J697" t="s">
        <v>5503</v>
      </c>
      <c r="K697" t="s">
        <v>5504</v>
      </c>
      <c r="L697" t="s">
        <v>5505</v>
      </c>
      <c r="M697" t="s">
        <v>5506</v>
      </c>
      <c r="N697" s="44" t="s">
        <v>501</v>
      </c>
      <c r="O697" s="44" t="s">
        <v>501</v>
      </c>
      <c r="P697" s="44" t="s">
        <v>501</v>
      </c>
      <c r="Q697" s="44" t="s">
        <v>501</v>
      </c>
      <c r="R697" s="44" t="s">
        <v>501</v>
      </c>
    </row>
    <row r="698" spans="1:18" ht="18" customHeight="1">
      <c r="A698">
        <v>3879</v>
      </c>
      <c r="B698">
        <v>3879</v>
      </c>
      <c r="C698" s="3">
        <v>41094</v>
      </c>
      <c r="D698">
        <v>41139</v>
      </c>
      <c r="E698" t="s">
        <v>1543</v>
      </c>
      <c r="F698" t="s">
        <v>1535</v>
      </c>
      <c r="G698" t="s">
        <v>5389</v>
      </c>
      <c r="H698" s="44" t="s">
        <v>501</v>
      </c>
      <c r="I698" s="44" t="s">
        <v>501</v>
      </c>
      <c r="J698" t="s">
        <v>5507</v>
      </c>
      <c r="K698" t="s">
        <v>5508</v>
      </c>
      <c r="L698" t="s">
        <v>5856</v>
      </c>
      <c r="M698" t="s">
        <v>5509</v>
      </c>
      <c r="N698" s="44" t="s">
        <v>501</v>
      </c>
      <c r="O698" s="44" t="s">
        <v>501</v>
      </c>
      <c r="P698" s="44" t="s">
        <v>501</v>
      </c>
      <c r="Q698" s="44" t="s">
        <v>5857</v>
      </c>
      <c r="R698" s="44" t="s">
        <v>501</v>
      </c>
    </row>
    <row r="699" spans="1:18" ht="18" customHeight="1">
      <c r="A699">
        <v>3889</v>
      </c>
      <c r="B699">
        <v>3889</v>
      </c>
      <c r="C699" s="3">
        <v>41099</v>
      </c>
      <c r="D699">
        <v>41144</v>
      </c>
      <c r="E699" t="s">
        <v>1599</v>
      </c>
      <c r="F699" t="s">
        <v>1535</v>
      </c>
      <c r="G699" t="s">
        <v>169</v>
      </c>
      <c r="H699" s="44" t="s">
        <v>501</v>
      </c>
      <c r="I699" s="44">
        <v>41180</v>
      </c>
      <c r="J699" t="s">
        <v>5636</v>
      </c>
      <c r="K699" t="s">
        <v>5637</v>
      </c>
      <c r="L699" t="s">
        <v>5638</v>
      </c>
      <c r="M699" t="s">
        <v>5639</v>
      </c>
      <c r="N699" s="44" t="s">
        <v>501</v>
      </c>
      <c r="O699" s="44" t="s">
        <v>501</v>
      </c>
      <c r="P699" s="44" t="s">
        <v>501</v>
      </c>
      <c r="Q699" s="44" t="s">
        <v>501</v>
      </c>
      <c r="R699" s="44" t="s">
        <v>501</v>
      </c>
    </row>
    <row r="700" spans="1:18" ht="18" customHeight="1">
      <c r="A700">
        <v>3927</v>
      </c>
      <c r="B700">
        <v>3927</v>
      </c>
      <c r="C700" s="3">
        <v>41103</v>
      </c>
      <c r="D700">
        <v>41148</v>
      </c>
      <c r="E700" t="s">
        <v>1534</v>
      </c>
      <c r="F700" t="s">
        <v>1535</v>
      </c>
      <c r="G700" t="s">
        <v>174</v>
      </c>
      <c r="H700" s="44" t="s">
        <v>6002</v>
      </c>
      <c r="I700" s="44">
        <v>41152</v>
      </c>
      <c r="J700" t="s">
        <v>5640</v>
      </c>
      <c r="K700" t="s">
        <v>5641</v>
      </c>
      <c r="L700" t="s">
        <v>4813</v>
      </c>
      <c r="M700" t="s">
        <v>5642</v>
      </c>
      <c r="N700" s="44" t="s">
        <v>6056</v>
      </c>
      <c r="O700" s="44" t="s">
        <v>6037</v>
      </c>
      <c r="P700" s="44">
        <v>41117</v>
      </c>
      <c r="Q700" s="44" t="s">
        <v>501</v>
      </c>
      <c r="R700" s="44" t="s">
        <v>501</v>
      </c>
    </row>
    <row r="701" spans="1:18" ht="18" customHeight="1">
      <c r="A701">
        <v>3936</v>
      </c>
      <c r="B701">
        <v>3936</v>
      </c>
      <c r="C701" s="3">
        <v>41103</v>
      </c>
      <c r="D701">
        <v>41148</v>
      </c>
      <c r="E701" t="s">
        <v>1534</v>
      </c>
      <c r="F701" t="s">
        <v>1535</v>
      </c>
      <c r="G701" t="s">
        <v>174</v>
      </c>
      <c r="H701" s="44" t="s">
        <v>6910</v>
      </c>
      <c r="I701" s="44">
        <v>41143</v>
      </c>
      <c r="J701" t="s">
        <v>5640</v>
      </c>
      <c r="K701" t="s">
        <v>5643</v>
      </c>
      <c r="L701" t="s">
        <v>4813</v>
      </c>
      <c r="M701" t="s">
        <v>5644</v>
      </c>
      <c r="N701" s="44" t="s">
        <v>6911</v>
      </c>
      <c r="O701" s="44" t="s">
        <v>6875</v>
      </c>
      <c r="P701" s="44">
        <v>41135</v>
      </c>
      <c r="Q701" s="44" t="s">
        <v>501</v>
      </c>
      <c r="R701" s="44" t="s">
        <v>501</v>
      </c>
    </row>
    <row r="702" spans="1:18" ht="18" customHeight="1">
      <c r="A702">
        <v>3933</v>
      </c>
      <c r="B702">
        <v>3933</v>
      </c>
      <c r="C702" s="3">
        <v>41103</v>
      </c>
      <c r="D702">
        <v>41148</v>
      </c>
      <c r="E702" t="s">
        <v>1534</v>
      </c>
      <c r="F702" t="s">
        <v>1535</v>
      </c>
      <c r="G702" t="s">
        <v>174</v>
      </c>
      <c r="H702" s="44" t="s">
        <v>7004</v>
      </c>
      <c r="I702" s="44">
        <v>41138</v>
      </c>
      <c r="J702" t="s">
        <v>5640</v>
      </c>
      <c r="K702" t="s">
        <v>5645</v>
      </c>
      <c r="L702" t="s">
        <v>4813</v>
      </c>
      <c r="M702" t="s">
        <v>5646</v>
      </c>
      <c r="N702" s="44" t="s">
        <v>7005</v>
      </c>
      <c r="O702" s="44" t="s">
        <v>6325</v>
      </c>
      <c r="P702" s="44">
        <v>41141</v>
      </c>
      <c r="Q702" s="44" t="s">
        <v>501</v>
      </c>
      <c r="R702" s="44" t="s">
        <v>501</v>
      </c>
    </row>
    <row r="703" spans="1:18" ht="18" customHeight="1">
      <c r="A703">
        <v>3938</v>
      </c>
      <c r="B703">
        <v>3938</v>
      </c>
      <c r="C703" s="3">
        <v>41103</v>
      </c>
      <c r="D703">
        <v>41148</v>
      </c>
      <c r="E703" t="s">
        <v>1534</v>
      </c>
      <c r="F703" t="s">
        <v>1535</v>
      </c>
      <c r="G703" t="s">
        <v>174</v>
      </c>
      <c r="H703" s="44" t="s">
        <v>7006</v>
      </c>
      <c r="I703" s="44">
        <v>41137</v>
      </c>
      <c r="J703" t="s">
        <v>5640</v>
      </c>
      <c r="K703" t="s">
        <v>5647</v>
      </c>
      <c r="L703" t="s">
        <v>4813</v>
      </c>
      <c r="M703" t="s">
        <v>5648</v>
      </c>
      <c r="N703" s="44" t="s">
        <v>7007</v>
      </c>
      <c r="O703" s="44" t="s">
        <v>6325</v>
      </c>
      <c r="P703" s="44">
        <v>41137</v>
      </c>
      <c r="Q703" s="44" t="s">
        <v>501</v>
      </c>
      <c r="R703" s="44" t="s">
        <v>501</v>
      </c>
    </row>
    <row r="704" spans="1:18" ht="18" customHeight="1">
      <c r="A704">
        <v>3937</v>
      </c>
      <c r="B704">
        <v>3937</v>
      </c>
      <c r="C704" s="3">
        <v>41103</v>
      </c>
      <c r="D704">
        <v>41148</v>
      </c>
      <c r="E704" t="s">
        <v>1534</v>
      </c>
      <c r="F704" t="s">
        <v>1535</v>
      </c>
      <c r="G704" t="s">
        <v>174</v>
      </c>
      <c r="H704" s="44" t="s">
        <v>6253</v>
      </c>
      <c r="I704" s="44">
        <v>41121</v>
      </c>
      <c r="J704" t="s">
        <v>5640</v>
      </c>
      <c r="K704" t="s">
        <v>5649</v>
      </c>
      <c r="L704" t="s">
        <v>4813</v>
      </c>
      <c r="M704" t="s">
        <v>5650</v>
      </c>
      <c r="N704" s="44" t="s">
        <v>6434</v>
      </c>
      <c r="O704" s="44" t="s">
        <v>6321</v>
      </c>
      <c r="P704" s="44">
        <v>41122</v>
      </c>
      <c r="Q704" s="44" t="s">
        <v>501</v>
      </c>
      <c r="R704" s="44" t="s">
        <v>501</v>
      </c>
    </row>
    <row r="705" spans="1:18" ht="18" customHeight="1">
      <c r="A705">
        <v>3935</v>
      </c>
      <c r="B705">
        <v>3935</v>
      </c>
      <c r="C705" s="3">
        <v>41103</v>
      </c>
      <c r="D705">
        <v>41148</v>
      </c>
      <c r="E705" t="s">
        <v>1534</v>
      </c>
      <c r="F705" t="s">
        <v>1535</v>
      </c>
      <c r="G705" t="s">
        <v>174</v>
      </c>
      <c r="H705" s="44" t="s">
        <v>6912</v>
      </c>
      <c r="I705" s="44">
        <v>41135</v>
      </c>
      <c r="J705" t="s">
        <v>5640</v>
      </c>
      <c r="K705" t="s">
        <v>5651</v>
      </c>
      <c r="L705" t="s">
        <v>4813</v>
      </c>
      <c r="M705" t="s">
        <v>5652</v>
      </c>
      <c r="N705" s="44" t="s">
        <v>6913</v>
      </c>
      <c r="O705" s="44" t="s">
        <v>6889</v>
      </c>
      <c r="P705" s="44">
        <v>41137</v>
      </c>
      <c r="Q705" s="44" t="s">
        <v>501</v>
      </c>
      <c r="R705" s="44" t="s">
        <v>501</v>
      </c>
    </row>
    <row r="706" spans="1:18" ht="18" customHeight="1">
      <c r="A706">
        <v>3934</v>
      </c>
      <c r="B706">
        <v>3934</v>
      </c>
      <c r="C706" s="3">
        <v>41103</v>
      </c>
      <c r="D706">
        <v>41148</v>
      </c>
      <c r="E706" t="s">
        <v>1534</v>
      </c>
      <c r="F706" t="s">
        <v>1535</v>
      </c>
      <c r="G706" t="s">
        <v>174</v>
      </c>
      <c r="H706" s="44" t="s">
        <v>7008</v>
      </c>
      <c r="I706" s="44">
        <v>41138</v>
      </c>
      <c r="J706" t="s">
        <v>5640</v>
      </c>
      <c r="K706" t="s">
        <v>5653</v>
      </c>
      <c r="L706" t="s">
        <v>4813</v>
      </c>
      <c r="M706" t="s">
        <v>5654</v>
      </c>
      <c r="N706" s="44" t="s">
        <v>7009</v>
      </c>
      <c r="O706" s="44" t="s">
        <v>6325</v>
      </c>
      <c r="P706" s="44">
        <v>41142</v>
      </c>
      <c r="Q706" s="44" t="s">
        <v>501</v>
      </c>
      <c r="R706" s="44" t="s">
        <v>501</v>
      </c>
    </row>
    <row r="707" spans="1:18" ht="18" customHeight="1">
      <c r="A707">
        <v>3932</v>
      </c>
      <c r="B707">
        <v>3932</v>
      </c>
      <c r="C707" s="3">
        <v>41103</v>
      </c>
      <c r="D707">
        <v>41148</v>
      </c>
      <c r="E707" t="s">
        <v>1534</v>
      </c>
      <c r="F707" t="s">
        <v>1535</v>
      </c>
      <c r="G707" t="s">
        <v>174</v>
      </c>
      <c r="H707" s="44" t="s">
        <v>6914</v>
      </c>
      <c r="I707" s="44">
        <v>41136</v>
      </c>
      <c r="J707" t="s">
        <v>5640</v>
      </c>
      <c r="K707" t="s">
        <v>5655</v>
      </c>
      <c r="L707" t="s">
        <v>4813</v>
      </c>
      <c r="M707" t="s">
        <v>5656</v>
      </c>
      <c r="N707" s="44" t="s">
        <v>7010</v>
      </c>
      <c r="O707" s="44" t="s">
        <v>6325</v>
      </c>
      <c r="P707" s="44">
        <v>41137</v>
      </c>
      <c r="Q707" s="44" t="s">
        <v>501</v>
      </c>
      <c r="R707" s="44" t="s">
        <v>501</v>
      </c>
    </row>
    <row r="708" spans="1:18" ht="18" customHeight="1">
      <c r="A708">
        <v>3931</v>
      </c>
      <c r="B708">
        <v>3931</v>
      </c>
      <c r="C708" s="3">
        <v>41103</v>
      </c>
      <c r="D708">
        <v>41148</v>
      </c>
      <c r="E708" t="s">
        <v>1534</v>
      </c>
      <c r="F708" t="s">
        <v>1535</v>
      </c>
      <c r="G708" t="s">
        <v>174</v>
      </c>
      <c r="H708" s="44" t="s">
        <v>7011</v>
      </c>
      <c r="I708" s="44">
        <v>41137</v>
      </c>
      <c r="J708" t="s">
        <v>5640</v>
      </c>
      <c r="K708" t="s">
        <v>5657</v>
      </c>
      <c r="L708" t="s">
        <v>4813</v>
      </c>
      <c r="M708" t="s">
        <v>5658</v>
      </c>
      <c r="N708" s="44" t="s">
        <v>7012</v>
      </c>
      <c r="O708" s="44" t="s">
        <v>6325</v>
      </c>
      <c r="P708" s="44">
        <v>41137</v>
      </c>
      <c r="Q708" s="44" t="s">
        <v>501</v>
      </c>
      <c r="R708" s="44" t="s">
        <v>501</v>
      </c>
    </row>
    <row r="709" spans="1:18" ht="18" customHeight="1">
      <c r="A709">
        <v>3930</v>
      </c>
      <c r="B709">
        <v>3930</v>
      </c>
      <c r="C709" s="3">
        <v>41103</v>
      </c>
      <c r="D709">
        <v>41148</v>
      </c>
      <c r="E709" t="s">
        <v>1534</v>
      </c>
      <c r="F709" t="s">
        <v>1535</v>
      </c>
      <c r="G709" t="s">
        <v>174</v>
      </c>
      <c r="H709" s="44" t="s">
        <v>6435</v>
      </c>
      <c r="I709" s="44">
        <v>41123</v>
      </c>
      <c r="J709" t="s">
        <v>5640</v>
      </c>
      <c r="K709" t="s">
        <v>5659</v>
      </c>
      <c r="L709" t="s">
        <v>4813</v>
      </c>
      <c r="M709" t="s">
        <v>5660</v>
      </c>
      <c r="N709" s="44" t="s">
        <v>6436</v>
      </c>
      <c r="O709" s="44" t="s">
        <v>6325</v>
      </c>
      <c r="P709" s="44">
        <v>41124</v>
      </c>
      <c r="Q709" s="44" t="s">
        <v>501</v>
      </c>
      <c r="R709" s="44" t="s">
        <v>501</v>
      </c>
    </row>
    <row r="710" spans="1:18" ht="18" customHeight="1">
      <c r="A710">
        <v>3929</v>
      </c>
      <c r="B710">
        <v>3929</v>
      </c>
      <c r="C710" s="3">
        <v>41103</v>
      </c>
      <c r="D710">
        <v>41148</v>
      </c>
      <c r="E710" t="s">
        <v>1534</v>
      </c>
      <c r="F710" t="s">
        <v>1535</v>
      </c>
      <c r="G710" t="s">
        <v>174</v>
      </c>
      <c r="H710" s="44" t="s">
        <v>6437</v>
      </c>
      <c r="I710" s="44">
        <v>41122</v>
      </c>
      <c r="J710" t="s">
        <v>5640</v>
      </c>
      <c r="K710" t="s">
        <v>5661</v>
      </c>
      <c r="L710" t="s">
        <v>4813</v>
      </c>
      <c r="M710" t="s">
        <v>5662</v>
      </c>
      <c r="N710" s="44" t="s">
        <v>6438</v>
      </c>
      <c r="O710" s="44" t="s">
        <v>6325</v>
      </c>
      <c r="P710" s="44">
        <v>41123</v>
      </c>
      <c r="Q710" s="44" t="s">
        <v>501</v>
      </c>
      <c r="R710" s="44" t="s">
        <v>501</v>
      </c>
    </row>
    <row r="711" spans="1:18" ht="18" customHeight="1">
      <c r="A711">
        <v>3928</v>
      </c>
      <c r="B711">
        <v>3928</v>
      </c>
      <c r="C711" s="3">
        <v>41103</v>
      </c>
      <c r="D711">
        <v>41148</v>
      </c>
      <c r="E711" t="s">
        <v>1534</v>
      </c>
      <c r="F711" t="s">
        <v>1535</v>
      </c>
      <c r="G711" t="s">
        <v>174</v>
      </c>
      <c r="H711" s="44" t="s">
        <v>6915</v>
      </c>
      <c r="I711" s="44">
        <v>41136</v>
      </c>
      <c r="J711" t="s">
        <v>5640</v>
      </c>
      <c r="K711" t="s">
        <v>5663</v>
      </c>
      <c r="L711" t="s">
        <v>4813</v>
      </c>
      <c r="M711" t="s">
        <v>5664</v>
      </c>
      <c r="N711" s="44" t="s">
        <v>6916</v>
      </c>
      <c r="O711" s="44" t="s">
        <v>6917</v>
      </c>
      <c r="P711" s="44">
        <v>41137</v>
      </c>
      <c r="Q711" s="44" t="s">
        <v>501</v>
      </c>
      <c r="R711" s="44" t="s">
        <v>501</v>
      </c>
    </row>
    <row r="712" spans="1:18" ht="18" customHeight="1">
      <c r="A712">
        <v>3926</v>
      </c>
      <c r="B712">
        <v>3926</v>
      </c>
      <c r="C712" s="3">
        <v>41103</v>
      </c>
      <c r="D712">
        <v>41148</v>
      </c>
      <c r="E712" t="s">
        <v>1534</v>
      </c>
      <c r="F712" t="s">
        <v>1535</v>
      </c>
      <c r="G712" t="s">
        <v>174</v>
      </c>
      <c r="H712" s="44" t="s">
        <v>6439</v>
      </c>
      <c r="I712" s="44">
        <v>41122</v>
      </c>
      <c r="J712" t="s">
        <v>5640</v>
      </c>
      <c r="K712" t="s">
        <v>5665</v>
      </c>
      <c r="L712" t="s">
        <v>4813</v>
      </c>
      <c r="M712" t="s">
        <v>5666</v>
      </c>
      <c r="N712" s="44" t="s">
        <v>6440</v>
      </c>
      <c r="O712" s="44" t="s">
        <v>6320</v>
      </c>
      <c r="P712" s="44">
        <v>41123</v>
      </c>
      <c r="Q712" s="44" t="s">
        <v>501</v>
      </c>
      <c r="R712" s="44" t="s">
        <v>501</v>
      </c>
    </row>
    <row r="713" spans="1:18" ht="18" customHeight="1">
      <c r="A713">
        <v>3925</v>
      </c>
      <c r="B713">
        <v>3925</v>
      </c>
      <c r="C713" s="3">
        <v>41103</v>
      </c>
      <c r="D713">
        <v>41148</v>
      </c>
      <c r="E713" t="s">
        <v>1534</v>
      </c>
      <c r="F713" t="s">
        <v>1535</v>
      </c>
      <c r="G713" t="s">
        <v>174</v>
      </c>
      <c r="H713" s="44" t="s">
        <v>6441</v>
      </c>
      <c r="I713" s="44">
        <v>41122</v>
      </c>
      <c r="J713" t="s">
        <v>5640</v>
      </c>
      <c r="K713" t="s">
        <v>5667</v>
      </c>
      <c r="L713" t="s">
        <v>4813</v>
      </c>
      <c r="M713" t="s">
        <v>5668</v>
      </c>
      <c r="N713" s="44" t="s">
        <v>6442</v>
      </c>
      <c r="O713" s="44" t="s">
        <v>6327</v>
      </c>
      <c r="P713" s="44">
        <v>41123</v>
      </c>
      <c r="Q713" s="44" t="s">
        <v>501</v>
      </c>
      <c r="R713" s="44" t="s">
        <v>501</v>
      </c>
    </row>
    <row r="714" spans="1:18" ht="18" customHeight="1">
      <c r="A714">
        <v>3924</v>
      </c>
      <c r="B714">
        <v>3924</v>
      </c>
      <c r="C714" s="3">
        <v>41103</v>
      </c>
      <c r="D714">
        <v>41148</v>
      </c>
      <c r="E714" t="s">
        <v>1534</v>
      </c>
      <c r="F714" t="s">
        <v>1535</v>
      </c>
      <c r="G714" t="s">
        <v>174</v>
      </c>
      <c r="H714" s="44" t="s">
        <v>6254</v>
      </c>
      <c r="I714" s="44">
        <v>41121</v>
      </c>
      <c r="J714" t="s">
        <v>5640</v>
      </c>
      <c r="K714" t="s">
        <v>5669</v>
      </c>
      <c r="L714" t="s">
        <v>4813</v>
      </c>
      <c r="M714" t="s">
        <v>5670</v>
      </c>
      <c r="N714" s="44" t="s">
        <v>6443</v>
      </c>
      <c r="O714" s="44" t="s">
        <v>6320</v>
      </c>
      <c r="P714" s="44">
        <v>41122</v>
      </c>
      <c r="Q714" s="44" t="s">
        <v>501</v>
      </c>
      <c r="R714" s="44" t="s">
        <v>501</v>
      </c>
    </row>
    <row r="715" spans="1:18" ht="18" customHeight="1">
      <c r="A715">
        <v>3923</v>
      </c>
      <c r="B715">
        <v>3923</v>
      </c>
      <c r="C715" s="3">
        <v>41103</v>
      </c>
      <c r="D715">
        <v>41148</v>
      </c>
      <c r="E715" t="s">
        <v>1534</v>
      </c>
      <c r="F715" t="s">
        <v>1535</v>
      </c>
      <c r="G715" t="s">
        <v>5621</v>
      </c>
      <c r="H715" s="44" t="s">
        <v>6003</v>
      </c>
      <c r="I715" s="44">
        <v>41130</v>
      </c>
      <c r="J715" t="s">
        <v>5671</v>
      </c>
      <c r="K715" t="s">
        <v>5672</v>
      </c>
      <c r="L715" t="s">
        <v>5673</v>
      </c>
      <c r="M715" t="s">
        <v>5674</v>
      </c>
      <c r="N715" s="44" t="s">
        <v>6724</v>
      </c>
      <c r="O715" s="44" t="s">
        <v>5558</v>
      </c>
      <c r="P715" s="44">
        <v>41131</v>
      </c>
      <c r="Q715" s="44" t="s">
        <v>501</v>
      </c>
      <c r="R715" s="44" t="s">
        <v>501</v>
      </c>
    </row>
    <row r="716" spans="1:18" ht="18" customHeight="1">
      <c r="A716">
        <v>3922</v>
      </c>
      <c r="B716">
        <v>3922</v>
      </c>
      <c r="C716" s="3">
        <v>41103</v>
      </c>
      <c r="D716">
        <v>41148</v>
      </c>
      <c r="E716" t="s">
        <v>1534</v>
      </c>
      <c r="F716" t="s">
        <v>1535</v>
      </c>
      <c r="G716" t="s">
        <v>5621</v>
      </c>
      <c r="H716" s="44" t="s">
        <v>6255</v>
      </c>
      <c r="I716" s="44">
        <v>41120</v>
      </c>
      <c r="J716" t="s">
        <v>5671</v>
      </c>
      <c r="K716" t="s">
        <v>5675</v>
      </c>
      <c r="L716" t="s">
        <v>5673</v>
      </c>
      <c r="M716" t="s">
        <v>5674</v>
      </c>
      <c r="N716" s="44" t="s">
        <v>6256</v>
      </c>
      <c r="O716" s="44" t="s">
        <v>5945</v>
      </c>
      <c r="P716" s="44">
        <v>41120</v>
      </c>
      <c r="Q716" s="44" t="s">
        <v>501</v>
      </c>
      <c r="R716" s="44" t="s">
        <v>501</v>
      </c>
    </row>
    <row r="717" spans="1:18" ht="18" customHeight="1">
      <c r="A717">
        <v>3921</v>
      </c>
      <c r="B717">
        <v>3921</v>
      </c>
      <c r="C717" s="3">
        <v>41103</v>
      </c>
      <c r="D717">
        <v>41148</v>
      </c>
      <c r="E717" t="s">
        <v>1534</v>
      </c>
      <c r="F717" t="s">
        <v>1535</v>
      </c>
      <c r="G717" t="s">
        <v>5622</v>
      </c>
      <c r="H717" s="44" t="s">
        <v>5930</v>
      </c>
      <c r="I717" s="44">
        <v>41127</v>
      </c>
      <c r="J717" t="s">
        <v>5676</v>
      </c>
      <c r="K717" t="s">
        <v>5677</v>
      </c>
      <c r="L717" t="s">
        <v>5678</v>
      </c>
      <c r="M717" t="s">
        <v>5679</v>
      </c>
      <c r="N717" s="44" t="s">
        <v>6444</v>
      </c>
      <c r="O717" s="44" t="s">
        <v>6335</v>
      </c>
      <c r="P717" s="44">
        <v>41127</v>
      </c>
      <c r="Q717" s="44" t="s">
        <v>501</v>
      </c>
      <c r="R717" s="44" t="s">
        <v>501</v>
      </c>
    </row>
    <row r="718" spans="1:18" ht="18" customHeight="1">
      <c r="A718">
        <v>3920</v>
      </c>
      <c r="B718">
        <v>3920</v>
      </c>
      <c r="C718" s="3">
        <v>41103</v>
      </c>
      <c r="D718">
        <v>41148</v>
      </c>
      <c r="E718" t="s">
        <v>1534</v>
      </c>
      <c r="F718" t="s">
        <v>1535</v>
      </c>
      <c r="G718" t="s">
        <v>5622</v>
      </c>
      <c r="H718" s="44" t="s">
        <v>5858</v>
      </c>
      <c r="I718" s="44">
        <v>41128</v>
      </c>
      <c r="J718" t="s">
        <v>5676</v>
      </c>
      <c r="K718" t="s">
        <v>5680</v>
      </c>
      <c r="L718" t="s">
        <v>5678</v>
      </c>
      <c r="M718" t="s">
        <v>5681</v>
      </c>
      <c r="N718" s="44" t="s">
        <v>6545</v>
      </c>
      <c r="O718" s="44" t="s">
        <v>6335</v>
      </c>
      <c r="P718" s="44">
        <v>41128</v>
      </c>
      <c r="Q718" s="44" t="s">
        <v>501</v>
      </c>
      <c r="R718" s="44" t="s">
        <v>501</v>
      </c>
    </row>
    <row r="719" spans="1:18" ht="18" customHeight="1">
      <c r="A719">
        <v>3919</v>
      </c>
      <c r="B719">
        <v>3919</v>
      </c>
      <c r="C719" s="3">
        <v>41103</v>
      </c>
      <c r="D719">
        <v>41148</v>
      </c>
      <c r="E719" t="s">
        <v>1534</v>
      </c>
      <c r="F719" t="s">
        <v>1535</v>
      </c>
      <c r="G719" t="s">
        <v>5622</v>
      </c>
      <c r="H719" s="44" t="s">
        <v>5859</v>
      </c>
      <c r="I719" s="44">
        <v>41127</v>
      </c>
      <c r="J719" t="s">
        <v>5676</v>
      </c>
      <c r="K719" t="s">
        <v>5682</v>
      </c>
      <c r="L719" t="s">
        <v>5678</v>
      </c>
      <c r="M719" t="s">
        <v>5683</v>
      </c>
      <c r="N719" s="44" t="s">
        <v>6546</v>
      </c>
      <c r="O719" s="44" t="s">
        <v>6486</v>
      </c>
      <c r="P719" s="44">
        <v>41127</v>
      </c>
      <c r="Q719" s="44" t="s">
        <v>501</v>
      </c>
      <c r="R719" s="44" t="s">
        <v>501</v>
      </c>
    </row>
    <row r="720" spans="1:18" ht="18" customHeight="1">
      <c r="A720">
        <v>3918</v>
      </c>
      <c r="B720">
        <v>3918</v>
      </c>
      <c r="C720" s="3">
        <v>41103</v>
      </c>
      <c r="D720">
        <v>41148</v>
      </c>
      <c r="E720" t="s">
        <v>1534</v>
      </c>
      <c r="F720" t="s">
        <v>1535</v>
      </c>
      <c r="G720" t="s">
        <v>5622</v>
      </c>
      <c r="H720" s="44" t="s">
        <v>5860</v>
      </c>
      <c r="I720" s="44">
        <v>41152</v>
      </c>
      <c r="J720" t="s">
        <v>5676</v>
      </c>
      <c r="K720" t="s">
        <v>5684</v>
      </c>
      <c r="L720" t="s">
        <v>5678</v>
      </c>
      <c r="M720" t="s">
        <v>5685</v>
      </c>
      <c r="N720" s="44" t="s">
        <v>6445</v>
      </c>
      <c r="O720" s="44" t="s">
        <v>6446</v>
      </c>
      <c r="P720" s="44">
        <v>41127</v>
      </c>
      <c r="Q720" s="44" t="s">
        <v>501</v>
      </c>
      <c r="R720" s="44" t="s">
        <v>501</v>
      </c>
    </row>
    <row r="721" spans="1:18" ht="18" customHeight="1">
      <c r="A721">
        <v>3917</v>
      </c>
      <c r="B721">
        <v>3917</v>
      </c>
      <c r="C721" s="3">
        <v>41103</v>
      </c>
      <c r="D721">
        <v>41148</v>
      </c>
      <c r="E721" t="s">
        <v>1534</v>
      </c>
      <c r="F721" t="s">
        <v>1535</v>
      </c>
      <c r="G721" t="s">
        <v>5622</v>
      </c>
      <c r="H721" s="44" t="s">
        <v>5861</v>
      </c>
      <c r="I721" s="44">
        <v>41146</v>
      </c>
      <c r="J721" t="s">
        <v>5676</v>
      </c>
      <c r="K721" t="s">
        <v>5686</v>
      </c>
      <c r="L721" t="s">
        <v>5678</v>
      </c>
      <c r="M721" t="s">
        <v>5687</v>
      </c>
      <c r="N721" s="44" t="s">
        <v>6447</v>
      </c>
      <c r="O721" s="44" t="s">
        <v>6335</v>
      </c>
      <c r="P721" s="44">
        <v>41123</v>
      </c>
      <c r="Q721" s="44" t="s">
        <v>501</v>
      </c>
      <c r="R721" s="44" t="s">
        <v>501</v>
      </c>
    </row>
    <row r="722" spans="1:18" ht="18" customHeight="1">
      <c r="A722">
        <v>3916</v>
      </c>
      <c r="B722">
        <v>3916</v>
      </c>
      <c r="C722" s="3">
        <v>41103</v>
      </c>
      <c r="D722">
        <v>41148</v>
      </c>
      <c r="E722" t="s">
        <v>1534</v>
      </c>
      <c r="F722" t="s">
        <v>1535</v>
      </c>
      <c r="G722" t="s">
        <v>5622</v>
      </c>
      <c r="H722" s="44" t="s">
        <v>5862</v>
      </c>
      <c r="I722" s="44">
        <v>41152</v>
      </c>
      <c r="J722" t="s">
        <v>5676</v>
      </c>
      <c r="K722" t="s">
        <v>5688</v>
      </c>
      <c r="L722" t="s">
        <v>5678</v>
      </c>
      <c r="M722" t="s">
        <v>5689</v>
      </c>
      <c r="N722" s="44" t="s">
        <v>6448</v>
      </c>
      <c r="O722" s="44" t="s">
        <v>6335</v>
      </c>
      <c r="P722" s="44">
        <v>41124</v>
      </c>
      <c r="Q722" s="44" t="s">
        <v>501</v>
      </c>
      <c r="R722" s="44" t="s">
        <v>501</v>
      </c>
    </row>
    <row r="723" spans="1:18" ht="18" customHeight="1">
      <c r="A723">
        <v>3908</v>
      </c>
      <c r="B723">
        <v>3908</v>
      </c>
      <c r="C723" s="3">
        <v>41101</v>
      </c>
      <c r="D723">
        <v>41146</v>
      </c>
      <c r="E723" t="s">
        <v>1534</v>
      </c>
      <c r="F723" t="s">
        <v>1535</v>
      </c>
      <c r="G723" t="s">
        <v>5627</v>
      </c>
      <c r="H723" s="44" t="s">
        <v>5931</v>
      </c>
      <c r="I723" s="44">
        <v>41116</v>
      </c>
      <c r="J723" t="s">
        <v>5690</v>
      </c>
      <c r="K723" t="s">
        <v>5691</v>
      </c>
      <c r="L723" t="s">
        <v>5692</v>
      </c>
      <c r="M723" t="s">
        <v>5693</v>
      </c>
      <c r="N723" s="44" t="s">
        <v>6004</v>
      </c>
      <c r="O723" s="44" t="s">
        <v>5536</v>
      </c>
      <c r="P723" s="44">
        <v>41120</v>
      </c>
      <c r="Q723" s="44" t="s">
        <v>501</v>
      </c>
      <c r="R723" s="44" t="s">
        <v>501</v>
      </c>
    </row>
    <row r="724" spans="1:18" ht="18" customHeight="1">
      <c r="A724" t="s">
        <v>6449</v>
      </c>
      <c r="B724">
        <v>3909</v>
      </c>
      <c r="C724" s="3">
        <v>41101</v>
      </c>
      <c r="D724">
        <v>41146</v>
      </c>
      <c r="E724" t="s">
        <v>1599</v>
      </c>
      <c r="F724" t="s">
        <v>1535</v>
      </c>
      <c r="G724" t="s">
        <v>5627</v>
      </c>
      <c r="H724" s="44" t="s">
        <v>501</v>
      </c>
      <c r="I724" s="44" t="s">
        <v>501</v>
      </c>
      <c r="J724" t="s">
        <v>5694</v>
      </c>
      <c r="K724" t="s">
        <v>5695</v>
      </c>
      <c r="L724" t="s">
        <v>5692</v>
      </c>
      <c r="M724" t="s">
        <v>5696</v>
      </c>
      <c r="N724" s="44" t="s">
        <v>501</v>
      </c>
      <c r="O724" s="44" t="s">
        <v>501</v>
      </c>
      <c r="P724" s="44" t="s">
        <v>501</v>
      </c>
      <c r="Q724" s="44" t="s">
        <v>501</v>
      </c>
      <c r="R724" s="44" t="s">
        <v>501</v>
      </c>
    </row>
    <row r="725" spans="1:18" ht="18" customHeight="1">
      <c r="A725">
        <v>3910</v>
      </c>
      <c r="B725">
        <v>3910</v>
      </c>
      <c r="C725" s="3">
        <v>41101</v>
      </c>
      <c r="D725">
        <v>41146</v>
      </c>
      <c r="E725" t="s">
        <v>1534</v>
      </c>
      <c r="F725" t="s">
        <v>1535</v>
      </c>
      <c r="G725" t="s">
        <v>5627</v>
      </c>
      <c r="H725" s="44" t="s">
        <v>6057</v>
      </c>
      <c r="I725" s="44">
        <v>41120</v>
      </c>
      <c r="J725" t="s">
        <v>5697</v>
      </c>
      <c r="K725" t="s">
        <v>5698</v>
      </c>
      <c r="L725" t="s">
        <v>5692</v>
      </c>
      <c r="M725" t="s">
        <v>5699</v>
      </c>
      <c r="N725" s="44" t="s">
        <v>6257</v>
      </c>
      <c r="O725" s="44" t="s">
        <v>5536</v>
      </c>
      <c r="P725" s="44">
        <v>41122</v>
      </c>
      <c r="Q725" s="44" t="s">
        <v>501</v>
      </c>
      <c r="R725" s="44" t="s">
        <v>501</v>
      </c>
    </row>
    <row r="726" spans="1:18" ht="18" customHeight="1">
      <c r="A726">
        <v>3911</v>
      </c>
      <c r="B726">
        <v>3911</v>
      </c>
      <c r="C726" s="3">
        <v>41101</v>
      </c>
      <c r="D726">
        <v>41146</v>
      </c>
      <c r="E726" t="s">
        <v>1534</v>
      </c>
      <c r="F726" t="s">
        <v>1535</v>
      </c>
      <c r="G726" t="s">
        <v>5627</v>
      </c>
      <c r="H726" s="44" t="s">
        <v>6258</v>
      </c>
      <c r="I726" s="44">
        <v>41122</v>
      </c>
      <c r="J726" t="s">
        <v>5700</v>
      </c>
      <c r="K726" t="s">
        <v>5701</v>
      </c>
      <c r="L726" t="s">
        <v>5692</v>
      </c>
      <c r="M726" t="s">
        <v>5702</v>
      </c>
      <c r="N726" s="44" t="s">
        <v>6450</v>
      </c>
      <c r="O726" s="44" t="s">
        <v>6324</v>
      </c>
      <c r="P726" s="44">
        <v>41123</v>
      </c>
      <c r="Q726" s="44" t="s">
        <v>501</v>
      </c>
      <c r="R726" s="44" t="s">
        <v>501</v>
      </c>
    </row>
    <row r="727" spans="1:18" ht="18" customHeight="1">
      <c r="A727">
        <v>3912</v>
      </c>
      <c r="B727">
        <v>3912</v>
      </c>
      <c r="C727" s="3">
        <v>41101</v>
      </c>
      <c r="D727">
        <v>41146</v>
      </c>
      <c r="E727" t="s">
        <v>1534</v>
      </c>
      <c r="F727" t="s">
        <v>1535</v>
      </c>
      <c r="G727" t="s">
        <v>5627</v>
      </c>
      <c r="H727" s="44" t="s">
        <v>5932</v>
      </c>
      <c r="I727" s="44">
        <v>41122</v>
      </c>
      <c r="J727" t="s">
        <v>5703</v>
      </c>
      <c r="K727" t="s">
        <v>5704</v>
      </c>
      <c r="L727" t="s">
        <v>5692</v>
      </c>
      <c r="M727" t="s">
        <v>5705</v>
      </c>
      <c r="N727" s="44" t="s">
        <v>6451</v>
      </c>
      <c r="O727" s="44" t="s">
        <v>6452</v>
      </c>
      <c r="P727" s="44">
        <v>41122</v>
      </c>
      <c r="Q727" s="44" t="s">
        <v>501</v>
      </c>
      <c r="R727" s="44" t="s">
        <v>501</v>
      </c>
    </row>
    <row r="728" spans="1:18" ht="18" customHeight="1">
      <c r="A728">
        <v>3913</v>
      </c>
      <c r="B728">
        <v>3913</v>
      </c>
      <c r="C728" s="3">
        <v>41101</v>
      </c>
      <c r="D728">
        <v>41146</v>
      </c>
      <c r="E728" t="s">
        <v>1534</v>
      </c>
      <c r="F728" t="s">
        <v>1535</v>
      </c>
      <c r="G728" t="s">
        <v>5627</v>
      </c>
      <c r="H728" s="44" t="s">
        <v>5933</v>
      </c>
      <c r="I728" s="44">
        <v>41115</v>
      </c>
      <c r="J728" t="s">
        <v>5706</v>
      </c>
      <c r="K728" t="s">
        <v>5707</v>
      </c>
      <c r="L728" t="s">
        <v>5692</v>
      </c>
      <c r="M728" t="s">
        <v>5708</v>
      </c>
      <c r="N728" s="44" t="s">
        <v>6259</v>
      </c>
      <c r="O728" s="44" t="s">
        <v>5725</v>
      </c>
      <c r="P728" s="44">
        <v>41115</v>
      </c>
      <c r="Q728" s="44" t="s">
        <v>501</v>
      </c>
      <c r="R728" s="44" t="s">
        <v>501</v>
      </c>
    </row>
    <row r="729" spans="1:18" ht="18" customHeight="1">
      <c r="A729">
        <v>3915</v>
      </c>
      <c r="B729">
        <v>3915</v>
      </c>
      <c r="C729" s="3">
        <v>41103</v>
      </c>
      <c r="D729">
        <v>41148</v>
      </c>
      <c r="E729" t="s">
        <v>1534</v>
      </c>
      <c r="F729" t="s">
        <v>1535</v>
      </c>
      <c r="G729" t="s">
        <v>5627</v>
      </c>
      <c r="H729" s="44" t="s">
        <v>5934</v>
      </c>
      <c r="I729" s="44">
        <v>41114</v>
      </c>
      <c r="J729" t="s">
        <v>5709</v>
      </c>
      <c r="K729" t="s">
        <v>5710</v>
      </c>
      <c r="L729" t="s">
        <v>5692</v>
      </c>
      <c r="M729" t="s">
        <v>5711</v>
      </c>
      <c r="N729" s="44" t="s">
        <v>5935</v>
      </c>
      <c r="O729" s="44" t="s">
        <v>5725</v>
      </c>
      <c r="P729" s="44">
        <v>41115</v>
      </c>
      <c r="Q729" s="44" t="s">
        <v>501</v>
      </c>
      <c r="R729" s="44" t="s">
        <v>501</v>
      </c>
    </row>
    <row r="730" spans="1:18" ht="18" customHeight="1">
      <c r="A730">
        <v>3914</v>
      </c>
      <c r="B730">
        <v>3914</v>
      </c>
      <c r="C730" s="3">
        <v>41103</v>
      </c>
      <c r="D730">
        <v>41148</v>
      </c>
      <c r="E730" t="s">
        <v>1534</v>
      </c>
      <c r="F730" t="s">
        <v>1535</v>
      </c>
      <c r="G730" t="s">
        <v>5627</v>
      </c>
      <c r="H730" s="44" t="s">
        <v>6005</v>
      </c>
      <c r="I730" s="44">
        <v>41116</v>
      </c>
      <c r="J730" t="s">
        <v>5712</v>
      </c>
      <c r="K730" t="s">
        <v>5695</v>
      </c>
      <c r="L730" t="s">
        <v>5692</v>
      </c>
      <c r="M730" t="s">
        <v>5713</v>
      </c>
      <c r="N730" s="44" t="s">
        <v>6006</v>
      </c>
      <c r="O730" s="44" t="s">
        <v>5725</v>
      </c>
      <c r="P730" s="44">
        <v>41116</v>
      </c>
      <c r="Q730" s="44" t="s">
        <v>501</v>
      </c>
      <c r="R730" s="44" t="s">
        <v>501</v>
      </c>
    </row>
    <row r="731" spans="1:18" ht="18" customHeight="1">
      <c r="A731">
        <v>3951</v>
      </c>
      <c r="B731">
        <v>3951</v>
      </c>
      <c r="C731" s="3">
        <v>41109</v>
      </c>
      <c r="D731">
        <v>41154</v>
      </c>
      <c r="E731" t="s">
        <v>1534</v>
      </c>
      <c r="F731" t="s">
        <v>1776</v>
      </c>
      <c r="G731" t="s">
        <v>1766</v>
      </c>
      <c r="H731" s="44" t="s">
        <v>5936</v>
      </c>
      <c r="I731" s="44">
        <v>41114</v>
      </c>
      <c r="J731" t="s">
        <v>5863</v>
      </c>
      <c r="K731" t="s">
        <v>5864</v>
      </c>
      <c r="L731" t="s">
        <v>5865</v>
      </c>
      <c r="M731" t="s">
        <v>5866</v>
      </c>
      <c r="N731" s="44" t="s">
        <v>5937</v>
      </c>
      <c r="O731" s="44" t="s">
        <v>5402</v>
      </c>
      <c r="P731" s="44">
        <v>41114</v>
      </c>
      <c r="Q731" s="44" t="s">
        <v>501</v>
      </c>
      <c r="R731" s="44" t="s">
        <v>501</v>
      </c>
    </row>
    <row r="732" spans="1:18" ht="18" customHeight="1">
      <c r="A732">
        <v>3942</v>
      </c>
      <c r="B732">
        <v>3942</v>
      </c>
      <c r="C732" s="3">
        <v>41107</v>
      </c>
      <c r="D732">
        <v>41152</v>
      </c>
      <c r="E732" t="s">
        <v>1534</v>
      </c>
      <c r="F732" t="s">
        <v>1535</v>
      </c>
      <c r="G732" t="s">
        <v>174</v>
      </c>
      <c r="H732" s="44" t="s">
        <v>6260</v>
      </c>
      <c r="I732" s="44">
        <v>41122</v>
      </c>
      <c r="J732" t="s">
        <v>5867</v>
      </c>
      <c r="K732" t="s">
        <v>5868</v>
      </c>
      <c r="L732" t="s">
        <v>4813</v>
      </c>
      <c r="M732" t="s">
        <v>5869</v>
      </c>
      <c r="N732" s="44" t="s">
        <v>6453</v>
      </c>
      <c r="O732" s="44" t="s">
        <v>1625</v>
      </c>
      <c r="P732" s="44">
        <v>41123</v>
      </c>
      <c r="Q732" s="44" t="s">
        <v>501</v>
      </c>
      <c r="R732" s="44" t="s">
        <v>501</v>
      </c>
    </row>
    <row r="733" spans="1:18" ht="18" customHeight="1">
      <c r="A733">
        <v>3941</v>
      </c>
      <c r="B733">
        <v>3941</v>
      </c>
      <c r="C733" s="3">
        <v>41107</v>
      </c>
      <c r="D733">
        <v>41107</v>
      </c>
      <c r="E733" t="s">
        <v>1534</v>
      </c>
      <c r="F733" t="s">
        <v>1535</v>
      </c>
      <c r="G733" t="s">
        <v>174</v>
      </c>
      <c r="H733" s="44" t="s">
        <v>6454</v>
      </c>
      <c r="I733" s="44">
        <v>41122</v>
      </c>
      <c r="J733" t="s">
        <v>5870</v>
      </c>
      <c r="K733" t="s">
        <v>5871</v>
      </c>
      <c r="L733" t="s">
        <v>4813</v>
      </c>
      <c r="M733" t="s">
        <v>5872</v>
      </c>
      <c r="N733" s="44" t="s">
        <v>6455</v>
      </c>
      <c r="O733" s="44" t="s">
        <v>1625</v>
      </c>
      <c r="P733" s="44">
        <v>41123</v>
      </c>
      <c r="Q733" s="44" t="s">
        <v>501</v>
      </c>
      <c r="R733" s="44" t="s">
        <v>501</v>
      </c>
    </row>
    <row r="734" spans="1:18" ht="18" customHeight="1">
      <c r="A734">
        <v>3940</v>
      </c>
      <c r="B734">
        <v>3940</v>
      </c>
      <c r="C734" s="3">
        <v>41107</v>
      </c>
      <c r="D734">
        <v>41152</v>
      </c>
      <c r="E734" t="s">
        <v>1534</v>
      </c>
      <c r="F734" t="s">
        <v>1535</v>
      </c>
      <c r="G734" t="s">
        <v>174</v>
      </c>
      <c r="H734" s="44" t="s">
        <v>6456</v>
      </c>
      <c r="I734" s="44">
        <v>41124</v>
      </c>
      <c r="J734" t="s">
        <v>5640</v>
      </c>
      <c r="K734" t="s">
        <v>5873</v>
      </c>
      <c r="L734" t="s">
        <v>4813</v>
      </c>
      <c r="M734" t="s">
        <v>5874</v>
      </c>
      <c r="N734" s="44" t="s">
        <v>6457</v>
      </c>
      <c r="O734" s="44" t="s">
        <v>1552</v>
      </c>
      <c r="P734" s="44">
        <v>41127</v>
      </c>
      <c r="Q734" s="44" t="s">
        <v>501</v>
      </c>
      <c r="R734" s="44" t="s">
        <v>501</v>
      </c>
    </row>
    <row r="735" spans="1:18" ht="18" customHeight="1">
      <c r="A735">
        <v>3939</v>
      </c>
      <c r="B735">
        <v>3939</v>
      </c>
      <c r="C735" s="3">
        <v>41107</v>
      </c>
      <c r="D735">
        <v>41152</v>
      </c>
      <c r="E735" t="s">
        <v>1534</v>
      </c>
      <c r="F735" t="s">
        <v>1535</v>
      </c>
      <c r="G735" t="s">
        <v>174</v>
      </c>
      <c r="H735" s="44" t="s">
        <v>6458</v>
      </c>
      <c r="I735" s="44">
        <v>41124</v>
      </c>
      <c r="J735" t="s">
        <v>5640</v>
      </c>
      <c r="K735" t="s">
        <v>5875</v>
      </c>
      <c r="L735" t="s">
        <v>4813</v>
      </c>
      <c r="M735" t="s">
        <v>5876</v>
      </c>
      <c r="N735" s="44" t="s">
        <v>6459</v>
      </c>
      <c r="O735" s="44" t="s">
        <v>1552</v>
      </c>
      <c r="P735" s="44">
        <v>41127</v>
      </c>
      <c r="Q735" s="44" t="s">
        <v>501</v>
      </c>
      <c r="R735" s="44" t="s">
        <v>501</v>
      </c>
    </row>
    <row r="736" spans="1:18" ht="18" customHeight="1">
      <c r="A736">
        <v>3953</v>
      </c>
      <c r="B736">
        <v>3953</v>
      </c>
      <c r="C736" s="3">
        <v>41113</v>
      </c>
      <c r="D736">
        <v>41158</v>
      </c>
      <c r="E736" t="s">
        <v>1687</v>
      </c>
      <c r="F736" t="s">
        <v>1535</v>
      </c>
      <c r="G736" t="s">
        <v>5877</v>
      </c>
      <c r="H736" s="44" t="s">
        <v>501</v>
      </c>
      <c r="I736" s="44" t="s">
        <v>501</v>
      </c>
      <c r="J736" t="s">
        <v>5878</v>
      </c>
      <c r="K736" t="s">
        <v>5879</v>
      </c>
      <c r="L736" t="s">
        <v>5880</v>
      </c>
      <c r="M736" t="s">
        <v>5881</v>
      </c>
      <c r="N736" s="44" t="s">
        <v>501</v>
      </c>
      <c r="O736" s="44" t="s">
        <v>501</v>
      </c>
      <c r="P736" s="44" t="s">
        <v>501</v>
      </c>
      <c r="Q736" s="44" t="s">
        <v>501</v>
      </c>
      <c r="R736" s="44" t="s">
        <v>501</v>
      </c>
    </row>
    <row r="737" spans="1:18" ht="18" customHeight="1">
      <c r="A737">
        <v>3968</v>
      </c>
      <c r="B737">
        <v>3968</v>
      </c>
      <c r="C737" s="3">
        <v>41114</v>
      </c>
      <c r="D737">
        <v>41159</v>
      </c>
      <c r="E737" t="s">
        <v>1599</v>
      </c>
      <c r="F737" t="s">
        <v>1535</v>
      </c>
      <c r="G737" t="s">
        <v>3579</v>
      </c>
      <c r="H737" s="44" t="s">
        <v>501</v>
      </c>
      <c r="I737" s="44">
        <v>41143</v>
      </c>
      <c r="J737" t="s">
        <v>5957</v>
      </c>
      <c r="K737" t="s">
        <v>5958</v>
      </c>
      <c r="L737" t="s">
        <v>5194</v>
      </c>
      <c r="M737">
        <v>3732741581</v>
      </c>
      <c r="N737" s="44" t="s">
        <v>501</v>
      </c>
      <c r="O737" s="44" t="s">
        <v>501</v>
      </c>
      <c r="P737" s="44" t="s">
        <v>501</v>
      </c>
      <c r="Q737" s="44" t="s">
        <v>501</v>
      </c>
      <c r="R737" s="44" t="s">
        <v>501</v>
      </c>
    </row>
    <row r="738" spans="1:18" ht="18" customHeight="1">
      <c r="A738">
        <v>3961</v>
      </c>
      <c r="B738">
        <v>3961</v>
      </c>
      <c r="C738" s="3">
        <v>41114</v>
      </c>
      <c r="D738">
        <v>41159</v>
      </c>
      <c r="E738" t="s">
        <v>1599</v>
      </c>
      <c r="F738" t="s">
        <v>1535</v>
      </c>
      <c r="G738" t="s">
        <v>3015</v>
      </c>
      <c r="H738" s="44" t="s">
        <v>501</v>
      </c>
      <c r="I738" s="44">
        <v>41166</v>
      </c>
      <c r="J738" t="s">
        <v>5959</v>
      </c>
      <c r="K738" t="s">
        <v>5960</v>
      </c>
      <c r="L738" t="s">
        <v>5141</v>
      </c>
      <c r="M738" t="s">
        <v>5961</v>
      </c>
      <c r="N738" s="44" t="s">
        <v>501</v>
      </c>
      <c r="O738" s="44" t="s">
        <v>501</v>
      </c>
      <c r="P738" s="44" t="s">
        <v>501</v>
      </c>
      <c r="Q738" s="44" t="s">
        <v>501</v>
      </c>
      <c r="R738" s="44" t="s">
        <v>501</v>
      </c>
    </row>
    <row r="739" spans="1:18" ht="18" customHeight="1">
      <c r="A739">
        <v>3962</v>
      </c>
      <c r="B739">
        <v>3962</v>
      </c>
      <c r="C739" s="3">
        <v>41114</v>
      </c>
      <c r="D739">
        <v>41159</v>
      </c>
      <c r="E739" t="s">
        <v>1599</v>
      </c>
      <c r="F739" t="s">
        <v>1535</v>
      </c>
      <c r="G739" t="s">
        <v>3015</v>
      </c>
      <c r="H739" s="44" t="s">
        <v>501</v>
      </c>
      <c r="I739" s="44">
        <v>41166</v>
      </c>
      <c r="J739" t="s">
        <v>5962</v>
      </c>
      <c r="K739" t="s">
        <v>5963</v>
      </c>
      <c r="L739" t="s">
        <v>5141</v>
      </c>
      <c r="M739" t="s">
        <v>5964</v>
      </c>
      <c r="N739" s="44" t="s">
        <v>501</v>
      </c>
      <c r="O739" s="44" t="s">
        <v>501</v>
      </c>
      <c r="P739" s="44" t="s">
        <v>501</v>
      </c>
      <c r="Q739" s="44" t="s">
        <v>501</v>
      </c>
      <c r="R739" s="44" t="s">
        <v>501</v>
      </c>
    </row>
    <row r="740" spans="1:18" ht="18" customHeight="1">
      <c r="A740">
        <v>3963</v>
      </c>
      <c r="B740">
        <v>3963</v>
      </c>
      <c r="C740" s="3">
        <v>41114</v>
      </c>
      <c r="D740">
        <v>41159</v>
      </c>
      <c r="E740" t="s">
        <v>1687</v>
      </c>
      <c r="F740" t="s">
        <v>1535</v>
      </c>
      <c r="G740" t="s">
        <v>3015</v>
      </c>
      <c r="H740" s="44" t="s">
        <v>501</v>
      </c>
      <c r="I740" s="44" t="s">
        <v>501</v>
      </c>
      <c r="J740" t="s">
        <v>5965</v>
      </c>
      <c r="K740" t="s">
        <v>5966</v>
      </c>
      <c r="L740" t="s">
        <v>5141</v>
      </c>
      <c r="M740" t="s">
        <v>5967</v>
      </c>
      <c r="N740" s="44" t="s">
        <v>501</v>
      </c>
      <c r="O740" s="44" t="s">
        <v>501</v>
      </c>
      <c r="P740" s="44" t="s">
        <v>501</v>
      </c>
      <c r="Q740" s="44" t="s">
        <v>501</v>
      </c>
      <c r="R740" s="44" t="s">
        <v>501</v>
      </c>
    </row>
    <row r="741" spans="1:18" ht="18" customHeight="1">
      <c r="A741">
        <v>3964</v>
      </c>
      <c r="B741">
        <v>3964</v>
      </c>
      <c r="C741" s="3">
        <v>41114</v>
      </c>
      <c r="D741">
        <v>41159</v>
      </c>
      <c r="E741" t="s">
        <v>1534</v>
      </c>
      <c r="F741" t="s">
        <v>1535</v>
      </c>
      <c r="G741" t="s">
        <v>3579</v>
      </c>
      <c r="H741" s="44" t="s">
        <v>6460</v>
      </c>
      <c r="I741" s="44">
        <v>41128</v>
      </c>
      <c r="J741" t="s">
        <v>5968</v>
      </c>
      <c r="K741" t="s">
        <v>5969</v>
      </c>
      <c r="L741" t="s">
        <v>5194</v>
      </c>
      <c r="M741">
        <v>3732742062</v>
      </c>
      <c r="N741" s="44" t="s">
        <v>6547</v>
      </c>
      <c r="O741" s="44" t="s">
        <v>5725</v>
      </c>
      <c r="P741" s="44">
        <v>41128</v>
      </c>
      <c r="Q741" s="44" t="s">
        <v>501</v>
      </c>
      <c r="R741" s="44" t="s">
        <v>501</v>
      </c>
    </row>
    <row r="742" spans="1:18" ht="18" customHeight="1">
      <c r="A742">
        <v>3965</v>
      </c>
      <c r="B742">
        <v>3965</v>
      </c>
      <c r="C742" s="3">
        <v>41114</v>
      </c>
      <c r="D742">
        <v>41159</v>
      </c>
      <c r="E742" t="s">
        <v>1534</v>
      </c>
      <c r="F742" t="s">
        <v>1535</v>
      </c>
      <c r="G742" t="s">
        <v>3579</v>
      </c>
      <c r="H742" s="44" t="s">
        <v>6461</v>
      </c>
      <c r="I742" s="44">
        <v>41123</v>
      </c>
      <c r="J742" t="s">
        <v>5970</v>
      </c>
      <c r="K742" t="s">
        <v>5971</v>
      </c>
      <c r="L742" t="s">
        <v>5194</v>
      </c>
      <c r="M742">
        <v>3732741048</v>
      </c>
      <c r="N742" s="44" t="s">
        <v>6462</v>
      </c>
      <c r="O742" s="44" t="s">
        <v>5725</v>
      </c>
      <c r="P742" s="44">
        <v>41124</v>
      </c>
      <c r="Q742" s="44" t="s">
        <v>501</v>
      </c>
      <c r="R742" s="44" t="s">
        <v>501</v>
      </c>
    </row>
    <row r="743" spans="1:18" ht="18" customHeight="1">
      <c r="A743">
        <v>3966</v>
      </c>
      <c r="B743">
        <v>3966</v>
      </c>
      <c r="C743" s="3">
        <v>41114</v>
      </c>
      <c r="D743">
        <v>41159</v>
      </c>
      <c r="E743" t="s">
        <v>1534</v>
      </c>
      <c r="F743" t="s">
        <v>1535</v>
      </c>
      <c r="G743" t="s">
        <v>3579</v>
      </c>
      <c r="H743" s="44" t="s">
        <v>6463</v>
      </c>
      <c r="I743" s="44">
        <v>41122</v>
      </c>
      <c r="J743" t="s">
        <v>5972</v>
      </c>
      <c r="K743" t="s">
        <v>5973</v>
      </c>
      <c r="L743" t="s">
        <v>5194</v>
      </c>
      <c r="M743">
        <v>3732741779</v>
      </c>
      <c r="N743" s="44" t="s">
        <v>6464</v>
      </c>
      <c r="O743" s="44" t="s">
        <v>5725</v>
      </c>
      <c r="P743" s="44">
        <v>41123</v>
      </c>
      <c r="Q743" s="44" t="s">
        <v>501</v>
      </c>
      <c r="R743" s="44" t="s">
        <v>501</v>
      </c>
    </row>
    <row r="744" spans="1:18" ht="18" customHeight="1">
      <c r="A744">
        <v>3967</v>
      </c>
      <c r="B744">
        <v>3967</v>
      </c>
      <c r="C744" s="3">
        <v>41114</v>
      </c>
      <c r="D744">
        <v>41159</v>
      </c>
      <c r="E744" t="s">
        <v>1599</v>
      </c>
      <c r="F744" t="s">
        <v>1535</v>
      </c>
      <c r="G744" t="s">
        <v>3579</v>
      </c>
      <c r="H744" s="44" t="s">
        <v>501</v>
      </c>
      <c r="I744" s="44">
        <v>41164</v>
      </c>
      <c r="J744" t="s">
        <v>5957</v>
      </c>
      <c r="K744" t="s">
        <v>7962</v>
      </c>
      <c r="L744" t="s">
        <v>5194</v>
      </c>
      <c r="M744" t="s">
        <v>7963</v>
      </c>
      <c r="N744" s="44" t="s">
        <v>501</v>
      </c>
      <c r="O744" s="44" t="s">
        <v>501</v>
      </c>
      <c r="P744" s="44" t="s">
        <v>501</v>
      </c>
      <c r="Q744" s="44" t="s">
        <v>501</v>
      </c>
      <c r="R744" s="44" t="s">
        <v>501</v>
      </c>
    </row>
    <row r="745" spans="1:18" ht="18" customHeight="1">
      <c r="A745">
        <v>3969</v>
      </c>
      <c r="B745">
        <v>3969</v>
      </c>
      <c r="C745" s="3">
        <v>41114</v>
      </c>
      <c r="D745">
        <v>41159</v>
      </c>
      <c r="E745" t="s">
        <v>1599</v>
      </c>
      <c r="F745" t="s">
        <v>1535</v>
      </c>
      <c r="G745" t="s">
        <v>173</v>
      </c>
      <c r="H745" s="44" t="s">
        <v>501</v>
      </c>
      <c r="I745" s="44">
        <v>41148</v>
      </c>
      <c r="J745" t="s">
        <v>6007</v>
      </c>
      <c r="K745" t="s">
        <v>6008</v>
      </c>
      <c r="L745" t="s">
        <v>4812</v>
      </c>
      <c r="M745" t="s">
        <v>6009</v>
      </c>
      <c r="N745" s="44" t="s">
        <v>501</v>
      </c>
      <c r="O745" s="44" t="s">
        <v>501</v>
      </c>
      <c r="P745" s="44" t="s">
        <v>501</v>
      </c>
      <c r="Q745" s="44" t="s">
        <v>501</v>
      </c>
      <c r="R745" s="44" t="s">
        <v>501</v>
      </c>
    </row>
    <row r="746" spans="1:18" ht="18" customHeight="1">
      <c r="A746">
        <v>3970</v>
      </c>
      <c r="B746">
        <v>3970</v>
      </c>
      <c r="C746" s="3">
        <v>41114</v>
      </c>
      <c r="D746">
        <v>41159</v>
      </c>
      <c r="E746" t="s">
        <v>1534</v>
      </c>
      <c r="F746" t="s">
        <v>1535</v>
      </c>
      <c r="G746" t="s">
        <v>173</v>
      </c>
      <c r="H746" s="44" t="s">
        <v>7622</v>
      </c>
      <c r="I746" s="44">
        <v>41157</v>
      </c>
      <c r="J746" t="s">
        <v>6010</v>
      </c>
      <c r="K746" t="s">
        <v>6011</v>
      </c>
      <c r="L746" t="s">
        <v>4812</v>
      </c>
      <c r="M746" t="s">
        <v>6012</v>
      </c>
      <c r="N746" s="44" t="s">
        <v>7639</v>
      </c>
      <c r="O746" s="44" t="s">
        <v>7625</v>
      </c>
      <c r="P746" s="44">
        <v>41157</v>
      </c>
      <c r="Q746" s="44" t="s">
        <v>501</v>
      </c>
      <c r="R746" s="44" t="s">
        <v>501</v>
      </c>
    </row>
    <row r="747" spans="1:18" ht="18" customHeight="1">
      <c r="A747">
        <v>3971</v>
      </c>
      <c r="B747">
        <v>3971</v>
      </c>
      <c r="C747" s="3">
        <v>41114</v>
      </c>
      <c r="D747">
        <v>41159</v>
      </c>
      <c r="E747" t="s">
        <v>1534</v>
      </c>
      <c r="F747" t="s">
        <v>1535</v>
      </c>
      <c r="G747" t="s">
        <v>173</v>
      </c>
      <c r="H747" s="44" t="s">
        <v>7623</v>
      </c>
      <c r="I747" s="44">
        <v>41157</v>
      </c>
      <c r="J747" t="s">
        <v>6013</v>
      </c>
      <c r="K747" t="s">
        <v>6014</v>
      </c>
      <c r="L747" t="s">
        <v>4812</v>
      </c>
      <c r="M747" t="s">
        <v>6015</v>
      </c>
      <c r="N747" s="44" t="s">
        <v>7624</v>
      </c>
      <c r="O747" s="44" t="s">
        <v>7625</v>
      </c>
      <c r="P747" s="44">
        <v>41157</v>
      </c>
      <c r="Q747" s="44" t="s">
        <v>501</v>
      </c>
      <c r="R747" s="44" t="s">
        <v>501</v>
      </c>
    </row>
    <row r="748" spans="1:18" ht="18" customHeight="1">
      <c r="A748">
        <v>3972</v>
      </c>
      <c r="B748">
        <v>3972</v>
      </c>
      <c r="C748" s="3">
        <v>41114</v>
      </c>
      <c r="D748">
        <v>41159</v>
      </c>
      <c r="E748" t="s">
        <v>1599</v>
      </c>
      <c r="F748" t="s">
        <v>1535</v>
      </c>
      <c r="G748" t="s">
        <v>1830</v>
      </c>
      <c r="H748" s="44" t="s">
        <v>501</v>
      </c>
      <c r="I748" s="44">
        <v>41156</v>
      </c>
      <c r="J748" t="s">
        <v>6016</v>
      </c>
      <c r="K748" t="s">
        <v>6017</v>
      </c>
      <c r="L748" t="s">
        <v>4902</v>
      </c>
      <c r="M748" t="s">
        <v>6018</v>
      </c>
      <c r="N748" s="44" t="s">
        <v>501</v>
      </c>
      <c r="O748" s="44" t="s">
        <v>501</v>
      </c>
      <c r="P748" s="44" t="s">
        <v>501</v>
      </c>
      <c r="Q748" s="44" t="s">
        <v>501</v>
      </c>
      <c r="R748" s="44" t="s">
        <v>501</v>
      </c>
    </row>
    <row r="749" spans="1:18" ht="18" customHeight="1">
      <c r="A749">
        <v>3973</v>
      </c>
      <c r="B749">
        <v>3973</v>
      </c>
      <c r="C749" s="3">
        <v>41114</v>
      </c>
      <c r="D749">
        <v>41159</v>
      </c>
      <c r="E749" t="s">
        <v>1534</v>
      </c>
      <c r="F749" t="s">
        <v>1535</v>
      </c>
      <c r="G749" t="s">
        <v>165</v>
      </c>
      <c r="H749" s="44" t="s">
        <v>7013</v>
      </c>
      <c r="I749" s="44">
        <v>41148</v>
      </c>
      <c r="J749" t="s">
        <v>6019</v>
      </c>
      <c r="K749" t="s">
        <v>6020</v>
      </c>
      <c r="L749" t="s">
        <v>4804</v>
      </c>
      <c r="M749" t="s">
        <v>6021</v>
      </c>
      <c r="N749" s="44" t="s">
        <v>7014</v>
      </c>
      <c r="O749" s="44" t="s">
        <v>3241</v>
      </c>
      <c r="P749" s="44">
        <v>41141</v>
      </c>
      <c r="Q749" s="44" t="s">
        <v>501</v>
      </c>
      <c r="R749" s="44" t="s">
        <v>501</v>
      </c>
    </row>
    <row r="750" spans="1:18" ht="18" customHeight="1">
      <c r="A750">
        <v>3974</v>
      </c>
      <c r="B750">
        <v>3974</v>
      </c>
      <c r="C750" s="3">
        <v>41114</v>
      </c>
      <c r="D750">
        <v>41159</v>
      </c>
      <c r="E750" t="s">
        <v>1534</v>
      </c>
      <c r="F750" t="s">
        <v>1535</v>
      </c>
      <c r="G750" t="s">
        <v>165</v>
      </c>
      <c r="H750" s="44" t="s">
        <v>6725</v>
      </c>
      <c r="I750" s="44">
        <v>41131</v>
      </c>
      <c r="J750" t="s">
        <v>6022</v>
      </c>
      <c r="K750" t="s">
        <v>6023</v>
      </c>
      <c r="L750" t="s">
        <v>4804</v>
      </c>
      <c r="M750" t="s">
        <v>6024</v>
      </c>
      <c r="N750" s="44" t="s">
        <v>6726</v>
      </c>
      <c r="O750" s="44" t="s">
        <v>3241</v>
      </c>
      <c r="P750" s="44">
        <v>41134</v>
      </c>
      <c r="Q750" s="44" t="s">
        <v>501</v>
      </c>
      <c r="R750" s="44" t="s">
        <v>501</v>
      </c>
    </row>
    <row r="751" spans="1:18" ht="18" customHeight="1">
      <c r="A751">
        <v>3987</v>
      </c>
      <c r="B751">
        <v>3987</v>
      </c>
      <c r="C751" s="3">
        <v>41114</v>
      </c>
      <c r="D751">
        <v>41159</v>
      </c>
      <c r="E751" t="s">
        <v>1534</v>
      </c>
      <c r="F751" t="s">
        <v>1535</v>
      </c>
      <c r="G751" t="s">
        <v>165</v>
      </c>
      <c r="H751" s="44" t="s">
        <v>7015</v>
      </c>
      <c r="I751" s="44">
        <v>41137</v>
      </c>
      <c r="J751" t="s">
        <v>6022</v>
      </c>
      <c r="K751" t="s">
        <v>6025</v>
      </c>
      <c r="L751" t="s">
        <v>4804</v>
      </c>
      <c r="M751" t="s">
        <v>6024</v>
      </c>
      <c r="N751" s="44" t="s">
        <v>7016</v>
      </c>
      <c r="O751" s="44" t="s">
        <v>3241</v>
      </c>
      <c r="P751" s="44">
        <v>41137</v>
      </c>
      <c r="Q751" s="44" t="s">
        <v>501</v>
      </c>
      <c r="R751" s="44" t="s">
        <v>501</v>
      </c>
    </row>
    <row r="752" spans="1:18" ht="18" customHeight="1">
      <c r="A752">
        <v>3985</v>
      </c>
      <c r="B752">
        <v>3985</v>
      </c>
      <c r="C752" s="3">
        <v>41114</v>
      </c>
      <c r="D752">
        <v>41159</v>
      </c>
      <c r="E752" t="s">
        <v>1599</v>
      </c>
      <c r="F752" t="s">
        <v>1535</v>
      </c>
      <c r="G752" t="s">
        <v>165</v>
      </c>
      <c r="H752" s="44" t="s">
        <v>501</v>
      </c>
      <c r="I752" s="44">
        <v>41162</v>
      </c>
      <c r="J752" t="s">
        <v>6022</v>
      </c>
      <c r="K752" t="s">
        <v>6026</v>
      </c>
      <c r="L752" t="s">
        <v>4804</v>
      </c>
      <c r="M752" t="s">
        <v>6024</v>
      </c>
      <c r="N752" s="44" t="s">
        <v>501</v>
      </c>
      <c r="O752" s="44" t="s">
        <v>501</v>
      </c>
      <c r="P752" s="44" t="s">
        <v>501</v>
      </c>
      <c r="Q752" s="44" t="s">
        <v>501</v>
      </c>
      <c r="R752" s="44" t="s">
        <v>501</v>
      </c>
    </row>
    <row r="753" spans="1:18" ht="18" customHeight="1">
      <c r="A753">
        <v>3984</v>
      </c>
      <c r="B753">
        <v>3984</v>
      </c>
      <c r="C753" s="3">
        <v>41114</v>
      </c>
      <c r="D753">
        <v>41159</v>
      </c>
      <c r="E753" t="s">
        <v>1687</v>
      </c>
      <c r="F753" t="s">
        <v>1535</v>
      </c>
      <c r="G753" t="s">
        <v>165</v>
      </c>
      <c r="H753" s="44" t="s">
        <v>501</v>
      </c>
      <c r="I753" s="44" t="s">
        <v>501</v>
      </c>
      <c r="J753" t="s">
        <v>6022</v>
      </c>
      <c r="K753" t="s">
        <v>6027</v>
      </c>
      <c r="L753" t="s">
        <v>4804</v>
      </c>
      <c r="M753" t="s">
        <v>6024</v>
      </c>
      <c r="N753" s="44" t="s">
        <v>501</v>
      </c>
      <c r="O753" s="44" t="s">
        <v>501</v>
      </c>
      <c r="P753" s="44" t="s">
        <v>501</v>
      </c>
      <c r="Q753" s="44" t="s">
        <v>501</v>
      </c>
      <c r="R753" s="44" t="s">
        <v>501</v>
      </c>
    </row>
    <row r="754" spans="1:18" ht="18" customHeight="1">
      <c r="A754">
        <v>3975</v>
      </c>
      <c r="B754">
        <v>3975</v>
      </c>
      <c r="C754" s="3">
        <v>41114</v>
      </c>
      <c r="D754">
        <v>41159</v>
      </c>
      <c r="E754" t="s">
        <v>1543</v>
      </c>
      <c r="F754" t="s">
        <v>1535</v>
      </c>
      <c r="G754" t="s">
        <v>165</v>
      </c>
      <c r="H754" s="44" t="s">
        <v>501</v>
      </c>
      <c r="I754" s="44" t="s">
        <v>501</v>
      </c>
      <c r="J754" t="s">
        <v>6022</v>
      </c>
      <c r="K754" t="s">
        <v>6028</v>
      </c>
      <c r="L754" t="s">
        <v>4804</v>
      </c>
      <c r="M754" t="s">
        <v>6024</v>
      </c>
      <c r="N754" s="44" t="s">
        <v>501</v>
      </c>
      <c r="O754" s="44" t="s">
        <v>501</v>
      </c>
      <c r="P754" s="44" t="s">
        <v>501</v>
      </c>
      <c r="Q754" s="44" t="s">
        <v>7626</v>
      </c>
      <c r="R754" s="44" t="s">
        <v>501</v>
      </c>
    </row>
    <row r="755" spans="1:18" ht="18" customHeight="1">
      <c r="A755">
        <v>3976</v>
      </c>
      <c r="B755">
        <v>3976</v>
      </c>
      <c r="C755" s="3">
        <v>41114</v>
      </c>
      <c r="D755">
        <v>41159</v>
      </c>
      <c r="E755" t="s">
        <v>1534</v>
      </c>
      <c r="F755" t="s">
        <v>1535</v>
      </c>
      <c r="G755" t="s">
        <v>165</v>
      </c>
      <c r="H755" s="44" t="s">
        <v>6465</v>
      </c>
      <c r="I755" s="44">
        <v>41127</v>
      </c>
      <c r="J755" t="s">
        <v>6022</v>
      </c>
      <c r="K755" t="s">
        <v>6029</v>
      </c>
      <c r="L755" t="s">
        <v>4804</v>
      </c>
      <c r="M755" t="s">
        <v>6024</v>
      </c>
      <c r="N755" s="44" t="s">
        <v>6548</v>
      </c>
      <c r="O755" s="44" t="s">
        <v>6549</v>
      </c>
      <c r="P755" s="44">
        <v>41130</v>
      </c>
      <c r="Q755" s="44" t="s">
        <v>501</v>
      </c>
      <c r="R755" s="44" t="s">
        <v>501</v>
      </c>
    </row>
    <row r="756" spans="1:18" ht="18" customHeight="1">
      <c r="A756">
        <v>3977</v>
      </c>
      <c r="B756">
        <v>3977</v>
      </c>
      <c r="C756" s="3">
        <v>41114</v>
      </c>
      <c r="D756">
        <v>41159</v>
      </c>
      <c r="E756" t="s">
        <v>1534</v>
      </c>
      <c r="F756" t="s">
        <v>1535</v>
      </c>
      <c r="G756" t="s">
        <v>165</v>
      </c>
      <c r="H756" s="44" t="s">
        <v>7017</v>
      </c>
      <c r="I756" s="44">
        <v>41138</v>
      </c>
      <c r="J756" t="s">
        <v>6022</v>
      </c>
      <c r="K756" t="s">
        <v>6030</v>
      </c>
      <c r="L756" t="s">
        <v>4804</v>
      </c>
      <c r="M756" t="s">
        <v>6024</v>
      </c>
      <c r="N756" s="44" t="s">
        <v>7018</v>
      </c>
      <c r="O756" s="44" t="s">
        <v>6971</v>
      </c>
      <c r="P756" s="44">
        <v>41141</v>
      </c>
      <c r="Q756" s="44" t="s">
        <v>501</v>
      </c>
      <c r="R756" s="44" t="s">
        <v>501</v>
      </c>
    </row>
    <row r="757" spans="1:18" ht="18" customHeight="1">
      <c r="A757">
        <v>3978</v>
      </c>
      <c r="B757">
        <v>3978</v>
      </c>
      <c r="C757" s="3">
        <v>41114</v>
      </c>
      <c r="D757">
        <v>41159</v>
      </c>
      <c r="E757" t="s">
        <v>1599</v>
      </c>
      <c r="F757" t="s">
        <v>1535</v>
      </c>
      <c r="G757" t="s">
        <v>165</v>
      </c>
      <c r="H757" s="44" t="s">
        <v>501</v>
      </c>
      <c r="I757" s="44">
        <v>41141</v>
      </c>
      <c r="J757" t="s">
        <v>6022</v>
      </c>
      <c r="K757" t="s">
        <v>6031</v>
      </c>
      <c r="L757" t="s">
        <v>4804</v>
      </c>
      <c r="M757" t="s">
        <v>6024</v>
      </c>
      <c r="N757" s="44" t="s">
        <v>501</v>
      </c>
      <c r="O757" s="44" t="s">
        <v>501</v>
      </c>
      <c r="P757" s="44" t="s">
        <v>501</v>
      </c>
      <c r="Q757" s="44" t="s">
        <v>501</v>
      </c>
      <c r="R757" s="44" t="s">
        <v>501</v>
      </c>
    </row>
    <row r="758" spans="1:18" ht="18" customHeight="1">
      <c r="A758">
        <v>3979</v>
      </c>
      <c r="B758">
        <v>3979</v>
      </c>
      <c r="C758" s="3">
        <v>41114</v>
      </c>
      <c r="D758">
        <v>41159</v>
      </c>
      <c r="E758" t="s">
        <v>1599</v>
      </c>
      <c r="F758" t="s">
        <v>1535</v>
      </c>
      <c r="G758" t="s">
        <v>165</v>
      </c>
      <c r="H758" s="44" t="s">
        <v>6918</v>
      </c>
      <c r="I758" s="44">
        <v>41135</v>
      </c>
      <c r="J758" t="s">
        <v>6022</v>
      </c>
      <c r="K758" t="s">
        <v>6032</v>
      </c>
      <c r="L758" t="s">
        <v>4804</v>
      </c>
      <c r="M758" t="s">
        <v>6024</v>
      </c>
      <c r="N758" s="44" t="s">
        <v>501</v>
      </c>
      <c r="O758" s="44" t="s">
        <v>501</v>
      </c>
      <c r="P758" s="44" t="s">
        <v>501</v>
      </c>
      <c r="Q758" s="44" t="s">
        <v>501</v>
      </c>
      <c r="R758" s="44" t="s">
        <v>501</v>
      </c>
    </row>
    <row r="759" spans="1:18" ht="18" customHeight="1">
      <c r="A759">
        <v>3980</v>
      </c>
      <c r="B759">
        <v>3980</v>
      </c>
      <c r="C759" s="3">
        <v>41114</v>
      </c>
      <c r="D759">
        <v>41159</v>
      </c>
      <c r="E759" t="s">
        <v>1534</v>
      </c>
      <c r="F759" t="s">
        <v>1535</v>
      </c>
      <c r="G759" t="s">
        <v>165</v>
      </c>
      <c r="H759" s="44" t="s">
        <v>6919</v>
      </c>
      <c r="I759" s="44">
        <v>41135</v>
      </c>
      <c r="J759" t="s">
        <v>6022</v>
      </c>
      <c r="K759" t="s">
        <v>6033</v>
      </c>
      <c r="L759" t="s">
        <v>4804</v>
      </c>
      <c r="M759" t="s">
        <v>6024</v>
      </c>
      <c r="N759" s="44" t="s">
        <v>6920</v>
      </c>
      <c r="O759" s="44" t="s">
        <v>501</v>
      </c>
      <c r="P759" s="44">
        <v>41137</v>
      </c>
      <c r="Q759" s="44" t="s">
        <v>501</v>
      </c>
      <c r="R759" s="44" t="s">
        <v>501</v>
      </c>
    </row>
    <row r="760" spans="1:18" ht="18" customHeight="1">
      <c r="A760">
        <v>3981</v>
      </c>
      <c r="B760">
        <v>3981</v>
      </c>
      <c r="C760" s="3">
        <v>41114</v>
      </c>
      <c r="D760">
        <v>41159</v>
      </c>
      <c r="E760" t="s">
        <v>1599</v>
      </c>
      <c r="F760" t="s">
        <v>1535</v>
      </c>
      <c r="G760" t="s">
        <v>165</v>
      </c>
      <c r="H760" s="44" t="s">
        <v>501</v>
      </c>
      <c r="I760" s="44">
        <v>41162</v>
      </c>
      <c r="J760" t="s">
        <v>6022</v>
      </c>
      <c r="K760" t="s">
        <v>6034</v>
      </c>
      <c r="L760" t="s">
        <v>4804</v>
      </c>
      <c r="M760" t="s">
        <v>6024</v>
      </c>
      <c r="N760" s="44" t="s">
        <v>501</v>
      </c>
      <c r="O760" s="44" t="s">
        <v>501</v>
      </c>
      <c r="P760" s="44" t="s">
        <v>501</v>
      </c>
      <c r="Q760" s="44" t="s">
        <v>501</v>
      </c>
      <c r="R760" s="44" t="s">
        <v>501</v>
      </c>
    </row>
    <row r="761" spans="1:18" ht="18" customHeight="1">
      <c r="A761">
        <v>3983</v>
      </c>
      <c r="B761">
        <v>3983</v>
      </c>
      <c r="C761" s="3">
        <v>41114</v>
      </c>
      <c r="D761">
        <v>41159</v>
      </c>
      <c r="E761" t="s">
        <v>1687</v>
      </c>
      <c r="F761" t="s">
        <v>1535</v>
      </c>
      <c r="G761" t="s">
        <v>165</v>
      </c>
      <c r="H761" s="44" t="s">
        <v>501</v>
      </c>
      <c r="I761" s="44" t="s">
        <v>501</v>
      </c>
      <c r="J761" t="s">
        <v>6022</v>
      </c>
      <c r="K761" t="s">
        <v>6035</v>
      </c>
      <c r="L761" t="s">
        <v>4804</v>
      </c>
      <c r="M761" t="s">
        <v>6024</v>
      </c>
      <c r="N761" s="44" t="s">
        <v>501</v>
      </c>
      <c r="O761" s="44" t="s">
        <v>501</v>
      </c>
      <c r="P761" s="44" t="s">
        <v>501</v>
      </c>
      <c r="Q761" s="44" t="s">
        <v>501</v>
      </c>
      <c r="R761" s="44" t="s">
        <v>501</v>
      </c>
    </row>
    <row r="762" spans="1:18" ht="18" customHeight="1">
      <c r="A762">
        <v>3993</v>
      </c>
      <c r="B762">
        <v>3993</v>
      </c>
      <c r="C762" s="3">
        <v>41116</v>
      </c>
      <c r="D762">
        <v>41161</v>
      </c>
      <c r="E762" t="s">
        <v>1687</v>
      </c>
      <c r="F762" t="s">
        <v>1535</v>
      </c>
      <c r="G762" t="s">
        <v>1900</v>
      </c>
      <c r="H762" s="44" t="s">
        <v>501</v>
      </c>
      <c r="I762" s="44" t="s">
        <v>501</v>
      </c>
      <c r="J762" t="s">
        <v>6058</v>
      </c>
      <c r="K762" t="s">
        <v>6059</v>
      </c>
      <c r="L762" t="s">
        <v>6060</v>
      </c>
      <c r="M762">
        <v>38392605</v>
      </c>
      <c r="N762" s="44" t="s">
        <v>501</v>
      </c>
      <c r="O762" s="44" t="s">
        <v>501</v>
      </c>
      <c r="P762" s="44" t="s">
        <v>501</v>
      </c>
      <c r="Q762" s="44" t="s">
        <v>501</v>
      </c>
      <c r="R762" s="44" t="s">
        <v>501</v>
      </c>
    </row>
    <row r="763" spans="1:18" ht="18" customHeight="1">
      <c r="A763">
        <v>3994</v>
      </c>
      <c r="B763">
        <v>3994</v>
      </c>
      <c r="C763" s="3">
        <v>41116</v>
      </c>
      <c r="D763">
        <v>41161</v>
      </c>
      <c r="E763" t="s">
        <v>1687</v>
      </c>
      <c r="F763" t="s">
        <v>1535</v>
      </c>
      <c r="G763" t="s">
        <v>1900</v>
      </c>
      <c r="H763" s="44" t="s">
        <v>501</v>
      </c>
      <c r="I763" s="44" t="s">
        <v>501</v>
      </c>
      <c r="J763" t="s">
        <v>6061</v>
      </c>
      <c r="K763" t="s">
        <v>6062</v>
      </c>
      <c r="L763" t="s">
        <v>6063</v>
      </c>
      <c r="M763" t="s">
        <v>7400</v>
      </c>
      <c r="N763" s="44" t="s">
        <v>501</v>
      </c>
      <c r="O763" s="44" t="s">
        <v>501</v>
      </c>
      <c r="P763" s="44" t="s">
        <v>501</v>
      </c>
      <c r="Q763" s="44" t="s">
        <v>7401</v>
      </c>
      <c r="R763" s="44" t="s">
        <v>501</v>
      </c>
    </row>
    <row r="764" spans="1:18" ht="18" customHeight="1">
      <c r="A764">
        <v>3995</v>
      </c>
      <c r="B764">
        <v>3995</v>
      </c>
      <c r="C764" s="3">
        <v>41116</v>
      </c>
      <c r="D764">
        <v>41161</v>
      </c>
      <c r="E764" t="s">
        <v>1599</v>
      </c>
      <c r="F764" t="s">
        <v>1535</v>
      </c>
      <c r="G764" t="s">
        <v>1900</v>
      </c>
      <c r="H764" s="44" t="s">
        <v>501</v>
      </c>
      <c r="I764" s="44">
        <v>41178</v>
      </c>
      <c r="J764" t="s">
        <v>6064</v>
      </c>
      <c r="K764" t="s">
        <v>6065</v>
      </c>
      <c r="L764" t="s">
        <v>6066</v>
      </c>
      <c r="M764" t="s">
        <v>7402</v>
      </c>
      <c r="N764" s="44" t="s">
        <v>501</v>
      </c>
      <c r="O764" s="44" t="s">
        <v>501</v>
      </c>
      <c r="P764" s="44" t="s">
        <v>501</v>
      </c>
      <c r="Q764" s="44" t="s">
        <v>7403</v>
      </c>
      <c r="R764" s="44" t="s">
        <v>501</v>
      </c>
    </row>
    <row r="765" spans="1:18" ht="18" customHeight="1">
      <c r="A765">
        <v>3996</v>
      </c>
      <c r="B765">
        <v>3996</v>
      </c>
      <c r="C765" s="3">
        <v>41116</v>
      </c>
      <c r="D765">
        <v>41162</v>
      </c>
      <c r="E765" t="s">
        <v>1599</v>
      </c>
      <c r="F765" t="s">
        <v>1535</v>
      </c>
      <c r="G765" t="s">
        <v>1900</v>
      </c>
      <c r="H765" s="44" t="s">
        <v>501</v>
      </c>
      <c r="I765" s="44">
        <v>41178</v>
      </c>
      <c r="J765" t="s">
        <v>6067</v>
      </c>
      <c r="K765" t="s">
        <v>8348</v>
      </c>
      <c r="L765" t="s">
        <v>6068</v>
      </c>
      <c r="M765" t="s">
        <v>7627</v>
      </c>
      <c r="N765" s="44" t="s">
        <v>501</v>
      </c>
      <c r="O765" s="44" t="s">
        <v>501</v>
      </c>
      <c r="P765" s="44" t="s">
        <v>501</v>
      </c>
      <c r="Q765" s="44" t="s">
        <v>8349</v>
      </c>
      <c r="R765" s="44" t="s">
        <v>501</v>
      </c>
    </row>
    <row r="766" spans="1:18" ht="18" customHeight="1">
      <c r="A766">
        <v>3997</v>
      </c>
      <c r="B766">
        <v>3997</v>
      </c>
      <c r="C766" s="3">
        <v>41116</v>
      </c>
      <c r="D766">
        <v>41161</v>
      </c>
      <c r="E766" t="s">
        <v>1543</v>
      </c>
      <c r="F766" t="s">
        <v>1535</v>
      </c>
      <c r="G766" t="s">
        <v>1900</v>
      </c>
      <c r="H766" s="44" t="s">
        <v>501</v>
      </c>
      <c r="I766" s="44" t="s">
        <v>501</v>
      </c>
      <c r="J766" t="s">
        <v>6069</v>
      </c>
      <c r="K766" t="s">
        <v>6070</v>
      </c>
      <c r="L766" t="s">
        <v>4926</v>
      </c>
      <c r="M766">
        <v>38392605</v>
      </c>
      <c r="N766" s="44" t="s">
        <v>501</v>
      </c>
      <c r="O766" s="44" t="s">
        <v>501</v>
      </c>
      <c r="P766" s="44" t="s">
        <v>501</v>
      </c>
      <c r="Q766" s="44" t="s">
        <v>7628</v>
      </c>
      <c r="R766" s="44" t="s">
        <v>501</v>
      </c>
    </row>
    <row r="767" spans="1:18" ht="18" customHeight="1">
      <c r="A767">
        <v>3998</v>
      </c>
      <c r="B767">
        <v>3998</v>
      </c>
      <c r="C767" s="3">
        <v>41116</v>
      </c>
      <c r="D767">
        <v>41161</v>
      </c>
      <c r="E767" t="s">
        <v>1534</v>
      </c>
      <c r="F767" t="s">
        <v>1535</v>
      </c>
      <c r="G767" t="s">
        <v>1900</v>
      </c>
      <c r="H767" s="44" t="s">
        <v>8203</v>
      </c>
      <c r="I767" s="44">
        <v>41169</v>
      </c>
      <c r="J767" t="s">
        <v>6071</v>
      </c>
      <c r="K767" t="s">
        <v>6072</v>
      </c>
      <c r="L767" t="s">
        <v>6073</v>
      </c>
      <c r="M767" t="s">
        <v>7404</v>
      </c>
      <c r="N767" s="44" t="s">
        <v>8204</v>
      </c>
      <c r="O767" s="44" t="s">
        <v>8191</v>
      </c>
      <c r="P767" s="44">
        <v>41170</v>
      </c>
      <c r="Q767" s="44" t="s">
        <v>7405</v>
      </c>
      <c r="R767" s="44" t="s">
        <v>501</v>
      </c>
    </row>
    <row r="768" spans="1:18" ht="18" customHeight="1">
      <c r="A768">
        <v>3999</v>
      </c>
      <c r="B768">
        <v>3999</v>
      </c>
      <c r="C768" s="3">
        <v>41116</v>
      </c>
      <c r="D768">
        <v>41161</v>
      </c>
      <c r="E768" t="s">
        <v>1534</v>
      </c>
      <c r="F768" t="s">
        <v>1535</v>
      </c>
      <c r="G768" t="s">
        <v>1900</v>
      </c>
      <c r="H768" s="44" t="s">
        <v>8350</v>
      </c>
      <c r="I768" s="44">
        <v>41162</v>
      </c>
      <c r="J768" t="s">
        <v>6074</v>
      </c>
      <c r="K768" t="s">
        <v>7406</v>
      </c>
      <c r="L768" t="s">
        <v>6075</v>
      </c>
      <c r="M768" t="s">
        <v>7407</v>
      </c>
      <c r="N768" s="44" t="s">
        <v>8399</v>
      </c>
      <c r="O768" s="44" t="s">
        <v>8191</v>
      </c>
      <c r="P768" s="44">
        <v>41172</v>
      </c>
      <c r="Q768" s="44" t="s">
        <v>7408</v>
      </c>
      <c r="R768" s="44" t="s">
        <v>501</v>
      </c>
    </row>
    <row r="769" spans="1:18" ht="18" customHeight="1">
      <c r="A769">
        <v>4000</v>
      </c>
      <c r="B769">
        <v>4000</v>
      </c>
      <c r="C769" s="3">
        <v>41116</v>
      </c>
      <c r="D769">
        <v>41161</v>
      </c>
      <c r="E769" t="s">
        <v>1534</v>
      </c>
      <c r="F769" t="s">
        <v>1535</v>
      </c>
      <c r="G769" t="s">
        <v>1900</v>
      </c>
      <c r="H769" s="44" t="s">
        <v>8400</v>
      </c>
      <c r="I769" s="44">
        <v>41162</v>
      </c>
      <c r="J769" t="s">
        <v>6076</v>
      </c>
      <c r="K769" t="s">
        <v>7409</v>
      </c>
      <c r="L769" t="s">
        <v>6077</v>
      </c>
      <c r="M769" t="s">
        <v>7410</v>
      </c>
      <c r="N769" s="44" t="s">
        <v>8401</v>
      </c>
      <c r="O769" s="44" t="s">
        <v>8188</v>
      </c>
      <c r="P769" s="44">
        <v>41173</v>
      </c>
      <c r="Q769" s="44" t="s">
        <v>7411</v>
      </c>
      <c r="R769" s="44" t="s">
        <v>501</v>
      </c>
    </row>
    <row r="770" spans="1:18" ht="18" customHeight="1">
      <c r="A770">
        <v>4001</v>
      </c>
      <c r="B770">
        <v>4001</v>
      </c>
      <c r="C770" s="3">
        <v>41116</v>
      </c>
      <c r="D770">
        <v>41161</v>
      </c>
      <c r="E770" t="s">
        <v>1534</v>
      </c>
      <c r="F770" t="s">
        <v>1535</v>
      </c>
      <c r="G770" t="s">
        <v>1900</v>
      </c>
      <c r="H770" s="44" t="s">
        <v>7990</v>
      </c>
      <c r="I770" s="44">
        <v>41162</v>
      </c>
      <c r="J770" t="s">
        <v>6074</v>
      </c>
      <c r="K770" t="s">
        <v>7412</v>
      </c>
      <c r="L770" t="s">
        <v>6078</v>
      </c>
      <c r="M770" t="s">
        <v>7413</v>
      </c>
      <c r="N770" s="44" t="s">
        <v>8402</v>
      </c>
      <c r="O770" s="44" t="s">
        <v>8188</v>
      </c>
      <c r="P770" s="44">
        <v>41173</v>
      </c>
      <c r="Q770" s="44" t="s">
        <v>7414</v>
      </c>
      <c r="R770" s="44" t="s">
        <v>501</v>
      </c>
    </row>
    <row r="771" spans="1:18" ht="18" customHeight="1">
      <c r="A771">
        <v>4002</v>
      </c>
      <c r="B771">
        <v>4002</v>
      </c>
      <c r="C771" s="3">
        <v>41116</v>
      </c>
      <c r="D771">
        <v>41173</v>
      </c>
      <c r="E771" t="s">
        <v>1599</v>
      </c>
      <c r="F771" t="s">
        <v>1535</v>
      </c>
      <c r="G771" t="s">
        <v>1900</v>
      </c>
      <c r="H771" s="44" t="s">
        <v>501</v>
      </c>
      <c r="I771" s="44">
        <v>41178</v>
      </c>
      <c r="J771" t="s">
        <v>6079</v>
      </c>
      <c r="K771" t="s">
        <v>8351</v>
      </c>
      <c r="L771" t="s">
        <v>6080</v>
      </c>
      <c r="M771" t="s">
        <v>8352</v>
      </c>
      <c r="N771" s="44" t="s">
        <v>501</v>
      </c>
      <c r="O771" s="44" t="s">
        <v>501</v>
      </c>
      <c r="P771" s="44" t="s">
        <v>501</v>
      </c>
      <c r="Q771" s="44" t="s">
        <v>8353</v>
      </c>
      <c r="R771" s="44" t="s">
        <v>501</v>
      </c>
    </row>
    <row r="772" spans="1:18" ht="18" customHeight="1">
      <c r="A772">
        <v>4003</v>
      </c>
      <c r="B772">
        <v>4003</v>
      </c>
      <c r="C772" s="3">
        <v>41116</v>
      </c>
      <c r="D772">
        <v>41161</v>
      </c>
      <c r="E772" t="s">
        <v>1534</v>
      </c>
      <c r="F772" t="s">
        <v>1535</v>
      </c>
      <c r="G772" t="s">
        <v>1900</v>
      </c>
      <c r="H772" s="44" t="s">
        <v>8694</v>
      </c>
      <c r="I772" s="44">
        <v>41162</v>
      </c>
      <c r="J772" t="s">
        <v>6079</v>
      </c>
      <c r="K772" t="s">
        <v>6081</v>
      </c>
      <c r="L772" t="s">
        <v>6082</v>
      </c>
      <c r="M772" t="s">
        <v>7415</v>
      </c>
      <c r="N772" s="44" t="s">
        <v>8695</v>
      </c>
      <c r="O772" s="44" t="s">
        <v>8191</v>
      </c>
      <c r="P772" s="44">
        <v>41179</v>
      </c>
      <c r="Q772" s="44" t="s">
        <v>7416</v>
      </c>
      <c r="R772" s="44" t="s">
        <v>501</v>
      </c>
    </row>
    <row r="773" spans="1:18" ht="18" customHeight="1">
      <c r="A773">
        <v>4004</v>
      </c>
      <c r="B773">
        <v>4004</v>
      </c>
      <c r="C773" s="3">
        <v>41116</v>
      </c>
      <c r="D773">
        <v>41161</v>
      </c>
      <c r="E773" t="s">
        <v>1534</v>
      </c>
      <c r="F773" t="s">
        <v>1535</v>
      </c>
      <c r="G773" t="s">
        <v>1900</v>
      </c>
      <c r="H773" s="44" t="s">
        <v>8205</v>
      </c>
      <c r="I773" s="44">
        <v>41162</v>
      </c>
      <c r="J773" t="s">
        <v>6074</v>
      </c>
      <c r="K773" t="s">
        <v>6083</v>
      </c>
      <c r="L773" t="s">
        <v>6084</v>
      </c>
      <c r="M773" t="s">
        <v>7417</v>
      </c>
      <c r="N773" s="44" t="s">
        <v>8206</v>
      </c>
      <c r="O773" s="44" t="s">
        <v>8188</v>
      </c>
      <c r="P773" s="44">
        <v>41170</v>
      </c>
      <c r="Q773" s="44" t="s">
        <v>7418</v>
      </c>
      <c r="R773" s="44" t="s">
        <v>501</v>
      </c>
    </row>
    <row r="774" spans="1:18" ht="18" customHeight="1">
      <c r="A774">
        <v>4005</v>
      </c>
      <c r="B774">
        <v>4005</v>
      </c>
      <c r="C774" s="3">
        <v>41116</v>
      </c>
      <c r="D774">
        <v>41161</v>
      </c>
      <c r="E774" t="s">
        <v>1534</v>
      </c>
      <c r="F774" t="s">
        <v>1535</v>
      </c>
      <c r="G774" t="s">
        <v>1900</v>
      </c>
      <c r="H774" s="44" t="s">
        <v>8696</v>
      </c>
      <c r="I774" s="44">
        <v>41162</v>
      </c>
      <c r="J774" t="s">
        <v>6085</v>
      </c>
      <c r="K774" t="s">
        <v>7419</v>
      </c>
      <c r="L774" t="s">
        <v>6086</v>
      </c>
      <c r="M774" t="s">
        <v>7420</v>
      </c>
      <c r="N774" s="44" t="s">
        <v>8697</v>
      </c>
      <c r="O774" s="44" t="s">
        <v>8188</v>
      </c>
      <c r="P774" s="44">
        <v>41177</v>
      </c>
      <c r="Q774" s="44" t="s">
        <v>7421</v>
      </c>
      <c r="R774" s="44" t="s">
        <v>501</v>
      </c>
    </row>
    <row r="775" spans="1:18" ht="18" customHeight="1">
      <c r="A775">
        <v>4006</v>
      </c>
      <c r="B775">
        <v>4006</v>
      </c>
      <c r="C775" s="3">
        <v>41116</v>
      </c>
      <c r="D775">
        <v>41161</v>
      </c>
      <c r="E775" t="s">
        <v>1534</v>
      </c>
      <c r="F775" t="s">
        <v>1535</v>
      </c>
      <c r="G775" t="s">
        <v>1900</v>
      </c>
      <c r="H775" s="44" t="s">
        <v>8207</v>
      </c>
      <c r="I775" s="44">
        <v>41162</v>
      </c>
      <c r="J775" t="s">
        <v>6087</v>
      </c>
      <c r="K775" t="s">
        <v>6088</v>
      </c>
      <c r="L775" t="s">
        <v>6089</v>
      </c>
      <c r="M775" t="s">
        <v>7422</v>
      </c>
      <c r="N775" s="44" t="s">
        <v>8208</v>
      </c>
      <c r="O775" s="44" t="s">
        <v>8188</v>
      </c>
      <c r="P775" s="44">
        <v>41171</v>
      </c>
      <c r="Q775" s="44" t="s">
        <v>7423</v>
      </c>
      <c r="R775" s="44" t="s">
        <v>501</v>
      </c>
    </row>
    <row r="776" spans="1:18" ht="18" customHeight="1">
      <c r="A776">
        <v>4007</v>
      </c>
      <c r="B776">
        <v>4007</v>
      </c>
      <c r="C776" s="3">
        <v>41116</v>
      </c>
      <c r="D776">
        <v>41161</v>
      </c>
      <c r="E776" t="s">
        <v>1534</v>
      </c>
      <c r="F776" t="s">
        <v>1535</v>
      </c>
      <c r="G776" t="s">
        <v>1900</v>
      </c>
      <c r="H776" s="44" t="s">
        <v>8354</v>
      </c>
      <c r="I776" s="44">
        <v>41162</v>
      </c>
      <c r="J776" t="s">
        <v>6090</v>
      </c>
      <c r="K776" t="s">
        <v>6091</v>
      </c>
      <c r="L776" t="s">
        <v>6092</v>
      </c>
      <c r="M776" t="s">
        <v>7424</v>
      </c>
      <c r="N776" s="44" t="s">
        <v>8403</v>
      </c>
      <c r="O776" s="44" t="s">
        <v>8191</v>
      </c>
      <c r="P776" s="44">
        <v>41172</v>
      </c>
      <c r="Q776" s="44" t="s">
        <v>7425</v>
      </c>
      <c r="R776" s="44" t="s">
        <v>501</v>
      </c>
    </row>
    <row r="777" spans="1:18" ht="18" customHeight="1">
      <c r="A777">
        <v>4008</v>
      </c>
      <c r="B777">
        <v>4008</v>
      </c>
      <c r="C777" s="3">
        <v>41116</v>
      </c>
      <c r="D777">
        <v>41161</v>
      </c>
      <c r="E777" t="s">
        <v>1599</v>
      </c>
      <c r="F777" t="s">
        <v>1535</v>
      </c>
      <c r="G777" t="s">
        <v>1900</v>
      </c>
      <c r="H777" s="44" t="s">
        <v>501</v>
      </c>
      <c r="I777" s="44">
        <v>41162</v>
      </c>
      <c r="J777" t="s">
        <v>6090</v>
      </c>
      <c r="K777" t="s">
        <v>7426</v>
      </c>
      <c r="L777" t="s">
        <v>6092</v>
      </c>
      <c r="M777" t="s">
        <v>7427</v>
      </c>
      <c r="N777" s="44" t="s">
        <v>501</v>
      </c>
      <c r="O777" s="44" t="s">
        <v>501</v>
      </c>
      <c r="P777" s="44" t="s">
        <v>501</v>
      </c>
      <c r="Q777" s="44" t="s">
        <v>7428</v>
      </c>
      <c r="R777" s="44" t="s">
        <v>501</v>
      </c>
    </row>
    <row r="778" spans="1:18" ht="18" customHeight="1">
      <c r="A778">
        <v>4009</v>
      </c>
      <c r="B778">
        <v>4009</v>
      </c>
      <c r="C778" s="3">
        <v>41116</v>
      </c>
      <c r="D778">
        <v>41161</v>
      </c>
      <c r="E778" t="s">
        <v>1534</v>
      </c>
      <c r="F778" t="s">
        <v>1535</v>
      </c>
      <c r="G778" t="s">
        <v>1900</v>
      </c>
      <c r="H778" s="44" t="s">
        <v>8209</v>
      </c>
      <c r="I778" s="44">
        <v>41162</v>
      </c>
      <c r="J778" t="s">
        <v>6058</v>
      </c>
      <c r="K778" t="s">
        <v>6093</v>
      </c>
      <c r="L778" t="s">
        <v>6094</v>
      </c>
      <c r="M778" t="s">
        <v>7429</v>
      </c>
      <c r="N778" s="44" t="s">
        <v>8210</v>
      </c>
      <c r="O778" s="44" t="s">
        <v>8191</v>
      </c>
      <c r="P778" s="44">
        <v>41170</v>
      </c>
      <c r="Q778" s="44" t="s">
        <v>7430</v>
      </c>
      <c r="R778" s="44" t="s">
        <v>501</v>
      </c>
    </row>
    <row r="779" spans="1:18" ht="18" customHeight="1">
      <c r="A779">
        <v>4010</v>
      </c>
      <c r="B779">
        <v>4010</v>
      </c>
      <c r="C779" s="3">
        <v>41116</v>
      </c>
      <c r="D779">
        <v>41161</v>
      </c>
      <c r="E779" t="s">
        <v>1534</v>
      </c>
      <c r="F779" t="s">
        <v>1535</v>
      </c>
      <c r="G779" t="s">
        <v>1900</v>
      </c>
      <c r="H779" s="44" t="s">
        <v>8355</v>
      </c>
      <c r="I779" s="44">
        <v>41171</v>
      </c>
      <c r="J779" t="s">
        <v>6090</v>
      </c>
      <c r="K779" t="s">
        <v>7431</v>
      </c>
      <c r="L779" t="s">
        <v>6095</v>
      </c>
      <c r="M779">
        <v>38392605</v>
      </c>
      <c r="N779" s="44" t="s">
        <v>8404</v>
      </c>
      <c r="O779" s="44" t="s">
        <v>8392</v>
      </c>
      <c r="P779" s="44">
        <v>41176</v>
      </c>
      <c r="Q779" s="44" t="s">
        <v>7432</v>
      </c>
      <c r="R779" s="44" t="s">
        <v>501</v>
      </c>
    </row>
    <row r="780" spans="1:18" ht="18" customHeight="1">
      <c r="A780">
        <v>4011</v>
      </c>
      <c r="B780">
        <v>4011</v>
      </c>
      <c r="C780" s="3">
        <v>41116</v>
      </c>
      <c r="D780">
        <v>41161</v>
      </c>
      <c r="E780" t="s">
        <v>1534</v>
      </c>
      <c r="F780" t="s">
        <v>1535</v>
      </c>
      <c r="G780" t="s">
        <v>1900</v>
      </c>
      <c r="H780" s="44" t="s">
        <v>8405</v>
      </c>
      <c r="I780" s="44">
        <v>41172</v>
      </c>
      <c r="J780" t="s">
        <v>6096</v>
      </c>
      <c r="K780" t="s">
        <v>6097</v>
      </c>
      <c r="L780" t="s">
        <v>6098</v>
      </c>
      <c r="M780" t="s">
        <v>7433</v>
      </c>
      <c r="N780" s="44" t="s">
        <v>8406</v>
      </c>
      <c r="O780" s="44" t="s">
        <v>8188</v>
      </c>
      <c r="P780" s="44">
        <v>41173</v>
      </c>
      <c r="Q780" s="44" t="s">
        <v>7434</v>
      </c>
      <c r="R780" s="44" t="s">
        <v>501</v>
      </c>
    </row>
    <row r="781" spans="1:18" ht="18" customHeight="1">
      <c r="A781">
        <v>4012</v>
      </c>
      <c r="B781">
        <v>4012</v>
      </c>
      <c r="C781" s="3">
        <v>41116</v>
      </c>
      <c r="D781">
        <v>41161</v>
      </c>
      <c r="E781" t="s">
        <v>1599</v>
      </c>
      <c r="F781" t="s">
        <v>1535</v>
      </c>
      <c r="G781" t="s">
        <v>1900</v>
      </c>
      <c r="H781" s="44" t="s">
        <v>501</v>
      </c>
      <c r="I781" s="44">
        <v>41162</v>
      </c>
      <c r="J781" t="s">
        <v>6064</v>
      </c>
      <c r="K781" t="s">
        <v>6099</v>
      </c>
      <c r="L781">
        <v>4012</v>
      </c>
      <c r="M781" t="s">
        <v>7435</v>
      </c>
      <c r="N781" s="44" t="s">
        <v>501</v>
      </c>
      <c r="O781" s="44" t="s">
        <v>501</v>
      </c>
      <c r="P781" s="44" t="s">
        <v>501</v>
      </c>
      <c r="Q781" s="44" t="s">
        <v>7436</v>
      </c>
      <c r="R781" s="44" t="s">
        <v>501</v>
      </c>
    </row>
    <row r="782" spans="1:18" ht="18" customHeight="1">
      <c r="A782">
        <v>4013</v>
      </c>
      <c r="B782">
        <v>4013</v>
      </c>
      <c r="C782" s="3">
        <v>41116</v>
      </c>
      <c r="D782">
        <v>41161</v>
      </c>
      <c r="E782" t="s">
        <v>1599</v>
      </c>
      <c r="F782" t="s">
        <v>1535</v>
      </c>
      <c r="G782" t="s">
        <v>1900</v>
      </c>
      <c r="H782" s="44" t="s">
        <v>501</v>
      </c>
      <c r="I782" s="44">
        <v>41162</v>
      </c>
      <c r="J782" t="s">
        <v>6101</v>
      </c>
      <c r="K782" t="s">
        <v>7437</v>
      </c>
      <c r="L782" t="s">
        <v>6100</v>
      </c>
      <c r="M782" t="s">
        <v>7438</v>
      </c>
      <c r="N782" s="44" t="s">
        <v>501</v>
      </c>
      <c r="O782" s="44" t="s">
        <v>501</v>
      </c>
      <c r="P782" s="44" t="s">
        <v>501</v>
      </c>
      <c r="Q782" s="44" t="s">
        <v>7439</v>
      </c>
      <c r="R782" s="44" t="s">
        <v>501</v>
      </c>
    </row>
    <row r="783" spans="1:18" ht="18" customHeight="1">
      <c r="A783">
        <v>4014</v>
      </c>
      <c r="B783">
        <v>4014</v>
      </c>
      <c r="C783" s="3">
        <v>41116</v>
      </c>
      <c r="D783">
        <v>41161</v>
      </c>
      <c r="E783" t="s">
        <v>1534</v>
      </c>
      <c r="F783" t="s">
        <v>1535</v>
      </c>
      <c r="G783" t="s">
        <v>1900</v>
      </c>
      <c r="H783" s="44" t="s">
        <v>8698</v>
      </c>
      <c r="I783" s="44">
        <v>41162</v>
      </c>
      <c r="J783" t="s">
        <v>6101</v>
      </c>
      <c r="K783" t="s">
        <v>7440</v>
      </c>
      <c r="L783" t="s">
        <v>6102</v>
      </c>
      <c r="M783" t="s">
        <v>7441</v>
      </c>
      <c r="N783" s="44" t="s">
        <v>8699</v>
      </c>
      <c r="O783" s="44" t="s">
        <v>8188</v>
      </c>
      <c r="P783" s="44">
        <v>41179</v>
      </c>
      <c r="Q783" s="44" t="s">
        <v>7442</v>
      </c>
      <c r="R783" s="44" t="s">
        <v>501</v>
      </c>
    </row>
    <row r="784" spans="1:18" ht="18" customHeight="1">
      <c r="A784">
        <v>4015</v>
      </c>
      <c r="B784">
        <v>4015</v>
      </c>
      <c r="C784" s="3">
        <v>41116</v>
      </c>
      <c r="D784">
        <v>41161</v>
      </c>
      <c r="E784" t="s">
        <v>1687</v>
      </c>
      <c r="F784" t="s">
        <v>1535</v>
      </c>
      <c r="G784" t="s">
        <v>1900</v>
      </c>
      <c r="H784" s="44" t="s">
        <v>501</v>
      </c>
      <c r="I784" s="44" t="s">
        <v>501</v>
      </c>
      <c r="J784" t="s">
        <v>6069</v>
      </c>
      <c r="K784" t="s">
        <v>6103</v>
      </c>
      <c r="L784" t="s">
        <v>6104</v>
      </c>
      <c r="M784">
        <v>38392605</v>
      </c>
      <c r="N784" s="44" t="s">
        <v>501</v>
      </c>
      <c r="O784" s="44" t="s">
        <v>501</v>
      </c>
      <c r="P784" s="44" t="s">
        <v>501</v>
      </c>
      <c r="Q784" s="44" t="s">
        <v>501</v>
      </c>
      <c r="R784" s="44" t="s">
        <v>501</v>
      </c>
    </row>
    <row r="785" spans="1:18" ht="18" customHeight="1">
      <c r="A785">
        <v>4016</v>
      </c>
      <c r="B785">
        <v>4016</v>
      </c>
      <c r="C785" s="3">
        <v>41116</v>
      </c>
      <c r="D785">
        <v>41161</v>
      </c>
      <c r="E785" t="s">
        <v>1534</v>
      </c>
      <c r="F785" t="s">
        <v>1535</v>
      </c>
      <c r="G785" t="s">
        <v>1900</v>
      </c>
      <c r="H785" s="44" t="s">
        <v>7991</v>
      </c>
      <c r="I785" s="44">
        <v>41162</v>
      </c>
      <c r="J785" t="s">
        <v>6087</v>
      </c>
      <c r="K785" t="s">
        <v>6105</v>
      </c>
      <c r="L785" t="s">
        <v>6106</v>
      </c>
      <c r="M785" t="s">
        <v>7443</v>
      </c>
      <c r="N785" s="44" t="s">
        <v>8211</v>
      </c>
      <c r="O785" s="44" t="s">
        <v>8188</v>
      </c>
      <c r="P785" s="44">
        <v>41169</v>
      </c>
      <c r="Q785" s="44" t="s">
        <v>7444</v>
      </c>
      <c r="R785" s="44" t="s">
        <v>501</v>
      </c>
    </row>
    <row r="786" spans="1:18" ht="18" customHeight="1">
      <c r="A786">
        <v>4034</v>
      </c>
      <c r="B786">
        <v>4034</v>
      </c>
      <c r="C786" s="3">
        <v>41116</v>
      </c>
      <c r="D786">
        <v>41161</v>
      </c>
      <c r="E786" t="s">
        <v>1534</v>
      </c>
      <c r="F786" t="s">
        <v>1535</v>
      </c>
      <c r="G786" t="s">
        <v>6107</v>
      </c>
      <c r="H786" s="44" t="s">
        <v>6466</v>
      </c>
      <c r="I786" s="44">
        <v>41123</v>
      </c>
      <c r="J786" t="s">
        <v>6108</v>
      </c>
      <c r="K786" t="s">
        <v>6109</v>
      </c>
      <c r="L786" t="s">
        <v>6110</v>
      </c>
      <c r="M786" t="s">
        <v>6111</v>
      </c>
      <c r="N786" s="44" t="s">
        <v>6467</v>
      </c>
      <c r="O786" s="44" t="s">
        <v>6336</v>
      </c>
      <c r="P786" s="44">
        <v>41123</v>
      </c>
      <c r="Q786" s="44" t="s">
        <v>501</v>
      </c>
      <c r="R786" s="44" t="s">
        <v>501</v>
      </c>
    </row>
    <row r="787" spans="1:18" ht="18" customHeight="1">
      <c r="A787">
        <v>4039</v>
      </c>
      <c r="B787">
        <v>4039</v>
      </c>
      <c r="C787" s="3">
        <v>41116</v>
      </c>
      <c r="D787">
        <v>41161</v>
      </c>
      <c r="E787" t="s">
        <v>1534</v>
      </c>
      <c r="F787" t="s">
        <v>1535</v>
      </c>
      <c r="G787" t="s">
        <v>6107</v>
      </c>
      <c r="H787" s="44" t="s">
        <v>6550</v>
      </c>
      <c r="I787" s="44">
        <v>41127</v>
      </c>
      <c r="J787" t="s">
        <v>6112</v>
      </c>
      <c r="K787" t="s">
        <v>6113</v>
      </c>
      <c r="L787" t="s">
        <v>6114</v>
      </c>
      <c r="M787" t="s">
        <v>6115</v>
      </c>
      <c r="N787" s="44" t="s">
        <v>6551</v>
      </c>
      <c r="O787" s="44" t="s">
        <v>6331</v>
      </c>
      <c r="P787" s="44">
        <v>41127</v>
      </c>
      <c r="Q787" s="44" t="s">
        <v>501</v>
      </c>
      <c r="R787" s="44" t="s">
        <v>501</v>
      </c>
    </row>
    <row r="788" spans="1:18" ht="18" customHeight="1">
      <c r="A788">
        <v>3991</v>
      </c>
      <c r="B788">
        <v>3991</v>
      </c>
      <c r="C788" s="3">
        <v>41116</v>
      </c>
      <c r="D788">
        <v>41161</v>
      </c>
      <c r="E788" t="s">
        <v>1599</v>
      </c>
      <c r="F788" t="s">
        <v>1535</v>
      </c>
      <c r="G788" t="s">
        <v>6116</v>
      </c>
      <c r="H788" s="44" t="s">
        <v>501</v>
      </c>
      <c r="I788" s="44">
        <v>41129</v>
      </c>
      <c r="J788" t="s">
        <v>3659</v>
      </c>
      <c r="K788" t="s">
        <v>3660</v>
      </c>
      <c r="L788" t="s">
        <v>5205</v>
      </c>
      <c r="M788" t="s">
        <v>3661</v>
      </c>
      <c r="N788" s="44" t="s">
        <v>501</v>
      </c>
      <c r="O788" s="44" t="s">
        <v>501</v>
      </c>
      <c r="P788" s="44" t="s">
        <v>501</v>
      </c>
      <c r="Q788" s="44" t="s">
        <v>501</v>
      </c>
      <c r="R788" s="44" t="s">
        <v>501</v>
      </c>
    </row>
    <row r="789" spans="1:18" ht="18" customHeight="1">
      <c r="A789">
        <v>4017</v>
      </c>
      <c r="B789">
        <v>4017</v>
      </c>
      <c r="C789" s="3">
        <v>41116</v>
      </c>
      <c r="D789">
        <v>41161</v>
      </c>
      <c r="E789" t="s">
        <v>1534</v>
      </c>
      <c r="F789" t="s">
        <v>1535</v>
      </c>
      <c r="G789" t="s">
        <v>1900</v>
      </c>
      <c r="H789" s="44" t="s">
        <v>8407</v>
      </c>
      <c r="I789" s="44">
        <v>41162</v>
      </c>
      <c r="J789" t="s">
        <v>6085</v>
      </c>
      <c r="K789" t="s">
        <v>6117</v>
      </c>
      <c r="L789" t="s">
        <v>6118</v>
      </c>
      <c r="M789" t="s">
        <v>7445</v>
      </c>
      <c r="N789" s="44" t="s">
        <v>8408</v>
      </c>
      <c r="O789" s="44" t="s">
        <v>8188</v>
      </c>
      <c r="P789" s="44">
        <v>41172</v>
      </c>
      <c r="Q789" s="44" t="s">
        <v>7446</v>
      </c>
      <c r="R789" s="44" t="s">
        <v>501</v>
      </c>
    </row>
    <row r="790" spans="1:18" ht="18" customHeight="1">
      <c r="A790">
        <v>4018</v>
      </c>
      <c r="B790">
        <v>4018</v>
      </c>
      <c r="C790" s="3">
        <v>41116</v>
      </c>
      <c r="D790">
        <v>41161</v>
      </c>
      <c r="E790" t="s">
        <v>1599</v>
      </c>
      <c r="F790" t="s">
        <v>1535</v>
      </c>
      <c r="G790" t="s">
        <v>1900</v>
      </c>
      <c r="H790" s="44" t="s">
        <v>8700</v>
      </c>
      <c r="I790" s="44">
        <v>41162</v>
      </c>
      <c r="J790" t="s">
        <v>6119</v>
      </c>
      <c r="K790" t="s">
        <v>6120</v>
      </c>
      <c r="L790" t="s">
        <v>6121</v>
      </c>
      <c r="M790">
        <v>38391620</v>
      </c>
      <c r="N790" s="44" t="s">
        <v>8701</v>
      </c>
      <c r="O790" s="44" t="s">
        <v>8191</v>
      </c>
      <c r="P790" s="44" t="s">
        <v>501</v>
      </c>
      <c r="Q790" s="44" t="s">
        <v>7447</v>
      </c>
      <c r="R790" s="44" t="s">
        <v>501</v>
      </c>
    </row>
    <row r="791" spans="1:18" ht="18" customHeight="1">
      <c r="A791">
        <v>4019</v>
      </c>
      <c r="B791">
        <v>4019</v>
      </c>
      <c r="C791" s="3">
        <v>41116</v>
      </c>
      <c r="D791">
        <v>41161</v>
      </c>
      <c r="E791" t="s">
        <v>1599</v>
      </c>
      <c r="F791" t="s">
        <v>1535</v>
      </c>
      <c r="G791" t="s">
        <v>1900</v>
      </c>
      <c r="H791" s="44" t="s">
        <v>501</v>
      </c>
      <c r="I791" s="44">
        <v>41162</v>
      </c>
      <c r="J791" t="s">
        <v>6119</v>
      </c>
      <c r="K791" t="s">
        <v>6122</v>
      </c>
      <c r="L791" t="s">
        <v>6123</v>
      </c>
      <c r="M791" t="s">
        <v>7448</v>
      </c>
      <c r="N791" s="44" t="s">
        <v>501</v>
      </c>
      <c r="O791" s="44" t="s">
        <v>501</v>
      </c>
      <c r="P791" s="44" t="s">
        <v>501</v>
      </c>
      <c r="Q791" s="44" t="s">
        <v>7449</v>
      </c>
      <c r="R791" s="44" t="s">
        <v>501</v>
      </c>
    </row>
    <row r="792" spans="1:18" ht="18" customHeight="1">
      <c r="A792">
        <v>4053</v>
      </c>
      <c r="B792">
        <v>4053</v>
      </c>
      <c r="C792" s="3">
        <v>41116</v>
      </c>
      <c r="D792">
        <v>41161</v>
      </c>
      <c r="E792" t="s">
        <v>1534</v>
      </c>
      <c r="F792" t="s">
        <v>1776</v>
      </c>
      <c r="G792" t="s">
        <v>5381</v>
      </c>
      <c r="H792" s="44" t="s">
        <v>8212</v>
      </c>
      <c r="I792" s="44" t="s">
        <v>501</v>
      </c>
      <c r="J792" t="s">
        <v>6124</v>
      </c>
      <c r="K792" t="s">
        <v>6125</v>
      </c>
      <c r="L792" t="s">
        <v>6126</v>
      </c>
      <c r="M792" t="s">
        <v>6127</v>
      </c>
      <c r="N792" s="44" t="s">
        <v>8409</v>
      </c>
      <c r="O792" s="44" t="s">
        <v>4275</v>
      </c>
      <c r="P792" s="44">
        <v>41171</v>
      </c>
      <c r="Q792" s="44" t="s">
        <v>501</v>
      </c>
      <c r="R792" s="44" t="s">
        <v>501</v>
      </c>
    </row>
    <row r="793" spans="1:18" ht="18" customHeight="1">
      <c r="A793">
        <v>4025</v>
      </c>
      <c r="B793">
        <v>4025</v>
      </c>
      <c r="C793" s="3">
        <v>41116</v>
      </c>
      <c r="D793">
        <v>41161</v>
      </c>
      <c r="E793" t="s">
        <v>1534</v>
      </c>
      <c r="F793" t="s">
        <v>1535</v>
      </c>
      <c r="G793" t="s">
        <v>6107</v>
      </c>
      <c r="H793" s="44" t="s">
        <v>6468</v>
      </c>
      <c r="I793" s="44">
        <v>41123</v>
      </c>
      <c r="J793" t="s">
        <v>6128</v>
      </c>
      <c r="K793" t="s">
        <v>6129</v>
      </c>
      <c r="L793" t="s">
        <v>6130</v>
      </c>
      <c r="M793" t="s">
        <v>6131</v>
      </c>
      <c r="N793" s="44" t="s">
        <v>6469</v>
      </c>
      <c r="O793" s="44" t="s">
        <v>6331</v>
      </c>
      <c r="P793" s="44">
        <v>41124</v>
      </c>
      <c r="Q793" s="44" t="s">
        <v>501</v>
      </c>
      <c r="R793" s="44" t="s">
        <v>501</v>
      </c>
    </row>
    <row r="794" spans="1:18" ht="18" customHeight="1">
      <c r="A794">
        <v>4023</v>
      </c>
      <c r="B794">
        <v>4023</v>
      </c>
      <c r="C794" s="3">
        <v>41116</v>
      </c>
      <c r="D794">
        <v>41161</v>
      </c>
      <c r="E794" t="s">
        <v>1534</v>
      </c>
      <c r="F794" t="s">
        <v>1535</v>
      </c>
      <c r="G794" t="s">
        <v>6107</v>
      </c>
      <c r="H794" s="44" t="s">
        <v>6470</v>
      </c>
      <c r="I794" s="44">
        <v>41124</v>
      </c>
      <c r="J794" t="s">
        <v>6132</v>
      </c>
      <c r="K794" t="s">
        <v>6133</v>
      </c>
      <c r="L794" t="s">
        <v>6110</v>
      </c>
      <c r="M794" t="s">
        <v>6134</v>
      </c>
      <c r="N794" s="44" t="s">
        <v>6471</v>
      </c>
      <c r="O794" s="44" t="s">
        <v>1596</v>
      </c>
      <c r="P794" s="44">
        <v>41127</v>
      </c>
      <c r="Q794" s="44" t="s">
        <v>501</v>
      </c>
      <c r="R794" s="44" t="s">
        <v>501</v>
      </c>
    </row>
    <row r="795" spans="1:18" ht="18" customHeight="1">
      <c r="A795">
        <v>4024</v>
      </c>
      <c r="B795">
        <v>4024</v>
      </c>
      <c r="C795" s="3">
        <v>41116</v>
      </c>
      <c r="D795">
        <v>41161</v>
      </c>
      <c r="E795" t="s">
        <v>1534</v>
      </c>
      <c r="F795" t="s">
        <v>1535</v>
      </c>
      <c r="G795" t="s">
        <v>6107</v>
      </c>
      <c r="H795" s="44" t="s">
        <v>6472</v>
      </c>
      <c r="I795" s="44">
        <v>41122</v>
      </c>
      <c r="J795" t="s">
        <v>6135</v>
      </c>
      <c r="K795" t="s">
        <v>6136</v>
      </c>
      <c r="L795" t="s">
        <v>6130</v>
      </c>
      <c r="M795" t="s">
        <v>6137</v>
      </c>
      <c r="N795" s="44" t="s">
        <v>6473</v>
      </c>
      <c r="O795" s="44" t="s">
        <v>1565</v>
      </c>
      <c r="P795" s="44">
        <v>41124</v>
      </c>
      <c r="Q795" s="44" t="s">
        <v>501</v>
      </c>
      <c r="R795" s="44" t="s">
        <v>501</v>
      </c>
    </row>
    <row r="796" spans="1:18" ht="18" customHeight="1">
      <c r="A796">
        <v>4026</v>
      </c>
      <c r="B796">
        <v>4026</v>
      </c>
      <c r="C796" s="3">
        <v>41116</v>
      </c>
      <c r="D796">
        <v>41161</v>
      </c>
      <c r="E796" t="s">
        <v>1534</v>
      </c>
      <c r="F796" t="s">
        <v>1535</v>
      </c>
      <c r="G796" t="s">
        <v>6107</v>
      </c>
      <c r="H796" s="44" t="s">
        <v>6552</v>
      </c>
      <c r="I796" s="44">
        <v>41138</v>
      </c>
      <c r="J796" t="s">
        <v>6138</v>
      </c>
      <c r="K796" t="s">
        <v>6139</v>
      </c>
      <c r="L796" t="s">
        <v>6130</v>
      </c>
      <c r="M796" t="s">
        <v>6140</v>
      </c>
      <c r="N796" s="44" t="s">
        <v>6553</v>
      </c>
      <c r="O796" s="44" t="s">
        <v>6554</v>
      </c>
      <c r="P796" s="44">
        <v>41141</v>
      </c>
      <c r="Q796" s="44" t="s">
        <v>501</v>
      </c>
      <c r="R796" s="44" t="s">
        <v>501</v>
      </c>
    </row>
    <row r="797" spans="1:18" ht="18" customHeight="1">
      <c r="A797">
        <v>4027</v>
      </c>
      <c r="B797">
        <v>4027</v>
      </c>
      <c r="C797" s="3">
        <v>41116</v>
      </c>
      <c r="D797">
        <v>41161</v>
      </c>
      <c r="E797" t="s">
        <v>1534</v>
      </c>
      <c r="F797" t="s">
        <v>1535</v>
      </c>
      <c r="G797" t="s">
        <v>6107</v>
      </c>
      <c r="H797" s="44" t="s">
        <v>6474</v>
      </c>
      <c r="I797" s="44">
        <v>41124</v>
      </c>
      <c r="J797" t="s">
        <v>6141</v>
      </c>
      <c r="K797" t="s">
        <v>6142</v>
      </c>
      <c r="L797" t="s">
        <v>6130</v>
      </c>
      <c r="M797" t="s">
        <v>6143</v>
      </c>
      <c r="N797" s="44" t="s">
        <v>6555</v>
      </c>
      <c r="O797" s="44" t="s">
        <v>6221</v>
      </c>
      <c r="P797" s="44">
        <v>41127</v>
      </c>
      <c r="Q797" s="44" t="s">
        <v>501</v>
      </c>
      <c r="R797" s="44" t="s">
        <v>501</v>
      </c>
    </row>
    <row r="798" spans="1:18" ht="18" customHeight="1">
      <c r="A798">
        <v>4022</v>
      </c>
      <c r="B798">
        <v>4022</v>
      </c>
      <c r="C798" s="3">
        <v>41116</v>
      </c>
      <c r="D798">
        <v>41161</v>
      </c>
      <c r="E798" t="s">
        <v>1534</v>
      </c>
      <c r="F798" t="s">
        <v>1535</v>
      </c>
      <c r="G798" t="s">
        <v>6107</v>
      </c>
      <c r="H798" s="44" t="s">
        <v>6556</v>
      </c>
      <c r="I798" s="44">
        <v>41137</v>
      </c>
      <c r="J798" t="s">
        <v>6144</v>
      </c>
      <c r="K798" t="s">
        <v>6145</v>
      </c>
      <c r="L798" t="s">
        <v>6130</v>
      </c>
      <c r="M798" t="s">
        <v>6146</v>
      </c>
      <c r="N798" s="44" t="s">
        <v>7019</v>
      </c>
      <c r="O798" s="44" t="s">
        <v>6331</v>
      </c>
      <c r="P798" s="44">
        <v>41137</v>
      </c>
      <c r="Q798" s="44" t="s">
        <v>501</v>
      </c>
      <c r="R798" s="44" t="s">
        <v>501</v>
      </c>
    </row>
    <row r="799" spans="1:18" ht="18" customHeight="1">
      <c r="A799">
        <v>4029</v>
      </c>
      <c r="B799">
        <v>4029</v>
      </c>
      <c r="C799" s="3">
        <v>41116</v>
      </c>
      <c r="D799">
        <v>41161</v>
      </c>
      <c r="E799" t="s">
        <v>1534</v>
      </c>
      <c r="F799" t="s">
        <v>1535</v>
      </c>
      <c r="G799" t="s">
        <v>6107</v>
      </c>
      <c r="H799" s="44" t="s">
        <v>7020</v>
      </c>
      <c r="I799" s="44">
        <v>41138</v>
      </c>
      <c r="J799" t="s">
        <v>6147</v>
      </c>
      <c r="K799" t="s">
        <v>6148</v>
      </c>
      <c r="L799" t="s">
        <v>6130</v>
      </c>
      <c r="M799" t="s">
        <v>6149</v>
      </c>
      <c r="N799" s="44" t="s">
        <v>7021</v>
      </c>
      <c r="O799" s="44" t="s">
        <v>5356</v>
      </c>
      <c r="P799" s="44">
        <v>41141</v>
      </c>
      <c r="Q799" s="44" t="s">
        <v>501</v>
      </c>
      <c r="R799" s="44" t="s">
        <v>501</v>
      </c>
    </row>
    <row r="800" spans="1:18" ht="18" customHeight="1">
      <c r="A800">
        <v>4028</v>
      </c>
      <c r="B800">
        <v>4028</v>
      </c>
      <c r="C800" s="3">
        <v>41116</v>
      </c>
      <c r="D800">
        <v>41161</v>
      </c>
      <c r="E800" t="s">
        <v>1534</v>
      </c>
      <c r="F800" t="s">
        <v>1535</v>
      </c>
      <c r="G800" t="s">
        <v>6107</v>
      </c>
      <c r="H800" s="44" t="s">
        <v>6557</v>
      </c>
      <c r="I800" s="44">
        <v>41134</v>
      </c>
      <c r="J800" t="s">
        <v>6150</v>
      </c>
      <c r="K800" t="s">
        <v>6151</v>
      </c>
      <c r="L800" t="s">
        <v>6130</v>
      </c>
      <c r="M800" t="s">
        <v>6152</v>
      </c>
      <c r="N800" s="44" t="s">
        <v>6558</v>
      </c>
      <c r="O800" s="44" t="s">
        <v>5984</v>
      </c>
      <c r="P800" s="44">
        <v>41130</v>
      </c>
      <c r="Q800" s="44" t="s">
        <v>501</v>
      </c>
      <c r="R800" s="44" t="s">
        <v>501</v>
      </c>
    </row>
    <row r="801" spans="1:18" ht="18" customHeight="1">
      <c r="A801">
        <v>4030</v>
      </c>
      <c r="B801">
        <v>4030</v>
      </c>
      <c r="C801" s="3">
        <v>41116</v>
      </c>
      <c r="D801">
        <v>41161</v>
      </c>
      <c r="E801" t="s">
        <v>1534</v>
      </c>
      <c r="F801" t="s">
        <v>1535</v>
      </c>
      <c r="G801" t="s">
        <v>6107</v>
      </c>
      <c r="H801" s="44" t="s">
        <v>7992</v>
      </c>
      <c r="I801" s="44">
        <v>41156</v>
      </c>
      <c r="J801" t="s">
        <v>6153</v>
      </c>
      <c r="K801" t="s">
        <v>6154</v>
      </c>
      <c r="L801" t="s">
        <v>6130</v>
      </c>
      <c r="M801" t="s">
        <v>6155</v>
      </c>
      <c r="N801" s="44" t="s">
        <v>7993</v>
      </c>
      <c r="O801" s="44" t="s">
        <v>5551</v>
      </c>
      <c r="P801" s="44">
        <v>41163</v>
      </c>
      <c r="Q801" s="44" t="s">
        <v>501</v>
      </c>
      <c r="R801" s="44" t="s">
        <v>501</v>
      </c>
    </row>
    <row r="802" spans="1:18" ht="18" customHeight="1">
      <c r="A802">
        <v>4031</v>
      </c>
      <c r="B802">
        <v>4031</v>
      </c>
      <c r="C802" s="3">
        <v>41116</v>
      </c>
      <c r="D802">
        <v>41161</v>
      </c>
      <c r="E802" t="s">
        <v>1534</v>
      </c>
      <c r="F802" t="s">
        <v>1535</v>
      </c>
      <c r="G802" t="s">
        <v>6107</v>
      </c>
      <c r="H802" s="44" t="s">
        <v>7718</v>
      </c>
      <c r="I802" s="44">
        <v>41158</v>
      </c>
      <c r="J802" t="s">
        <v>6153</v>
      </c>
      <c r="K802" t="s">
        <v>6156</v>
      </c>
      <c r="L802" t="s">
        <v>6130</v>
      </c>
      <c r="M802" t="s">
        <v>6157</v>
      </c>
      <c r="N802" s="44" t="s">
        <v>7719</v>
      </c>
      <c r="O802" s="44" t="s">
        <v>5213</v>
      </c>
      <c r="P802" s="44">
        <v>41158</v>
      </c>
      <c r="Q802" s="44" t="s">
        <v>501</v>
      </c>
      <c r="R802" s="44" t="s">
        <v>501</v>
      </c>
    </row>
    <row r="803" spans="1:18" ht="18" customHeight="1">
      <c r="A803">
        <v>4032</v>
      </c>
      <c r="B803">
        <v>4032</v>
      </c>
      <c r="C803" s="3">
        <v>41116</v>
      </c>
      <c r="D803">
        <v>41161</v>
      </c>
      <c r="E803" t="s">
        <v>1534</v>
      </c>
      <c r="F803" t="s">
        <v>1535</v>
      </c>
      <c r="G803" t="s">
        <v>6107</v>
      </c>
      <c r="H803" s="44" t="s">
        <v>7629</v>
      </c>
      <c r="I803" s="44">
        <v>41158</v>
      </c>
      <c r="J803" t="s">
        <v>6158</v>
      </c>
      <c r="K803" t="s">
        <v>6159</v>
      </c>
      <c r="L803" t="s">
        <v>6130</v>
      </c>
      <c r="M803" t="s">
        <v>6160</v>
      </c>
      <c r="N803" s="44" t="s">
        <v>7720</v>
      </c>
      <c r="O803" s="44" t="s">
        <v>6329</v>
      </c>
      <c r="P803" s="44">
        <v>41158</v>
      </c>
      <c r="Q803" s="44" t="s">
        <v>501</v>
      </c>
      <c r="R803" s="44" t="s">
        <v>501</v>
      </c>
    </row>
    <row r="804" spans="1:18" ht="18" customHeight="1">
      <c r="A804">
        <v>4033</v>
      </c>
      <c r="B804">
        <v>4033</v>
      </c>
      <c r="C804" s="3">
        <v>41116</v>
      </c>
      <c r="D804">
        <v>41161</v>
      </c>
      <c r="E804" t="s">
        <v>1534</v>
      </c>
      <c r="F804" t="s">
        <v>1535</v>
      </c>
      <c r="G804" t="s">
        <v>6107</v>
      </c>
      <c r="H804" s="44" t="s">
        <v>7630</v>
      </c>
      <c r="I804" s="44">
        <v>41156</v>
      </c>
      <c r="J804" t="s">
        <v>6158</v>
      </c>
      <c r="K804" t="s">
        <v>6161</v>
      </c>
      <c r="L804" t="s">
        <v>6130</v>
      </c>
      <c r="M804" t="s">
        <v>6162</v>
      </c>
      <c r="N804" s="44" t="s">
        <v>7994</v>
      </c>
      <c r="O804" s="44" t="s">
        <v>6871</v>
      </c>
      <c r="P804" s="44">
        <v>41165</v>
      </c>
      <c r="Q804" s="44" t="s">
        <v>501</v>
      </c>
      <c r="R804" s="44" t="s">
        <v>501</v>
      </c>
    </row>
    <row r="805" spans="1:18" ht="18" customHeight="1">
      <c r="A805">
        <v>4035</v>
      </c>
      <c r="B805">
        <v>4035</v>
      </c>
      <c r="C805" s="3">
        <v>41116</v>
      </c>
      <c r="D805">
        <v>41161</v>
      </c>
      <c r="E805" t="s">
        <v>1534</v>
      </c>
      <c r="F805" t="s">
        <v>1535</v>
      </c>
      <c r="G805" t="s">
        <v>6107</v>
      </c>
      <c r="H805" s="44" t="s">
        <v>8213</v>
      </c>
      <c r="I805" s="44">
        <v>41156</v>
      </c>
      <c r="J805" t="s">
        <v>6163</v>
      </c>
      <c r="K805" t="s">
        <v>6164</v>
      </c>
      <c r="L805" t="s">
        <v>6110</v>
      </c>
      <c r="M805" t="s">
        <v>6165</v>
      </c>
      <c r="N805" s="44" t="s">
        <v>8214</v>
      </c>
      <c r="O805" s="44" t="s">
        <v>5213</v>
      </c>
      <c r="P805" s="44">
        <v>41169</v>
      </c>
      <c r="Q805" s="44" t="s">
        <v>501</v>
      </c>
      <c r="R805" s="44" t="s">
        <v>501</v>
      </c>
    </row>
    <row r="806" spans="1:18" ht="18" customHeight="1">
      <c r="A806">
        <v>4036</v>
      </c>
      <c r="B806">
        <v>4036</v>
      </c>
      <c r="C806" s="3">
        <v>41116</v>
      </c>
      <c r="D806">
        <v>41161</v>
      </c>
      <c r="E806" t="s">
        <v>1534</v>
      </c>
      <c r="F806" t="s">
        <v>1535</v>
      </c>
      <c r="G806" t="s">
        <v>6107</v>
      </c>
      <c r="H806" s="44" t="s">
        <v>8215</v>
      </c>
      <c r="I806" s="44" t="s">
        <v>501</v>
      </c>
      <c r="J806" t="s">
        <v>6166</v>
      </c>
      <c r="K806" t="s">
        <v>6167</v>
      </c>
      <c r="L806" t="s">
        <v>6168</v>
      </c>
      <c r="M806" t="s">
        <v>6169</v>
      </c>
      <c r="N806" s="44" t="s">
        <v>8356</v>
      </c>
      <c r="O806" s="44" t="s">
        <v>501</v>
      </c>
      <c r="P806" s="44">
        <v>41171</v>
      </c>
      <c r="Q806" s="44" t="s">
        <v>501</v>
      </c>
      <c r="R806" s="44" t="s">
        <v>501</v>
      </c>
    </row>
    <row r="807" spans="1:18" ht="18" customHeight="1">
      <c r="A807">
        <v>4038</v>
      </c>
      <c r="B807">
        <v>4038</v>
      </c>
      <c r="C807" s="3">
        <v>41116</v>
      </c>
      <c r="D807">
        <v>41173</v>
      </c>
      <c r="E807" t="s">
        <v>1599</v>
      </c>
      <c r="F807" t="s">
        <v>1535</v>
      </c>
      <c r="G807" t="s">
        <v>6107</v>
      </c>
      <c r="H807" s="44" t="s">
        <v>501</v>
      </c>
      <c r="I807" s="44">
        <v>41157</v>
      </c>
      <c r="J807" t="s">
        <v>6166</v>
      </c>
      <c r="K807" t="s">
        <v>8357</v>
      </c>
      <c r="L807" t="s">
        <v>6168</v>
      </c>
      <c r="M807" t="s">
        <v>6169</v>
      </c>
      <c r="N807" s="44" t="s">
        <v>501</v>
      </c>
      <c r="O807" s="44" t="s">
        <v>501</v>
      </c>
      <c r="P807" s="44" t="s">
        <v>501</v>
      </c>
      <c r="Q807" s="44" t="s">
        <v>8358</v>
      </c>
      <c r="R807" s="44" t="s">
        <v>501</v>
      </c>
    </row>
    <row r="808" spans="1:18" ht="18" customHeight="1">
      <c r="A808">
        <v>4042</v>
      </c>
      <c r="B808">
        <v>4042</v>
      </c>
      <c r="C808" s="3">
        <v>41116</v>
      </c>
      <c r="D808">
        <v>41161</v>
      </c>
      <c r="E808" t="s">
        <v>1599</v>
      </c>
      <c r="F808" t="s">
        <v>1535</v>
      </c>
      <c r="G808" t="s">
        <v>6107</v>
      </c>
      <c r="H808" s="44" t="s">
        <v>501</v>
      </c>
      <c r="I808" s="44">
        <v>41156</v>
      </c>
      <c r="J808" t="s">
        <v>6170</v>
      </c>
      <c r="K808" t="s">
        <v>6171</v>
      </c>
      <c r="L808" t="s">
        <v>6172</v>
      </c>
      <c r="M808" t="s">
        <v>6173</v>
      </c>
      <c r="N808" s="44" t="s">
        <v>501</v>
      </c>
      <c r="O808" s="44" t="s">
        <v>501</v>
      </c>
      <c r="P808" s="44" t="s">
        <v>501</v>
      </c>
      <c r="Q808" s="44" t="s">
        <v>501</v>
      </c>
      <c r="R808" s="44" t="s">
        <v>501</v>
      </c>
    </row>
    <row r="809" spans="1:18" ht="18" customHeight="1">
      <c r="A809">
        <v>4047</v>
      </c>
      <c r="B809">
        <v>4047</v>
      </c>
      <c r="C809" s="3">
        <v>41116</v>
      </c>
      <c r="D809">
        <v>41161</v>
      </c>
      <c r="E809" t="s">
        <v>1599</v>
      </c>
      <c r="F809" t="s">
        <v>1535</v>
      </c>
      <c r="G809" t="s">
        <v>6107</v>
      </c>
      <c r="H809" s="44" t="s">
        <v>6559</v>
      </c>
      <c r="I809" s="44">
        <v>41156</v>
      </c>
      <c r="J809" t="s">
        <v>6174</v>
      </c>
      <c r="K809" t="s">
        <v>6175</v>
      </c>
      <c r="L809" t="s">
        <v>6130</v>
      </c>
      <c r="M809" t="s">
        <v>6176</v>
      </c>
      <c r="N809" s="44" t="s">
        <v>501</v>
      </c>
      <c r="O809" s="44" t="s">
        <v>501</v>
      </c>
      <c r="P809" s="44" t="s">
        <v>501</v>
      </c>
      <c r="Q809" s="44" t="s">
        <v>501</v>
      </c>
      <c r="R809" s="44" t="s">
        <v>501</v>
      </c>
    </row>
    <row r="810" spans="1:18" ht="18" customHeight="1">
      <c r="A810">
        <v>4049</v>
      </c>
      <c r="B810">
        <v>4049</v>
      </c>
      <c r="C810" s="3">
        <v>41116</v>
      </c>
      <c r="D810">
        <v>41161</v>
      </c>
      <c r="E810" t="s">
        <v>1599</v>
      </c>
      <c r="F810" t="s">
        <v>1535</v>
      </c>
      <c r="G810" t="s">
        <v>6107</v>
      </c>
      <c r="H810" s="44" t="s">
        <v>7022</v>
      </c>
      <c r="I810" s="44">
        <v>41156</v>
      </c>
      <c r="J810" t="s">
        <v>6177</v>
      </c>
      <c r="K810" t="s">
        <v>6178</v>
      </c>
      <c r="L810" t="s">
        <v>6179</v>
      </c>
      <c r="M810" t="s">
        <v>6180</v>
      </c>
      <c r="N810" s="44" t="s">
        <v>501</v>
      </c>
      <c r="O810" s="44" t="s">
        <v>501</v>
      </c>
      <c r="P810" s="44" t="s">
        <v>501</v>
      </c>
      <c r="Q810" s="44" t="s">
        <v>501</v>
      </c>
      <c r="R810" s="44" t="s">
        <v>501</v>
      </c>
    </row>
    <row r="811" spans="1:18" ht="18" customHeight="1">
      <c r="A811">
        <v>4050</v>
      </c>
      <c r="B811">
        <v>4050</v>
      </c>
      <c r="C811" s="3">
        <v>41116</v>
      </c>
      <c r="D811">
        <v>41161</v>
      </c>
      <c r="E811" t="s">
        <v>1534</v>
      </c>
      <c r="F811" t="s">
        <v>1535</v>
      </c>
      <c r="G811" t="s">
        <v>6107</v>
      </c>
      <c r="H811" s="44" t="s">
        <v>7292</v>
      </c>
      <c r="I811" s="44">
        <v>41148</v>
      </c>
      <c r="J811" t="s">
        <v>6177</v>
      </c>
      <c r="K811" t="s">
        <v>6181</v>
      </c>
      <c r="L811" t="s">
        <v>6182</v>
      </c>
      <c r="M811" t="s">
        <v>6180</v>
      </c>
      <c r="N811" s="44" t="s">
        <v>7450</v>
      </c>
      <c r="O811" s="44" t="s">
        <v>6890</v>
      </c>
      <c r="P811" s="44">
        <v>41149</v>
      </c>
      <c r="Q811" s="44" t="s">
        <v>501</v>
      </c>
      <c r="R811" s="44" t="s">
        <v>501</v>
      </c>
    </row>
    <row r="812" spans="1:18" ht="18" customHeight="1">
      <c r="A812">
        <v>4048</v>
      </c>
      <c r="B812">
        <v>4048</v>
      </c>
      <c r="C812" s="3">
        <v>41116</v>
      </c>
      <c r="D812">
        <v>41161</v>
      </c>
      <c r="E812" t="s">
        <v>1534</v>
      </c>
      <c r="F812" t="s">
        <v>1535</v>
      </c>
      <c r="G812" t="s">
        <v>6107</v>
      </c>
      <c r="H812" s="44" t="s">
        <v>7023</v>
      </c>
      <c r="I812" s="44">
        <v>41148</v>
      </c>
      <c r="J812" t="s">
        <v>6183</v>
      </c>
      <c r="K812" t="s">
        <v>6184</v>
      </c>
      <c r="L812" t="s">
        <v>6185</v>
      </c>
      <c r="M812" t="s">
        <v>6186</v>
      </c>
      <c r="N812" s="44" t="s">
        <v>7540</v>
      </c>
      <c r="O812" s="44" t="s">
        <v>7531</v>
      </c>
      <c r="P812" s="44">
        <v>41151</v>
      </c>
      <c r="Q812" s="44" t="s">
        <v>501</v>
      </c>
      <c r="R812" s="44" t="s">
        <v>501</v>
      </c>
    </row>
    <row r="813" spans="1:18" ht="18" customHeight="1">
      <c r="A813">
        <v>4051</v>
      </c>
      <c r="B813">
        <v>4051</v>
      </c>
      <c r="C813" s="3">
        <v>41116</v>
      </c>
      <c r="D813">
        <v>41161</v>
      </c>
      <c r="E813" t="s">
        <v>1534</v>
      </c>
      <c r="F813" t="s">
        <v>1535</v>
      </c>
      <c r="G813" t="s">
        <v>6107</v>
      </c>
      <c r="H813" s="44" t="s">
        <v>6921</v>
      </c>
      <c r="I813" s="44">
        <v>41129</v>
      </c>
      <c r="J813" t="s">
        <v>6177</v>
      </c>
      <c r="K813" t="s">
        <v>6187</v>
      </c>
      <c r="L813" t="s">
        <v>6188</v>
      </c>
      <c r="M813" t="s">
        <v>6189</v>
      </c>
      <c r="N813" s="44" t="s">
        <v>6922</v>
      </c>
      <c r="O813" s="44" t="s">
        <v>6872</v>
      </c>
      <c r="P813" s="44">
        <v>41135</v>
      </c>
      <c r="Q813" s="44" t="s">
        <v>501</v>
      </c>
      <c r="R813" s="44" t="s">
        <v>501</v>
      </c>
    </row>
    <row r="814" spans="1:18" ht="18" customHeight="1">
      <c r="A814">
        <v>4037</v>
      </c>
      <c r="B814">
        <v>4037</v>
      </c>
      <c r="C814" s="3">
        <v>41116</v>
      </c>
      <c r="D814">
        <v>41161</v>
      </c>
      <c r="E814" t="s">
        <v>1534</v>
      </c>
      <c r="F814" t="s">
        <v>1535</v>
      </c>
      <c r="G814" t="s">
        <v>6107</v>
      </c>
      <c r="H814" s="44" t="s">
        <v>6727</v>
      </c>
      <c r="I814" s="44">
        <v>41131</v>
      </c>
      <c r="J814" t="s">
        <v>6166</v>
      </c>
      <c r="K814" t="s">
        <v>6190</v>
      </c>
      <c r="L814" t="s">
        <v>6168</v>
      </c>
      <c r="M814" t="s">
        <v>6169</v>
      </c>
      <c r="N814" s="44" t="s">
        <v>6728</v>
      </c>
      <c r="O814" s="44" t="s">
        <v>5912</v>
      </c>
      <c r="P814" s="44">
        <v>41134</v>
      </c>
      <c r="Q814" s="44" t="s">
        <v>501</v>
      </c>
      <c r="R814" s="44" t="s">
        <v>501</v>
      </c>
    </row>
    <row r="815" spans="1:18" ht="18" customHeight="1">
      <c r="A815">
        <v>4040</v>
      </c>
      <c r="B815">
        <v>4040</v>
      </c>
      <c r="C815" s="3">
        <v>41116</v>
      </c>
      <c r="D815">
        <v>41161</v>
      </c>
      <c r="E815" t="s">
        <v>1534</v>
      </c>
      <c r="F815" t="s">
        <v>1535</v>
      </c>
      <c r="G815" t="s">
        <v>6107</v>
      </c>
      <c r="H815" s="44" t="s">
        <v>7024</v>
      </c>
      <c r="I815" s="44">
        <v>41137</v>
      </c>
      <c r="J815" t="s">
        <v>6112</v>
      </c>
      <c r="K815" t="s">
        <v>6190</v>
      </c>
      <c r="L815" t="s">
        <v>6191</v>
      </c>
      <c r="M815" t="s">
        <v>6115</v>
      </c>
      <c r="N815" s="44" t="s">
        <v>7025</v>
      </c>
      <c r="O815" s="44" t="s">
        <v>5912</v>
      </c>
      <c r="P815" s="44">
        <v>41137</v>
      </c>
      <c r="Q815" s="44" t="s">
        <v>501</v>
      </c>
      <c r="R815" s="44" t="s">
        <v>501</v>
      </c>
    </row>
    <row r="816" spans="1:18" ht="18" customHeight="1">
      <c r="A816">
        <v>4041</v>
      </c>
      <c r="B816">
        <v>4041</v>
      </c>
      <c r="C816" s="3">
        <v>41116</v>
      </c>
      <c r="D816">
        <v>41161</v>
      </c>
      <c r="E816" t="s">
        <v>1534</v>
      </c>
      <c r="F816" t="s">
        <v>1535</v>
      </c>
      <c r="G816" t="s">
        <v>6107</v>
      </c>
      <c r="H816" s="44" t="s">
        <v>7026</v>
      </c>
      <c r="I816" s="44">
        <v>41137</v>
      </c>
      <c r="J816" t="s">
        <v>6112</v>
      </c>
      <c r="K816" t="s">
        <v>6192</v>
      </c>
      <c r="L816" t="s">
        <v>6110</v>
      </c>
      <c r="M816" t="s">
        <v>6115</v>
      </c>
      <c r="N816" s="44" t="s">
        <v>7027</v>
      </c>
      <c r="O816" s="44" t="s">
        <v>5912</v>
      </c>
      <c r="P816" s="44">
        <v>41138</v>
      </c>
      <c r="Q816" s="44" t="s">
        <v>501</v>
      </c>
      <c r="R816" s="44" t="s">
        <v>501</v>
      </c>
    </row>
    <row r="817" spans="1:18" ht="18" customHeight="1">
      <c r="A817">
        <v>4043</v>
      </c>
      <c r="B817">
        <v>4043</v>
      </c>
      <c r="C817" s="3">
        <v>41116</v>
      </c>
      <c r="D817">
        <v>41161</v>
      </c>
      <c r="E817" t="s">
        <v>1534</v>
      </c>
      <c r="F817" t="s">
        <v>1535</v>
      </c>
      <c r="G817" t="s">
        <v>6107</v>
      </c>
      <c r="H817" s="44" t="s">
        <v>6729</v>
      </c>
      <c r="I817" s="44">
        <v>41143</v>
      </c>
      <c r="J817" t="s">
        <v>6193</v>
      </c>
      <c r="K817" t="s">
        <v>6194</v>
      </c>
      <c r="L817" t="s">
        <v>6110</v>
      </c>
      <c r="M817" t="s">
        <v>6195</v>
      </c>
      <c r="N817" s="44" t="s">
        <v>6730</v>
      </c>
      <c r="O817" s="44" t="s">
        <v>6731</v>
      </c>
      <c r="P817" s="44">
        <v>41134</v>
      </c>
      <c r="Q817" s="44" t="s">
        <v>501</v>
      </c>
      <c r="R817" s="44" t="s">
        <v>501</v>
      </c>
    </row>
    <row r="818" spans="1:18" ht="18" customHeight="1">
      <c r="A818">
        <v>4044</v>
      </c>
      <c r="B818">
        <v>4044</v>
      </c>
      <c r="C818" s="3">
        <v>41116</v>
      </c>
      <c r="D818">
        <v>41161</v>
      </c>
      <c r="E818" t="s">
        <v>1534</v>
      </c>
      <c r="F818" t="s">
        <v>1535</v>
      </c>
      <c r="G818" t="s">
        <v>6107</v>
      </c>
      <c r="H818" s="44" t="s">
        <v>6732</v>
      </c>
      <c r="I818" s="44">
        <v>41131</v>
      </c>
      <c r="J818" t="s">
        <v>6193</v>
      </c>
      <c r="K818" t="s">
        <v>6194</v>
      </c>
      <c r="L818" t="s">
        <v>6196</v>
      </c>
      <c r="M818" t="s">
        <v>6195</v>
      </c>
      <c r="N818" s="44" t="s">
        <v>6692</v>
      </c>
      <c r="O818" s="44" t="s">
        <v>6658</v>
      </c>
      <c r="P818" s="44">
        <v>41135</v>
      </c>
      <c r="Q818" s="44" t="s">
        <v>501</v>
      </c>
      <c r="R818" s="44" t="s">
        <v>501</v>
      </c>
    </row>
    <row r="819" spans="1:18" ht="18" customHeight="1">
      <c r="A819">
        <v>4045</v>
      </c>
      <c r="B819">
        <v>4045</v>
      </c>
      <c r="C819" s="3">
        <v>41116</v>
      </c>
      <c r="D819">
        <v>41161</v>
      </c>
      <c r="E819" t="s">
        <v>1534</v>
      </c>
      <c r="F819" t="s">
        <v>1535</v>
      </c>
      <c r="G819" t="s">
        <v>6107</v>
      </c>
      <c r="H819" s="44" t="s">
        <v>6733</v>
      </c>
      <c r="I819" s="44">
        <v>41134</v>
      </c>
      <c r="J819" t="s">
        <v>6197</v>
      </c>
      <c r="K819" t="s">
        <v>6194</v>
      </c>
      <c r="L819" t="s">
        <v>6110</v>
      </c>
      <c r="M819" t="s">
        <v>6195</v>
      </c>
      <c r="N819" s="44" t="s">
        <v>6734</v>
      </c>
      <c r="O819" s="44" t="s">
        <v>6658</v>
      </c>
      <c r="P819" s="44">
        <v>41134</v>
      </c>
      <c r="Q819" s="44" t="s">
        <v>501</v>
      </c>
      <c r="R819" s="44" t="s">
        <v>501</v>
      </c>
    </row>
    <row r="820" spans="1:18" ht="18" customHeight="1">
      <c r="A820">
        <v>4046</v>
      </c>
      <c r="B820">
        <v>4046</v>
      </c>
      <c r="C820" s="3">
        <v>41116</v>
      </c>
      <c r="D820">
        <v>41161</v>
      </c>
      <c r="E820" t="s">
        <v>1534</v>
      </c>
      <c r="F820" t="s">
        <v>1535</v>
      </c>
      <c r="G820" t="s">
        <v>6107</v>
      </c>
      <c r="H820" s="44" t="s">
        <v>6735</v>
      </c>
      <c r="I820" s="44">
        <v>41148</v>
      </c>
      <c r="J820" t="s">
        <v>6174</v>
      </c>
      <c r="K820" t="s">
        <v>6198</v>
      </c>
      <c r="L820" t="s">
        <v>6130</v>
      </c>
      <c r="M820" t="s">
        <v>6199</v>
      </c>
      <c r="N820" s="44" t="s">
        <v>6736</v>
      </c>
      <c r="O820" s="44" t="s">
        <v>5912</v>
      </c>
      <c r="P820" s="44">
        <v>41134</v>
      </c>
      <c r="Q820" s="44" t="s">
        <v>501</v>
      </c>
      <c r="R820" s="44" t="s">
        <v>501</v>
      </c>
    </row>
    <row r="821" spans="1:18" ht="18" customHeight="1">
      <c r="A821">
        <v>4052</v>
      </c>
      <c r="B821">
        <v>4052</v>
      </c>
      <c r="C821" s="3">
        <v>41116</v>
      </c>
      <c r="D821">
        <v>41161</v>
      </c>
      <c r="E821" t="s">
        <v>1534</v>
      </c>
      <c r="F821" t="s">
        <v>1535</v>
      </c>
      <c r="G821" t="s">
        <v>6107</v>
      </c>
      <c r="H821" s="44" t="s">
        <v>6923</v>
      </c>
      <c r="I821" s="44">
        <v>41148</v>
      </c>
      <c r="J821" t="s">
        <v>6177</v>
      </c>
      <c r="K821" t="s">
        <v>6200</v>
      </c>
      <c r="L821" t="s">
        <v>6182</v>
      </c>
      <c r="M821" t="s">
        <v>6189</v>
      </c>
      <c r="N821" s="44" t="s">
        <v>6924</v>
      </c>
      <c r="O821" s="44" t="s">
        <v>6658</v>
      </c>
      <c r="P821" s="44">
        <v>41135</v>
      </c>
      <c r="Q821" s="44" t="s">
        <v>501</v>
      </c>
      <c r="R821" s="44" t="s">
        <v>501</v>
      </c>
    </row>
    <row r="822" spans="1:18" ht="18" customHeight="1">
      <c r="A822">
        <v>4074</v>
      </c>
      <c r="B822">
        <v>4074</v>
      </c>
      <c r="C822" s="3">
        <v>41120</v>
      </c>
      <c r="D822">
        <v>41165</v>
      </c>
      <c r="E822" t="s">
        <v>1534</v>
      </c>
      <c r="F822" t="s">
        <v>1535</v>
      </c>
      <c r="G822" t="s">
        <v>170</v>
      </c>
      <c r="H822" s="44" t="s">
        <v>8410</v>
      </c>
      <c r="I822" s="44">
        <v>41152</v>
      </c>
      <c r="J822" t="s">
        <v>6261</v>
      </c>
      <c r="K822" t="s">
        <v>3726</v>
      </c>
      <c r="L822" t="s">
        <v>6262</v>
      </c>
      <c r="M822" t="s">
        <v>6263</v>
      </c>
      <c r="N822" s="44" t="s">
        <v>8411</v>
      </c>
      <c r="O822" s="44" t="s">
        <v>5976</v>
      </c>
      <c r="P822" s="44">
        <v>41173</v>
      </c>
      <c r="Q822" s="44" t="s">
        <v>501</v>
      </c>
      <c r="R822" s="44" t="s">
        <v>501</v>
      </c>
    </row>
    <row r="823" spans="1:18" ht="18" customHeight="1">
      <c r="A823">
        <v>4073</v>
      </c>
      <c r="B823">
        <v>4073</v>
      </c>
      <c r="C823" s="3">
        <v>41120</v>
      </c>
      <c r="D823">
        <v>41165</v>
      </c>
      <c r="E823" t="s">
        <v>1534</v>
      </c>
      <c r="F823" t="s">
        <v>1535</v>
      </c>
      <c r="G823" t="s">
        <v>170</v>
      </c>
      <c r="H823" s="44" t="s">
        <v>8516</v>
      </c>
      <c r="I823" s="44">
        <v>41152</v>
      </c>
      <c r="J823" t="s">
        <v>6261</v>
      </c>
      <c r="K823" t="s">
        <v>3726</v>
      </c>
      <c r="L823" t="s">
        <v>6264</v>
      </c>
      <c r="M823" t="s">
        <v>6265</v>
      </c>
      <c r="N823" s="44" t="s">
        <v>8702</v>
      </c>
      <c r="O823" s="44" t="s">
        <v>6968</v>
      </c>
      <c r="P823" s="44">
        <v>41178</v>
      </c>
      <c r="Q823" s="44" t="s">
        <v>501</v>
      </c>
      <c r="R823" s="44" t="s">
        <v>501</v>
      </c>
    </row>
    <row r="824" spans="1:18" ht="18" customHeight="1">
      <c r="A824">
        <v>4072</v>
      </c>
      <c r="B824">
        <v>4072</v>
      </c>
      <c r="C824" s="3">
        <v>41120</v>
      </c>
      <c r="D824">
        <v>41165</v>
      </c>
      <c r="E824" t="s">
        <v>1534</v>
      </c>
      <c r="F824" t="s">
        <v>1535</v>
      </c>
      <c r="G824" t="s">
        <v>170</v>
      </c>
      <c r="H824" s="44" t="s">
        <v>8412</v>
      </c>
      <c r="I824" s="44">
        <v>41152</v>
      </c>
      <c r="J824" t="s">
        <v>6261</v>
      </c>
      <c r="K824" t="s">
        <v>6266</v>
      </c>
      <c r="L824" t="s">
        <v>6267</v>
      </c>
      <c r="M824" t="s">
        <v>6268</v>
      </c>
      <c r="N824" s="44" t="s">
        <v>8517</v>
      </c>
      <c r="O824" s="44" t="s">
        <v>6968</v>
      </c>
      <c r="P824" s="44">
        <v>41176</v>
      </c>
      <c r="Q824" s="44" t="s">
        <v>501</v>
      </c>
      <c r="R824" s="44" t="s">
        <v>501</v>
      </c>
    </row>
    <row r="825" spans="1:18" ht="18" customHeight="1">
      <c r="A825">
        <v>4071</v>
      </c>
      <c r="B825">
        <v>4071</v>
      </c>
      <c r="C825" s="3">
        <v>41120</v>
      </c>
      <c r="D825">
        <v>41165</v>
      </c>
      <c r="E825" t="s">
        <v>1534</v>
      </c>
      <c r="F825" t="s">
        <v>1535</v>
      </c>
      <c r="G825" t="s">
        <v>170</v>
      </c>
      <c r="H825" s="44" t="s">
        <v>8359</v>
      </c>
      <c r="I825" s="44">
        <v>41152</v>
      </c>
      <c r="J825" t="s">
        <v>6269</v>
      </c>
      <c r="K825" t="s">
        <v>6270</v>
      </c>
      <c r="L825" t="s">
        <v>4809</v>
      </c>
      <c r="M825" t="s">
        <v>6271</v>
      </c>
      <c r="N825" s="44" t="s">
        <v>8360</v>
      </c>
      <c r="O825" s="44" t="s">
        <v>7030</v>
      </c>
      <c r="P825" s="44">
        <v>41171</v>
      </c>
      <c r="Q825" s="44" t="s">
        <v>501</v>
      </c>
      <c r="R825" s="44" t="s">
        <v>501</v>
      </c>
    </row>
    <row r="826" spans="1:18" ht="18" customHeight="1">
      <c r="A826">
        <v>4070</v>
      </c>
      <c r="B826">
        <v>4070</v>
      </c>
      <c r="C826" s="3">
        <v>41120</v>
      </c>
      <c r="D826">
        <v>41165</v>
      </c>
      <c r="E826" t="s">
        <v>1534</v>
      </c>
      <c r="F826" t="s">
        <v>1535</v>
      </c>
      <c r="G826" t="s">
        <v>170</v>
      </c>
      <c r="H826" s="44" t="s">
        <v>8361</v>
      </c>
      <c r="I826" s="44">
        <v>41152</v>
      </c>
      <c r="J826" t="s">
        <v>6272</v>
      </c>
      <c r="K826" t="s">
        <v>6273</v>
      </c>
      <c r="L826" t="s">
        <v>4809</v>
      </c>
      <c r="M826" t="s">
        <v>6274</v>
      </c>
      <c r="N826" s="44" t="s">
        <v>8362</v>
      </c>
      <c r="O826" s="44" t="s">
        <v>5948</v>
      </c>
      <c r="P826" s="44">
        <v>41172</v>
      </c>
      <c r="Q826" s="44" t="s">
        <v>501</v>
      </c>
      <c r="R826" s="44" t="s">
        <v>501</v>
      </c>
    </row>
    <row r="827" spans="1:18" ht="18" customHeight="1">
      <c r="A827">
        <v>4069</v>
      </c>
      <c r="B827">
        <v>4069</v>
      </c>
      <c r="C827" s="3">
        <v>41120</v>
      </c>
      <c r="D827">
        <v>41165</v>
      </c>
      <c r="E827" t="s">
        <v>1534</v>
      </c>
      <c r="F827" t="s">
        <v>1535</v>
      </c>
      <c r="G827" t="s">
        <v>170</v>
      </c>
      <c r="H827" s="44" t="s">
        <v>8703</v>
      </c>
      <c r="I827" s="44">
        <v>41152</v>
      </c>
      <c r="J827" t="s">
        <v>6275</v>
      </c>
      <c r="K827" t="s">
        <v>6276</v>
      </c>
      <c r="L827" t="s">
        <v>4809</v>
      </c>
      <c r="M827" t="s">
        <v>6277</v>
      </c>
      <c r="N827" s="44" t="s">
        <v>8704</v>
      </c>
      <c r="O827" s="44" t="s">
        <v>5976</v>
      </c>
      <c r="P827" s="44">
        <v>41177</v>
      </c>
      <c r="Q827" s="44" t="s">
        <v>501</v>
      </c>
      <c r="R827" s="44" t="s">
        <v>501</v>
      </c>
    </row>
    <row r="828" spans="1:18" ht="18" customHeight="1">
      <c r="A828">
        <v>4068</v>
      </c>
      <c r="B828">
        <v>4068</v>
      </c>
      <c r="C828" s="3">
        <v>41120</v>
      </c>
      <c r="D828">
        <v>41177</v>
      </c>
      <c r="E828" t="s">
        <v>1543</v>
      </c>
      <c r="F828" t="s">
        <v>1535</v>
      </c>
      <c r="G828" t="s">
        <v>170</v>
      </c>
      <c r="H828" s="44" t="s">
        <v>501</v>
      </c>
      <c r="I828" s="44">
        <v>41152</v>
      </c>
      <c r="J828" t="s">
        <v>6278</v>
      </c>
      <c r="K828" t="s">
        <v>6279</v>
      </c>
      <c r="L828" t="s">
        <v>4809</v>
      </c>
      <c r="M828" t="s">
        <v>6280</v>
      </c>
      <c r="N828" s="44" t="s">
        <v>501</v>
      </c>
      <c r="O828" s="44" t="s">
        <v>501</v>
      </c>
      <c r="P828" s="44" t="s">
        <v>501</v>
      </c>
      <c r="Q828" s="44" t="s">
        <v>8705</v>
      </c>
      <c r="R828" s="44" t="s">
        <v>501</v>
      </c>
    </row>
    <row r="829" spans="1:18" ht="18" customHeight="1">
      <c r="A829">
        <v>4067</v>
      </c>
      <c r="B829">
        <v>4067</v>
      </c>
      <c r="C829" s="3">
        <v>41120</v>
      </c>
      <c r="D829">
        <v>41165</v>
      </c>
      <c r="E829" t="s">
        <v>1534</v>
      </c>
      <c r="F829" t="s">
        <v>1535</v>
      </c>
      <c r="G829" t="s">
        <v>170</v>
      </c>
      <c r="H829" s="44" t="s">
        <v>8501</v>
      </c>
      <c r="I829" s="44">
        <v>41152</v>
      </c>
      <c r="J829" t="s">
        <v>6281</v>
      </c>
      <c r="K829" t="s">
        <v>6282</v>
      </c>
      <c r="L829" t="s">
        <v>4809</v>
      </c>
      <c r="M829" t="s">
        <v>6283</v>
      </c>
      <c r="N829" s="44" t="s">
        <v>8518</v>
      </c>
      <c r="O829" s="44" t="s">
        <v>6968</v>
      </c>
      <c r="P829" s="44">
        <v>41176</v>
      </c>
      <c r="Q829" s="44" t="s">
        <v>501</v>
      </c>
      <c r="R829" s="44" t="s">
        <v>501</v>
      </c>
    </row>
    <row r="830" spans="1:18" ht="18" customHeight="1">
      <c r="A830">
        <v>4066</v>
      </c>
      <c r="B830">
        <v>4066</v>
      </c>
      <c r="C830" s="3">
        <v>41120</v>
      </c>
      <c r="D830">
        <v>41165</v>
      </c>
      <c r="E830" t="s">
        <v>1534</v>
      </c>
      <c r="F830" t="s">
        <v>1535</v>
      </c>
      <c r="G830" t="s">
        <v>170</v>
      </c>
      <c r="H830" s="44" t="s">
        <v>8216</v>
      </c>
      <c r="I830" s="44">
        <v>41169</v>
      </c>
      <c r="J830" t="s">
        <v>6284</v>
      </c>
      <c r="K830" t="s">
        <v>6285</v>
      </c>
      <c r="L830" t="s">
        <v>4809</v>
      </c>
      <c r="M830" t="s">
        <v>6286</v>
      </c>
      <c r="N830" s="44" t="s">
        <v>8217</v>
      </c>
      <c r="O830" s="44" t="s">
        <v>7030</v>
      </c>
      <c r="P830" s="44">
        <v>41170</v>
      </c>
      <c r="Q830" s="44" t="s">
        <v>501</v>
      </c>
      <c r="R830" s="44" t="s">
        <v>501</v>
      </c>
    </row>
    <row r="831" spans="1:18" ht="18" customHeight="1">
      <c r="A831">
        <v>4065</v>
      </c>
      <c r="B831">
        <v>4065</v>
      </c>
      <c r="C831" s="3">
        <v>41120</v>
      </c>
      <c r="D831">
        <v>41165</v>
      </c>
      <c r="E831" t="s">
        <v>1534</v>
      </c>
      <c r="F831" t="s">
        <v>1535</v>
      </c>
      <c r="G831" t="s">
        <v>170</v>
      </c>
      <c r="H831" s="44" t="s">
        <v>8519</v>
      </c>
      <c r="I831" s="44">
        <v>41152</v>
      </c>
      <c r="J831" t="s">
        <v>6261</v>
      </c>
      <c r="K831" t="s">
        <v>6287</v>
      </c>
      <c r="L831" t="s">
        <v>4809</v>
      </c>
      <c r="M831" t="s">
        <v>6288</v>
      </c>
      <c r="N831" s="44" t="s">
        <v>8520</v>
      </c>
      <c r="O831" s="44" t="s">
        <v>6968</v>
      </c>
      <c r="P831" s="44">
        <v>41177</v>
      </c>
      <c r="Q831" s="44" t="s">
        <v>501</v>
      </c>
      <c r="R831" s="44" t="s">
        <v>501</v>
      </c>
    </row>
    <row r="832" spans="1:18" ht="18" customHeight="1">
      <c r="A832">
        <v>4064</v>
      </c>
      <c r="B832">
        <v>4064</v>
      </c>
      <c r="C832" s="3">
        <v>41120</v>
      </c>
      <c r="D832">
        <v>41165</v>
      </c>
      <c r="E832" t="s">
        <v>1534</v>
      </c>
      <c r="F832" t="s">
        <v>1535</v>
      </c>
      <c r="G832" t="s">
        <v>170</v>
      </c>
      <c r="H832" s="44" t="s">
        <v>8413</v>
      </c>
      <c r="I832" s="44">
        <v>41169</v>
      </c>
      <c r="J832" t="s">
        <v>6289</v>
      </c>
      <c r="K832" t="s">
        <v>6290</v>
      </c>
      <c r="L832" t="s">
        <v>4809</v>
      </c>
      <c r="M832" t="s">
        <v>6291</v>
      </c>
      <c r="N832" s="44" t="s">
        <v>8414</v>
      </c>
      <c r="O832" s="44" t="s">
        <v>5976</v>
      </c>
      <c r="P832" s="44">
        <v>41172</v>
      </c>
      <c r="Q832" s="44" t="s">
        <v>501</v>
      </c>
      <c r="R832" s="44" t="s">
        <v>501</v>
      </c>
    </row>
    <row r="833" spans="1:18" ht="18" customHeight="1">
      <c r="A833">
        <v>4063</v>
      </c>
      <c r="B833">
        <v>4063</v>
      </c>
      <c r="C833" s="3">
        <v>41120</v>
      </c>
      <c r="D833">
        <v>41165</v>
      </c>
      <c r="E833" t="s">
        <v>1534</v>
      </c>
      <c r="F833" t="s">
        <v>1535</v>
      </c>
      <c r="G833" t="s">
        <v>170</v>
      </c>
      <c r="H833" s="44" t="s">
        <v>8363</v>
      </c>
      <c r="I833" s="44">
        <v>41152</v>
      </c>
      <c r="J833" t="s">
        <v>6289</v>
      </c>
      <c r="K833" t="s">
        <v>6292</v>
      </c>
      <c r="L833" t="s">
        <v>4809</v>
      </c>
      <c r="M833" t="s">
        <v>6291</v>
      </c>
      <c r="N833" s="44" t="s">
        <v>8415</v>
      </c>
      <c r="O833" s="44" t="s">
        <v>5948</v>
      </c>
      <c r="P833" s="44">
        <v>41172</v>
      </c>
      <c r="Q833" s="44" t="s">
        <v>501</v>
      </c>
      <c r="R833" s="44" t="s">
        <v>501</v>
      </c>
    </row>
    <row r="834" spans="1:18" ht="18" customHeight="1">
      <c r="A834">
        <v>4062</v>
      </c>
      <c r="B834">
        <v>4062</v>
      </c>
      <c r="C834" s="3">
        <v>41120</v>
      </c>
      <c r="D834">
        <v>41165</v>
      </c>
      <c r="E834" t="s">
        <v>1534</v>
      </c>
      <c r="F834" t="s">
        <v>1535</v>
      </c>
      <c r="G834" t="s">
        <v>170</v>
      </c>
      <c r="H834" s="44" t="s">
        <v>7995</v>
      </c>
      <c r="I834" s="44">
        <v>41169</v>
      </c>
      <c r="J834" t="s">
        <v>6293</v>
      </c>
      <c r="K834" t="s">
        <v>6294</v>
      </c>
      <c r="L834" t="s">
        <v>4809</v>
      </c>
      <c r="M834" t="s">
        <v>6295</v>
      </c>
      <c r="N834" s="44" t="s">
        <v>8218</v>
      </c>
      <c r="O834" s="44" t="s">
        <v>5948</v>
      </c>
      <c r="P834" s="44">
        <v>41170</v>
      </c>
      <c r="Q834" s="44" t="s">
        <v>501</v>
      </c>
      <c r="R834" s="44" t="s">
        <v>501</v>
      </c>
    </row>
    <row r="835" spans="1:18" ht="18" customHeight="1">
      <c r="A835">
        <v>4061</v>
      </c>
      <c r="B835">
        <v>4061</v>
      </c>
      <c r="C835" s="3">
        <v>41120</v>
      </c>
      <c r="D835">
        <v>41165</v>
      </c>
      <c r="E835" t="s">
        <v>1534</v>
      </c>
      <c r="F835" t="s">
        <v>1535</v>
      </c>
      <c r="G835" t="s">
        <v>170</v>
      </c>
      <c r="H835" s="44" t="s">
        <v>8219</v>
      </c>
      <c r="I835" s="44">
        <v>41152</v>
      </c>
      <c r="J835" t="s">
        <v>6296</v>
      </c>
      <c r="K835" t="s">
        <v>6297</v>
      </c>
      <c r="L835" t="s">
        <v>4809</v>
      </c>
      <c r="M835" t="s">
        <v>6298</v>
      </c>
      <c r="N835" s="44" t="s">
        <v>8220</v>
      </c>
      <c r="O835" s="44" t="s">
        <v>7030</v>
      </c>
      <c r="P835" s="44">
        <v>41170</v>
      </c>
      <c r="Q835" s="44" t="s">
        <v>501</v>
      </c>
      <c r="R835" s="44" t="s">
        <v>501</v>
      </c>
    </row>
    <row r="836" spans="1:18" ht="18" customHeight="1">
      <c r="A836">
        <v>4060</v>
      </c>
      <c r="B836">
        <v>4060</v>
      </c>
      <c r="C836" s="3">
        <v>41120</v>
      </c>
      <c r="D836">
        <v>41165</v>
      </c>
      <c r="E836" t="s">
        <v>1534</v>
      </c>
      <c r="F836" t="s">
        <v>1535</v>
      </c>
      <c r="G836" t="s">
        <v>170</v>
      </c>
      <c r="H836" s="44" t="s">
        <v>8221</v>
      </c>
      <c r="I836" s="44">
        <v>41169</v>
      </c>
      <c r="J836" t="s">
        <v>6299</v>
      </c>
      <c r="K836" t="s">
        <v>6300</v>
      </c>
      <c r="L836" t="s">
        <v>4809</v>
      </c>
      <c r="M836" t="s">
        <v>6301</v>
      </c>
      <c r="N836" s="44" t="s">
        <v>8222</v>
      </c>
      <c r="O836" s="44" t="s">
        <v>5948</v>
      </c>
      <c r="P836" s="44">
        <v>41170</v>
      </c>
      <c r="Q836" s="44" t="s">
        <v>501</v>
      </c>
      <c r="R836" s="44" t="s">
        <v>501</v>
      </c>
    </row>
    <row r="837" spans="1:18" ht="18" customHeight="1">
      <c r="A837">
        <v>4059</v>
      </c>
      <c r="B837">
        <v>4059</v>
      </c>
      <c r="C837" s="3">
        <v>41120</v>
      </c>
      <c r="D837">
        <v>41165</v>
      </c>
      <c r="E837" t="s">
        <v>1534</v>
      </c>
      <c r="F837" t="s">
        <v>1535</v>
      </c>
      <c r="G837" t="s">
        <v>170</v>
      </c>
      <c r="H837" s="44" t="s">
        <v>7996</v>
      </c>
      <c r="I837" s="44">
        <v>41152</v>
      </c>
      <c r="J837" t="s">
        <v>6302</v>
      </c>
      <c r="K837" t="s">
        <v>6303</v>
      </c>
      <c r="L837" t="s">
        <v>4809</v>
      </c>
      <c r="M837" t="s">
        <v>6304</v>
      </c>
      <c r="N837" s="44" t="s">
        <v>8223</v>
      </c>
      <c r="O837" s="44" t="s">
        <v>7030</v>
      </c>
      <c r="P837" s="44">
        <v>41170</v>
      </c>
      <c r="Q837" s="44" t="s">
        <v>501</v>
      </c>
      <c r="R837" s="44" t="s">
        <v>501</v>
      </c>
    </row>
    <row r="838" spans="1:18" ht="18" customHeight="1">
      <c r="A838">
        <v>4058</v>
      </c>
      <c r="B838">
        <v>4058</v>
      </c>
      <c r="C838" s="3">
        <v>41120</v>
      </c>
      <c r="D838">
        <v>41165</v>
      </c>
      <c r="E838" t="s">
        <v>1534</v>
      </c>
      <c r="F838" t="s">
        <v>1535</v>
      </c>
      <c r="G838" t="s">
        <v>170</v>
      </c>
      <c r="H838" s="44" t="s">
        <v>8224</v>
      </c>
      <c r="I838" s="44">
        <v>41169</v>
      </c>
      <c r="J838" t="s">
        <v>6305</v>
      </c>
      <c r="K838" t="s">
        <v>6306</v>
      </c>
      <c r="L838" t="s">
        <v>4809</v>
      </c>
      <c r="M838" t="s">
        <v>6307</v>
      </c>
      <c r="N838" s="44" t="s">
        <v>8225</v>
      </c>
      <c r="O838" s="44" t="s">
        <v>6968</v>
      </c>
      <c r="P838" s="44">
        <v>41170</v>
      </c>
      <c r="Q838" s="44" t="s">
        <v>501</v>
      </c>
      <c r="R838" s="44" t="s">
        <v>501</v>
      </c>
    </row>
    <row r="839" spans="1:18" ht="18" customHeight="1">
      <c r="A839">
        <v>4057</v>
      </c>
      <c r="B839">
        <v>4057</v>
      </c>
      <c r="C839" s="3">
        <v>41120</v>
      </c>
      <c r="D839">
        <v>41165</v>
      </c>
      <c r="E839" t="s">
        <v>1534</v>
      </c>
      <c r="F839" t="s">
        <v>1535</v>
      </c>
      <c r="G839" t="s">
        <v>170</v>
      </c>
      <c r="H839" s="44" t="s">
        <v>7997</v>
      </c>
      <c r="I839" s="44">
        <v>41135</v>
      </c>
      <c r="J839" t="s">
        <v>6308</v>
      </c>
      <c r="K839" t="s">
        <v>6309</v>
      </c>
      <c r="L839" t="s">
        <v>4809</v>
      </c>
      <c r="M839" t="s">
        <v>6310</v>
      </c>
      <c r="N839" s="44" t="s">
        <v>7998</v>
      </c>
      <c r="O839" s="44" t="s">
        <v>7030</v>
      </c>
      <c r="P839" s="44">
        <v>41166</v>
      </c>
      <c r="Q839" s="44" t="s">
        <v>501</v>
      </c>
      <c r="R839" s="44" t="s">
        <v>501</v>
      </c>
    </row>
    <row r="840" spans="1:18" ht="18" customHeight="1">
      <c r="A840">
        <v>4056</v>
      </c>
      <c r="B840">
        <v>4056</v>
      </c>
      <c r="C840" s="3">
        <v>41120</v>
      </c>
      <c r="D840">
        <v>41165</v>
      </c>
      <c r="E840" t="s">
        <v>1534</v>
      </c>
      <c r="F840" t="s">
        <v>1535</v>
      </c>
      <c r="G840" t="s">
        <v>170</v>
      </c>
      <c r="H840" s="44" t="s">
        <v>8706</v>
      </c>
      <c r="I840" s="44">
        <v>41169</v>
      </c>
      <c r="J840" t="s">
        <v>6311</v>
      </c>
      <c r="K840" t="s">
        <v>6312</v>
      </c>
      <c r="L840" t="s">
        <v>4809</v>
      </c>
      <c r="M840" t="s">
        <v>6313</v>
      </c>
      <c r="N840" s="44" t="s">
        <v>8707</v>
      </c>
      <c r="O840" s="44" t="s">
        <v>6968</v>
      </c>
      <c r="P840" s="44">
        <v>41179</v>
      </c>
      <c r="Q840" s="44" t="s">
        <v>501</v>
      </c>
      <c r="R840" s="44" t="s">
        <v>501</v>
      </c>
    </row>
    <row r="841" spans="1:18" ht="18" customHeight="1">
      <c r="A841" t="s">
        <v>6475</v>
      </c>
      <c r="B841" t="s">
        <v>6475</v>
      </c>
      <c r="C841" s="3">
        <v>41121</v>
      </c>
      <c r="D841">
        <v>41166</v>
      </c>
      <c r="E841" t="s">
        <v>1599</v>
      </c>
      <c r="F841" t="s">
        <v>1535</v>
      </c>
      <c r="G841" t="s">
        <v>6476</v>
      </c>
      <c r="H841" s="44" t="s">
        <v>7721</v>
      </c>
      <c r="I841" s="44">
        <v>41158</v>
      </c>
      <c r="J841" t="s">
        <v>6477</v>
      </c>
      <c r="K841" t="s">
        <v>6478</v>
      </c>
      <c r="L841" t="s">
        <v>6479</v>
      </c>
      <c r="M841" t="s">
        <v>6480</v>
      </c>
      <c r="N841" s="44" t="s">
        <v>501</v>
      </c>
      <c r="O841" s="44" t="s">
        <v>501</v>
      </c>
      <c r="P841" s="44" t="s">
        <v>501</v>
      </c>
      <c r="Q841" t="s">
        <v>6481</v>
      </c>
      <c r="R841" s="44" t="s">
        <v>501</v>
      </c>
    </row>
    <row r="842" spans="1:18" ht="18" customHeight="1">
      <c r="A842">
        <v>4142</v>
      </c>
      <c r="B842">
        <v>4142</v>
      </c>
      <c r="C842" s="3">
        <v>41128</v>
      </c>
      <c r="D842">
        <v>41173</v>
      </c>
      <c r="E842" t="s">
        <v>1534</v>
      </c>
      <c r="F842" t="s">
        <v>1535</v>
      </c>
      <c r="G842" t="s">
        <v>1958</v>
      </c>
      <c r="H842" s="44" t="s">
        <v>7028</v>
      </c>
      <c r="I842" s="30">
        <v>41141</v>
      </c>
      <c r="J842" t="s">
        <v>6560</v>
      </c>
      <c r="K842" t="s">
        <v>6561</v>
      </c>
      <c r="L842" t="s">
        <v>4942</v>
      </c>
      <c r="M842" t="s">
        <v>6562</v>
      </c>
      <c r="N842" s="44" t="s">
        <v>7029</v>
      </c>
      <c r="O842" s="44" t="s">
        <v>7030</v>
      </c>
      <c r="P842" s="44">
        <v>41141</v>
      </c>
      <c r="Q842" s="44" t="s">
        <v>501</v>
      </c>
      <c r="R842" s="44" t="s">
        <v>501</v>
      </c>
    </row>
    <row r="843" spans="1:18" ht="18" customHeight="1">
      <c r="A843">
        <v>4139</v>
      </c>
      <c r="B843">
        <v>4139</v>
      </c>
      <c r="C843" s="3">
        <v>41128</v>
      </c>
      <c r="D843">
        <v>41173</v>
      </c>
      <c r="E843" t="s">
        <v>1534</v>
      </c>
      <c r="F843" t="s">
        <v>1535</v>
      </c>
      <c r="G843" t="s">
        <v>1958</v>
      </c>
      <c r="H843" s="44" t="s">
        <v>7031</v>
      </c>
      <c r="I843" s="44">
        <v>41137</v>
      </c>
      <c r="J843" t="s">
        <v>6560</v>
      </c>
      <c r="K843" t="s">
        <v>6563</v>
      </c>
      <c r="L843" t="s">
        <v>4942</v>
      </c>
      <c r="M843" t="s">
        <v>6564</v>
      </c>
      <c r="N843" s="44" t="s">
        <v>7032</v>
      </c>
      <c r="O843" s="44" t="s">
        <v>5948</v>
      </c>
      <c r="P843" s="44">
        <v>41137</v>
      </c>
      <c r="Q843" s="44" t="s">
        <v>501</v>
      </c>
      <c r="R843" s="44" t="s">
        <v>501</v>
      </c>
    </row>
    <row r="844" spans="1:18" ht="18" customHeight="1">
      <c r="A844">
        <v>4144</v>
      </c>
      <c r="B844">
        <v>4144</v>
      </c>
      <c r="C844" s="3">
        <v>41128</v>
      </c>
      <c r="D844">
        <v>41173</v>
      </c>
      <c r="E844" t="s">
        <v>1534</v>
      </c>
      <c r="F844" t="s">
        <v>1535</v>
      </c>
      <c r="G844" t="s">
        <v>1958</v>
      </c>
      <c r="H844" s="44" t="s">
        <v>7033</v>
      </c>
      <c r="I844" s="44">
        <v>41137</v>
      </c>
      <c r="J844" t="s">
        <v>6565</v>
      </c>
      <c r="K844" t="s">
        <v>6566</v>
      </c>
      <c r="L844" t="s">
        <v>4942</v>
      </c>
      <c r="M844" t="s">
        <v>6567</v>
      </c>
      <c r="N844" s="44" t="s">
        <v>7034</v>
      </c>
      <c r="O844" s="44" t="s">
        <v>5948</v>
      </c>
      <c r="P844" s="44">
        <v>41137</v>
      </c>
      <c r="Q844" s="44" t="s">
        <v>501</v>
      </c>
      <c r="R844" s="44" t="s">
        <v>501</v>
      </c>
    </row>
    <row r="845" spans="1:18" ht="18" customHeight="1">
      <c r="A845">
        <v>4145</v>
      </c>
      <c r="B845">
        <v>4145</v>
      </c>
      <c r="C845" s="3">
        <v>41128</v>
      </c>
      <c r="D845">
        <v>41173</v>
      </c>
      <c r="E845" t="s">
        <v>1543</v>
      </c>
      <c r="F845" t="s">
        <v>1535</v>
      </c>
      <c r="G845" t="s">
        <v>1958</v>
      </c>
      <c r="H845" s="44" t="s">
        <v>501</v>
      </c>
      <c r="I845" s="44" t="s">
        <v>501</v>
      </c>
      <c r="J845" t="s">
        <v>6565</v>
      </c>
      <c r="K845" t="s">
        <v>6568</v>
      </c>
      <c r="L845" t="s">
        <v>4942</v>
      </c>
      <c r="M845" t="s">
        <v>6569</v>
      </c>
      <c r="N845" s="44" t="s">
        <v>501</v>
      </c>
      <c r="O845" s="44" t="s">
        <v>501</v>
      </c>
      <c r="P845" s="44" t="s">
        <v>501</v>
      </c>
      <c r="Q845" s="44" t="s">
        <v>7035</v>
      </c>
      <c r="R845" s="44" t="s">
        <v>501</v>
      </c>
    </row>
    <row r="846" spans="1:18" ht="18" customHeight="1">
      <c r="A846">
        <v>4146</v>
      </c>
      <c r="B846">
        <v>4146</v>
      </c>
      <c r="C846" s="3">
        <v>41128</v>
      </c>
      <c r="D846">
        <v>41173</v>
      </c>
      <c r="E846" t="s">
        <v>1534</v>
      </c>
      <c r="F846" t="s">
        <v>1535</v>
      </c>
      <c r="G846" t="s">
        <v>1958</v>
      </c>
      <c r="H846" s="44" t="s">
        <v>7036</v>
      </c>
      <c r="I846" s="44">
        <v>41138</v>
      </c>
      <c r="J846" t="s">
        <v>6565</v>
      </c>
      <c r="K846" t="s">
        <v>6570</v>
      </c>
      <c r="L846" t="s">
        <v>4942</v>
      </c>
      <c r="M846" t="s">
        <v>6571</v>
      </c>
      <c r="N846" s="44" t="s">
        <v>7037</v>
      </c>
      <c r="O846" s="44" t="s">
        <v>5948</v>
      </c>
      <c r="P846" s="44">
        <v>41138</v>
      </c>
      <c r="Q846" s="44" t="s">
        <v>501</v>
      </c>
      <c r="R846" s="44" t="s">
        <v>501</v>
      </c>
    </row>
    <row r="847" spans="1:18" ht="18" customHeight="1">
      <c r="A847">
        <v>4148</v>
      </c>
      <c r="B847">
        <v>4148</v>
      </c>
      <c r="C847" s="3">
        <v>41129</v>
      </c>
      <c r="D847">
        <v>41174</v>
      </c>
      <c r="E847" t="s">
        <v>1534</v>
      </c>
      <c r="F847" t="s">
        <v>1535</v>
      </c>
      <c r="G847" t="s">
        <v>1958</v>
      </c>
      <c r="H847" s="44" t="s">
        <v>6925</v>
      </c>
      <c r="I847" s="44">
        <v>41136</v>
      </c>
      <c r="J847" t="s">
        <v>6565</v>
      </c>
      <c r="K847" t="s">
        <v>6572</v>
      </c>
      <c r="L847" t="s">
        <v>6573</v>
      </c>
      <c r="M847" t="s">
        <v>6574</v>
      </c>
      <c r="N847" s="44" t="s">
        <v>7038</v>
      </c>
      <c r="O847" s="44" t="s">
        <v>5948</v>
      </c>
      <c r="P847" s="44">
        <v>41137</v>
      </c>
      <c r="Q847" s="44" t="s">
        <v>501</v>
      </c>
      <c r="R847" s="44" t="s">
        <v>501</v>
      </c>
    </row>
    <row r="848" spans="1:18" ht="18" customHeight="1">
      <c r="A848">
        <v>4149</v>
      </c>
      <c r="B848">
        <v>4149</v>
      </c>
      <c r="C848" s="3">
        <v>41129</v>
      </c>
      <c r="D848">
        <v>41174</v>
      </c>
      <c r="E848" t="s">
        <v>1534</v>
      </c>
      <c r="F848" t="s">
        <v>1535</v>
      </c>
      <c r="G848" t="s">
        <v>1958</v>
      </c>
      <c r="H848" s="44" t="s">
        <v>7039</v>
      </c>
      <c r="I848" s="44">
        <v>41141</v>
      </c>
      <c r="J848" t="s">
        <v>6575</v>
      </c>
      <c r="K848" t="s">
        <v>6576</v>
      </c>
      <c r="L848" t="s">
        <v>4942</v>
      </c>
      <c r="M848" t="s">
        <v>6577</v>
      </c>
      <c r="N848" s="44" t="s">
        <v>7293</v>
      </c>
      <c r="O848" s="44" t="s">
        <v>5948</v>
      </c>
      <c r="P848" s="44">
        <v>41142</v>
      </c>
      <c r="Q848" s="44" t="s">
        <v>501</v>
      </c>
      <c r="R848" s="44" t="s">
        <v>501</v>
      </c>
    </row>
    <row r="849" spans="1:18" ht="18" customHeight="1">
      <c r="A849">
        <v>4147</v>
      </c>
      <c r="B849">
        <v>4147</v>
      </c>
      <c r="C849" s="3">
        <v>41129</v>
      </c>
      <c r="D849">
        <v>41174</v>
      </c>
      <c r="E849" t="s">
        <v>1534</v>
      </c>
      <c r="F849" t="s">
        <v>1535</v>
      </c>
      <c r="G849" t="s">
        <v>1958</v>
      </c>
      <c r="H849" s="44" t="s">
        <v>7040</v>
      </c>
      <c r="I849" s="44">
        <v>41141</v>
      </c>
      <c r="J849" t="s">
        <v>6565</v>
      </c>
      <c r="K849" t="s">
        <v>6578</v>
      </c>
      <c r="L849" t="s">
        <v>4942</v>
      </c>
      <c r="M849" t="s">
        <v>6579</v>
      </c>
      <c r="N849" s="44" t="s">
        <v>7041</v>
      </c>
      <c r="O849" s="44" t="s">
        <v>5948</v>
      </c>
      <c r="P849" s="44">
        <v>41141</v>
      </c>
      <c r="Q849" s="44" t="s">
        <v>501</v>
      </c>
      <c r="R849" s="44" t="s">
        <v>501</v>
      </c>
    </row>
    <row r="850" spans="1:18" ht="18" customHeight="1">
      <c r="A850">
        <v>4143</v>
      </c>
      <c r="B850">
        <v>4143</v>
      </c>
      <c r="C850" s="3">
        <v>41129</v>
      </c>
      <c r="D850">
        <v>41174</v>
      </c>
      <c r="E850" t="s">
        <v>1534</v>
      </c>
      <c r="F850" t="s">
        <v>1535</v>
      </c>
      <c r="G850" t="s">
        <v>1958</v>
      </c>
      <c r="H850" s="44" t="s">
        <v>7042</v>
      </c>
      <c r="I850" s="44">
        <v>41138</v>
      </c>
      <c r="J850" t="s">
        <v>6565</v>
      </c>
      <c r="K850" t="s">
        <v>6580</v>
      </c>
      <c r="L850" t="s">
        <v>4942</v>
      </c>
      <c r="M850" t="s">
        <v>6581</v>
      </c>
      <c r="N850" s="44" t="s">
        <v>7043</v>
      </c>
      <c r="O850" s="44" t="s">
        <v>6968</v>
      </c>
      <c r="P850" s="44">
        <v>41138</v>
      </c>
      <c r="Q850" s="44" t="s">
        <v>501</v>
      </c>
      <c r="R850" s="44" t="s">
        <v>501</v>
      </c>
    </row>
    <row r="851" spans="1:18" ht="18" customHeight="1">
      <c r="A851">
        <v>4141</v>
      </c>
      <c r="B851">
        <v>4141</v>
      </c>
      <c r="C851" s="3">
        <v>41129</v>
      </c>
      <c r="D851">
        <v>41174</v>
      </c>
      <c r="E851" t="s">
        <v>1534</v>
      </c>
      <c r="F851" t="s">
        <v>1535</v>
      </c>
      <c r="G851" t="s">
        <v>1958</v>
      </c>
      <c r="H851" s="44" t="s">
        <v>7044</v>
      </c>
      <c r="I851" s="44">
        <v>41141</v>
      </c>
      <c r="J851" t="s">
        <v>6565</v>
      </c>
      <c r="K851" t="s">
        <v>6582</v>
      </c>
      <c r="L851" t="s">
        <v>4942</v>
      </c>
      <c r="M851" t="s">
        <v>6583</v>
      </c>
      <c r="N851" s="44" t="s">
        <v>7045</v>
      </c>
      <c r="O851" s="44" t="s">
        <v>7030</v>
      </c>
      <c r="P851" s="44">
        <v>41141</v>
      </c>
      <c r="Q851" s="44" t="s">
        <v>501</v>
      </c>
      <c r="R851" s="44" t="s">
        <v>501</v>
      </c>
    </row>
    <row r="852" spans="1:18" ht="18" customHeight="1">
      <c r="A852">
        <v>4091</v>
      </c>
      <c r="B852">
        <v>4091</v>
      </c>
      <c r="C852" s="3">
        <v>41129</v>
      </c>
      <c r="D852">
        <v>41174</v>
      </c>
      <c r="E852" t="s">
        <v>1599</v>
      </c>
      <c r="F852" t="s">
        <v>1535</v>
      </c>
      <c r="G852" t="s">
        <v>2152</v>
      </c>
      <c r="H852" s="44" t="s">
        <v>501</v>
      </c>
      <c r="I852" s="44">
        <v>41152</v>
      </c>
      <c r="J852" t="s">
        <v>6584</v>
      </c>
      <c r="K852" t="s">
        <v>6585</v>
      </c>
      <c r="L852" t="s">
        <v>5025</v>
      </c>
      <c r="M852" t="s">
        <v>6586</v>
      </c>
      <c r="N852" s="44" t="s">
        <v>501</v>
      </c>
      <c r="O852" s="44" t="s">
        <v>501</v>
      </c>
      <c r="P852" s="44" t="s">
        <v>501</v>
      </c>
      <c r="Q852" s="44" t="s">
        <v>501</v>
      </c>
      <c r="R852" s="44" t="s">
        <v>501</v>
      </c>
    </row>
    <row r="853" spans="1:18" ht="18" customHeight="1">
      <c r="A853">
        <v>4090</v>
      </c>
      <c r="B853">
        <v>4090</v>
      </c>
      <c r="C853" s="3">
        <v>41129</v>
      </c>
      <c r="D853">
        <v>41174</v>
      </c>
      <c r="E853" t="s">
        <v>1534</v>
      </c>
      <c r="F853" t="s">
        <v>1535</v>
      </c>
      <c r="G853" t="s">
        <v>2152</v>
      </c>
      <c r="H853" s="44" t="s">
        <v>7294</v>
      </c>
      <c r="I853" s="44">
        <v>41152</v>
      </c>
      <c r="J853" t="s">
        <v>6587</v>
      </c>
      <c r="K853" t="s">
        <v>6588</v>
      </c>
      <c r="L853" t="s">
        <v>5025</v>
      </c>
      <c r="M853" t="s">
        <v>6589</v>
      </c>
      <c r="N853" s="44" t="s">
        <v>7295</v>
      </c>
      <c r="O853" s="44" t="s">
        <v>6335</v>
      </c>
      <c r="P853" s="44">
        <v>41151</v>
      </c>
      <c r="Q853" s="44" t="s">
        <v>501</v>
      </c>
      <c r="R853" s="44" t="s">
        <v>501</v>
      </c>
    </row>
    <row r="854" spans="1:18" ht="18" customHeight="1">
      <c r="A854">
        <v>4088</v>
      </c>
      <c r="B854">
        <v>4088</v>
      </c>
      <c r="C854" s="3">
        <v>41129</v>
      </c>
      <c r="D854">
        <v>41174</v>
      </c>
      <c r="E854" t="s">
        <v>1599</v>
      </c>
      <c r="F854" t="s">
        <v>1535</v>
      </c>
      <c r="G854" t="s">
        <v>2658</v>
      </c>
      <c r="H854" s="44" t="s">
        <v>501</v>
      </c>
      <c r="I854" s="44">
        <v>41141</v>
      </c>
      <c r="J854" t="s">
        <v>6590</v>
      </c>
      <c r="K854" t="s">
        <v>6591</v>
      </c>
      <c r="L854" t="s">
        <v>5102</v>
      </c>
      <c r="M854" t="s">
        <v>6592</v>
      </c>
      <c r="N854" s="44" t="s">
        <v>501</v>
      </c>
      <c r="O854" s="44" t="s">
        <v>501</v>
      </c>
      <c r="P854" s="44" t="s">
        <v>501</v>
      </c>
      <c r="Q854" s="44" t="s">
        <v>501</v>
      </c>
      <c r="R854" s="44" t="s">
        <v>501</v>
      </c>
    </row>
    <row r="855" spans="1:18" ht="18" customHeight="1">
      <c r="A855">
        <v>4089</v>
      </c>
      <c r="B855">
        <v>4089</v>
      </c>
      <c r="C855" s="3">
        <v>41129</v>
      </c>
      <c r="D855">
        <v>41174</v>
      </c>
      <c r="E855" t="s">
        <v>1687</v>
      </c>
      <c r="F855" t="s">
        <v>1535</v>
      </c>
      <c r="G855" t="s">
        <v>2658</v>
      </c>
      <c r="H855" s="44" t="s">
        <v>501</v>
      </c>
      <c r="I855" s="44" t="s">
        <v>501</v>
      </c>
      <c r="J855" t="s">
        <v>6593</v>
      </c>
      <c r="K855" t="s">
        <v>6594</v>
      </c>
      <c r="L855" t="s">
        <v>5102</v>
      </c>
      <c r="M855" t="s">
        <v>6595</v>
      </c>
      <c r="N855" s="44" t="s">
        <v>501</v>
      </c>
      <c r="O855" s="44" t="s">
        <v>501</v>
      </c>
      <c r="P855" s="44" t="s">
        <v>501</v>
      </c>
      <c r="Q855" s="44" t="s">
        <v>501</v>
      </c>
      <c r="R855" s="44" t="s">
        <v>501</v>
      </c>
    </row>
    <row r="856" spans="1:18" ht="18" customHeight="1">
      <c r="A856">
        <v>4087</v>
      </c>
      <c r="B856">
        <v>4087</v>
      </c>
      <c r="C856" s="3">
        <v>41129</v>
      </c>
      <c r="D856">
        <v>41174</v>
      </c>
      <c r="E856" t="s">
        <v>1534</v>
      </c>
      <c r="F856" t="s">
        <v>1535</v>
      </c>
      <c r="G856" t="s">
        <v>2658</v>
      </c>
      <c r="H856" s="44" t="s">
        <v>7722</v>
      </c>
      <c r="I856" s="44">
        <v>41141</v>
      </c>
      <c r="J856" t="s">
        <v>6596</v>
      </c>
      <c r="K856" t="s">
        <v>6597</v>
      </c>
      <c r="L856" t="s">
        <v>5102</v>
      </c>
      <c r="M856" t="s">
        <v>6598</v>
      </c>
      <c r="N856" s="44" t="s">
        <v>7964</v>
      </c>
      <c r="O856" s="44" t="s">
        <v>7705</v>
      </c>
      <c r="P856" s="44">
        <v>41157</v>
      </c>
      <c r="Q856" s="44" t="s">
        <v>501</v>
      </c>
      <c r="R856" s="44" t="s">
        <v>501</v>
      </c>
    </row>
    <row r="857" spans="1:18" ht="18" customHeight="1">
      <c r="A857">
        <v>4086</v>
      </c>
      <c r="B857">
        <v>4086</v>
      </c>
      <c r="C857" s="3">
        <v>41129</v>
      </c>
      <c r="D857">
        <v>41174</v>
      </c>
      <c r="E857" t="s">
        <v>1534</v>
      </c>
      <c r="F857" t="s">
        <v>1535</v>
      </c>
      <c r="G857" t="s">
        <v>1008</v>
      </c>
      <c r="H857" s="44" t="s">
        <v>8364</v>
      </c>
      <c r="I857" s="44">
        <v>41152</v>
      </c>
      <c r="J857" t="s">
        <v>6599</v>
      </c>
      <c r="K857" t="s">
        <v>6600</v>
      </c>
      <c r="L857" t="s">
        <v>4968</v>
      </c>
      <c r="M857" t="s">
        <v>6601</v>
      </c>
      <c r="N857" s="44" t="s">
        <v>8365</v>
      </c>
      <c r="O857" s="44" t="s">
        <v>6320</v>
      </c>
      <c r="P857" s="44">
        <v>41171</v>
      </c>
      <c r="Q857" s="44" t="s">
        <v>501</v>
      </c>
      <c r="R857" s="44" t="s">
        <v>501</v>
      </c>
    </row>
    <row r="858" spans="1:18" ht="18" customHeight="1">
      <c r="A858">
        <v>4085</v>
      </c>
      <c r="B858">
        <v>4085</v>
      </c>
      <c r="C858" s="3">
        <v>41129</v>
      </c>
      <c r="D858">
        <v>41174</v>
      </c>
      <c r="E858" t="s">
        <v>1534</v>
      </c>
      <c r="F858" t="s">
        <v>1535</v>
      </c>
      <c r="G858" t="s">
        <v>1008</v>
      </c>
      <c r="H858" s="44" t="s">
        <v>8226</v>
      </c>
      <c r="I858" s="44">
        <v>41152</v>
      </c>
      <c r="J858" t="s">
        <v>6602</v>
      </c>
      <c r="K858" t="s">
        <v>6603</v>
      </c>
      <c r="L858" t="s">
        <v>4968</v>
      </c>
      <c r="M858" t="s">
        <v>6604</v>
      </c>
      <c r="N858" s="44" t="s">
        <v>8366</v>
      </c>
      <c r="O858" s="44" t="s">
        <v>6320</v>
      </c>
      <c r="P858" s="44">
        <v>41170</v>
      </c>
      <c r="Q858" s="44" t="s">
        <v>501</v>
      </c>
      <c r="R858" s="44" t="s">
        <v>501</v>
      </c>
    </row>
    <row r="859" spans="1:18" ht="18" customHeight="1">
      <c r="A859">
        <v>4084</v>
      </c>
      <c r="B859">
        <v>4084</v>
      </c>
      <c r="C859" s="3">
        <v>41129</v>
      </c>
      <c r="D859">
        <v>41174</v>
      </c>
      <c r="E859" t="s">
        <v>1534</v>
      </c>
      <c r="F859" t="s">
        <v>1535</v>
      </c>
      <c r="G859" t="s">
        <v>2499</v>
      </c>
      <c r="H859" s="44" t="s">
        <v>8227</v>
      </c>
      <c r="I859" s="44">
        <v>41178</v>
      </c>
      <c r="J859" t="s">
        <v>6605</v>
      </c>
      <c r="K859" t="s">
        <v>6606</v>
      </c>
      <c r="L859" t="s">
        <v>5072</v>
      </c>
      <c r="M859" t="s">
        <v>6607</v>
      </c>
      <c r="N859" s="44" t="s">
        <v>8228</v>
      </c>
      <c r="O859" s="44" t="s">
        <v>8001</v>
      </c>
      <c r="P859" s="44">
        <v>41166</v>
      </c>
      <c r="Q859" s="44" t="s">
        <v>501</v>
      </c>
      <c r="R859" s="44" t="s">
        <v>501</v>
      </c>
    </row>
    <row r="860" spans="1:18" ht="18" customHeight="1">
      <c r="A860">
        <v>4082</v>
      </c>
      <c r="B860">
        <v>4082</v>
      </c>
      <c r="C860" s="3">
        <v>41129</v>
      </c>
      <c r="D860">
        <v>41174</v>
      </c>
      <c r="E860" t="s">
        <v>1534</v>
      </c>
      <c r="F860" t="s">
        <v>1535</v>
      </c>
      <c r="G860" t="s">
        <v>2499</v>
      </c>
      <c r="H860" s="44" t="s">
        <v>7999</v>
      </c>
      <c r="I860" s="44">
        <v>41165</v>
      </c>
      <c r="J860" t="s">
        <v>6605</v>
      </c>
      <c r="K860" t="s">
        <v>6608</v>
      </c>
      <c r="L860" t="s">
        <v>5072</v>
      </c>
      <c r="M860">
        <v>3433535311</v>
      </c>
      <c r="N860" s="44" t="s">
        <v>8000</v>
      </c>
      <c r="O860" s="44" t="s">
        <v>8001</v>
      </c>
      <c r="P860" s="44">
        <v>41166</v>
      </c>
      <c r="Q860" s="44" t="s">
        <v>501</v>
      </c>
      <c r="R860" s="44" t="s">
        <v>501</v>
      </c>
    </row>
    <row r="861" spans="1:18" ht="18" customHeight="1">
      <c r="A861">
        <v>4083</v>
      </c>
      <c r="B861">
        <v>4083</v>
      </c>
      <c r="C861" s="3">
        <v>41129</v>
      </c>
      <c r="D861">
        <v>41174</v>
      </c>
      <c r="E861" t="s">
        <v>1534</v>
      </c>
      <c r="F861" t="s">
        <v>1535</v>
      </c>
      <c r="G861" t="s">
        <v>2499</v>
      </c>
      <c r="H861" s="44" t="s">
        <v>8002</v>
      </c>
      <c r="I861" s="44">
        <v>41165</v>
      </c>
      <c r="J861" t="s">
        <v>6605</v>
      </c>
      <c r="K861" t="s">
        <v>6609</v>
      </c>
      <c r="L861" t="s">
        <v>5072</v>
      </c>
      <c r="M861" t="s">
        <v>6607</v>
      </c>
      <c r="N861" s="44" t="s">
        <v>8003</v>
      </c>
      <c r="O861" s="44" t="s">
        <v>7970</v>
      </c>
      <c r="P861" s="44">
        <v>41165</v>
      </c>
      <c r="Q861" s="44" t="s">
        <v>501</v>
      </c>
      <c r="R861" s="44" t="s">
        <v>501</v>
      </c>
    </row>
    <row r="862" spans="1:18" ht="18" customHeight="1">
      <c r="A862">
        <v>4081</v>
      </c>
      <c r="B862">
        <v>4081</v>
      </c>
      <c r="C862" s="3">
        <v>41129</v>
      </c>
      <c r="D862">
        <v>41174</v>
      </c>
      <c r="E862" t="s">
        <v>1599</v>
      </c>
      <c r="F862" t="s">
        <v>1535</v>
      </c>
      <c r="G862" t="s">
        <v>6610</v>
      </c>
      <c r="H862" s="44" t="s">
        <v>501</v>
      </c>
      <c r="I862" s="44">
        <v>41152</v>
      </c>
      <c r="J862" t="s">
        <v>6611</v>
      </c>
      <c r="K862" t="s">
        <v>6612</v>
      </c>
      <c r="L862" t="s">
        <v>6613</v>
      </c>
      <c r="M862" t="s">
        <v>6614</v>
      </c>
      <c r="N862" s="44" t="s">
        <v>501</v>
      </c>
      <c r="O862" s="44" t="s">
        <v>501</v>
      </c>
      <c r="P862" s="44" t="s">
        <v>501</v>
      </c>
      <c r="Q862" s="44" t="s">
        <v>501</v>
      </c>
      <c r="R862" s="44" t="s">
        <v>501</v>
      </c>
    </row>
    <row r="863" spans="1:18" ht="18" customHeight="1">
      <c r="A863">
        <v>4080</v>
      </c>
      <c r="B863">
        <v>4080</v>
      </c>
      <c r="C863" s="3">
        <v>41129</v>
      </c>
      <c r="D863">
        <v>41174</v>
      </c>
      <c r="E863" t="s">
        <v>1599</v>
      </c>
      <c r="F863" t="s">
        <v>1535</v>
      </c>
      <c r="G863" t="s">
        <v>6610</v>
      </c>
      <c r="H863" s="44" t="s">
        <v>501</v>
      </c>
      <c r="I863" s="44">
        <v>41152</v>
      </c>
      <c r="J863" t="s">
        <v>6615</v>
      </c>
      <c r="K863" t="s">
        <v>6616</v>
      </c>
      <c r="L863" t="s">
        <v>6613</v>
      </c>
      <c r="M863" t="s">
        <v>6617</v>
      </c>
      <c r="N863" s="44" t="s">
        <v>501</v>
      </c>
      <c r="O863" s="44" t="s">
        <v>501</v>
      </c>
      <c r="P863" s="44" t="s">
        <v>501</v>
      </c>
      <c r="Q863" s="44" t="s">
        <v>501</v>
      </c>
      <c r="R863" s="44" t="s">
        <v>501</v>
      </c>
    </row>
    <row r="864" spans="1:18" ht="18" customHeight="1">
      <c r="A864">
        <v>4079</v>
      </c>
      <c r="B864">
        <v>4079</v>
      </c>
      <c r="C864" s="3">
        <v>41129</v>
      </c>
      <c r="D864">
        <v>41174</v>
      </c>
      <c r="E864" t="s">
        <v>1599</v>
      </c>
      <c r="F864" t="s">
        <v>1535</v>
      </c>
      <c r="G864" t="s">
        <v>6618</v>
      </c>
      <c r="H864" s="44" t="s">
        <v>7046</v>
      </c>
      <c r="I864" s="44">
        <v>41150</v>
      </c>
      <c r="J864" t="s">
        <v>6619</v>
      </c>
      <c r="K864" t="s">
        <v>6620</v>
      </c>
      <c r="L864" t="s">
        <v>6621</v>
      </c>
      <c r="M864" t="s">
        <v>6622</v>
      </c>
      <c r="N864" s="44" t="s">
        <v>7047</v>
      </c>
      <c r="O864" s="44" t="s">
        <v>6871</v>
      </c>
      <c r="P864" s="44" t="s">
        <v>501</v>
      </c>
      <c r="Q864" s="44" t="s">
        <v>501</v>
      </c>
      <c r="R864" s="44" t="s">
        <v>501</v>
      </c>
    </row>
    <row r="865" spans="1:18" ht="18" customHeight="1">
      <c r="A865">
        <v>4106</v>
      </c>
      <c r="B865">
        <v>4106</v>
      </c>
      <c r="C865" s="3">
        <v>41129</v>
      </c>
      <c r="D865">
        <v>41174</v>
      </c>
      <c r="E865" t="s">
        <v>1599</v>
      </c>
      <c r="F865" t="s">
        <v>1535</v>
      </c>
      <c r="G865" t="s">
        <v>5387</v>
      </c>
      <c r="H865" s="44" t="s">
        <v>501</v>
      </c>
      <c r="I865" s="44">
        <v>41169</v>
      </c>
      <c r="J865" t="s">
        <v>6623</v>
      </c>
      <c r="K865" t="s">
        <v>6624</v>
      </c>
      <c r="L865" t="s">
        <v>5501</v>
      </c>
      <c r="M865" t="s">
        <v>6625</v>
      </c>
      <c r="N865" s="44" t="s">
        <v>501</v>
      </c>
      <c r="O865" s="44" t="s">
        <v>501</v>
      </c>
      <c r="P865" s="44" t="s">
        <v>501</v>
      </c>
      <c r="Q865" s="44" t="s">
        <v>501</v>
      </c>
      <c r="R865" s="44" t="s">
        <v>501</v>
      </c>
    </row>
    <row r="866" spans="1:18" ht="18" customHeight="1">
      <c r="A866">
        <v>4105</v>
      </c>
      <c r="B866">
        <v>4105</v>
      </c>
      <c r="C866" s="3">
        <v>41129</v>
      </c>
      <c r="D866">
        <v>41174</v>
      </c>
      <c r="E866" t="s">
        <v>1534</v>
      </c>
      <c r="F866" t="s">
        <v>1535</v>
      </c>
      <c r="G866" t="s">
        <v>4049</v>
      </c>
      <c r="H866" s="44" t="s">
        <v>6926</v>
      </c>
      <c r="I866" s="44">
        <v>41135</v>
      </c>
      <c r="J866" t="s">
        <v>6626</v>
      </c>
      <c r="K866" t="s">
        <v>6627</v>
      </c>
      <c r="L866" t="s">
        <v>6628</v>
      </c>
      <c r="M866" t="s">
        <v>6629</v>
      </c>
      <c r="N866" s="44" t="s">
        <v>7048</v>
      </c>
      <c r="O866" s="44" t="s">
        <v>6221</v>
      </c>
      <c r="P866" s="44">
        <v>41137</v>
      </c>
      <c r="Q866" s="44" t="s">
        <v>501</v>
      </c>
      <c r="R866" s="44" t="s">
        <v>501</v>
      </c>
    </row>
    <row r="867" spans="1:18" ht="18" customHeight="1">
      <c r="A867">
        <v>4104</v>
      </c>
      <c r="B867">
        <v>4104</v>
      </c>
      <c r="C867" s="3">
        <v>41129</v>
      </c>
      <c r="D867">
        <v>41191</v>
      </c>
      <c r="E867" t="s">
        <v>1534</v>
      </c>
      <c r="F867" t="s">
        <v>1535</v>
      </c>
      <c r="G867" t="s">
        <v>4049</v>
      </c>
      <c r="H867" s="44" t="s">
        <v>6927</v>
      </c>
      <c r="I867" s="44">
        <v>41136</v>
      </c>
      <c r="J867" t="s">
        <v>6630</v>
      </c>
      <c r="K867" t="s">
        <v>6631</v>
      </c>
      <c r="L867" t="s">
        <v>6628</v>
      </c>
      <c r="M867" t="s">
        <v>6632</v>
      </c>
      <c r="N867" s="44" t="s">
        <v>7965</v>
      </c>
      <c r="O867" s="44" t="s">
        <v>7705</v>
      </c>
      <c r="P867" s="44">
        <v>41166</v>
      </c>
      <c r="Q867" s="44" t="s">
        <v>8004</v>
      </c>
      <c r="R867" s="44" t="s">
        <v>501</v>
      </c>
    </row>
    <row r="868" spans="1:18" ht="18" customHeight="1">
      <c r="A868">
        <v>4103</v>
      </c>
      <c r="B868">
        <v>4103</v>
      </c>
      <c r="C868" s="3">
        <v>41129</v>
      </c>
      <c r="D868">
        <v>41174</v>
      </c>
      <c r="E868" t="s">
        <v>1687</v>
      </c>
      <c r="F868" t="s">
        <v>1535</v>
      </c>
      <c r="G868" t="s">
        <v>4049</v>
      </c>
      <c r="H868" s="44" t="s">
        <v>501</v>
      </c>
      <c r="I868" s="44" t="s">
        <v>501</v>
      </c>
      <c r="J868" t="s">
        <v>6626</v>
      </c>
      <c r="K868" t="s">
        <v>6633</v>
      </c>
      <c r="L868" t="s">
        <v>6628</v>
      </c>
      <c r="M868" t="s">
        <v>6634</v>
      </c>
      <c r="N868" s="44" t="s">
        <v>501</v>
      </c>
      <c r="O868" s="44" t="s">
        <v>501</v>
      </c>
      <c r="P868" s="44" t="s">
        <v>501</v>
      </c>
      <c r="Q868" s="44" t="s">
        <v>501</v>
      </c>
      <c r="R868" s="44" t="s">
        <v>501</v>
      </c>
    </row>
    <row r="869" spans="1:18" ht="18" customHeight="1">
      <c r="A869">
        <v>4102</v>
      </c>
      <c r="B869">
        <v>4102</v>
      </c>
      <c r="C869" s="3">
        <v>41129</v>
      </c>
      <c r="D869">
        <v>41174</v>
      </c>
      <c r="E869" t="s">
        <v>1543</v>
      </c>
      <c r="F869" t="s">
        <v>1535</v>
      </c>
      <c r="G869" t="s">
        <v>4049</v>
      </c>
      <c r="H869" s="44" t="s">
        <v>501</v>
      </c>
      <c r="I869" s="44" t="s">
        <v>501</v>
      </c>
      <c r="J869" t="s">
        <v>6635</v>
      </c>
      <c r="K869" t="s">
        <v>6636</v>
      </c>
      <c r="L869" t="s">
        <v>5546</v>
      </c>
      <c r="M869" t="s">
        <v>6637</v>
      </c>
      <c r="N869" s="44" t="s">
        <v>501</v>
      </c>
      <c r="O869" s="44" t="s">
        <v>501</v>
      </c>
      <c r="P869" s="44" t="s">
        <v>501</v>
      </c>
      <c r="Q869" s="44" t="s">
        <v>6737</v>
      </c>
      <c r="R869" s="44" t="s">
        <v>501</v>
      </c>
    </row>
    <row r="870" spans="1:18" ht="18" customHeight="1">
      <c r="A870">
        <v>4100</v>
      </c>
      <c r="B870">
        <v>4100</v>
      </c>
      <c r="C870" s="3">
        <v>41129</v>
      </c>
      <c r="D870">
        <v>41129</v>
      </c>
      <c r="E870" t="s">
        <v>1599</v>
      </c>
      <c r="F870" t="s">
        <v>1535</v>
      </c>
      <c r="G870" t="s">
        <v>6638</v>
      </c>
      <c r="H870" s="44" t="s">
        <v>501</v>
      </c>
      <c r="I870" s="44">
        <v>41176</v>
      </c>
      <c r="J870" t="s">
        <v>6639</v>
      </c>
      <c r="K870" t="s">
        <v>6640</v>
      </c>
      <c r="L870" t="s">
        <v>6641</v>
      </c>
      <c r="M870">
        <v>38935181</v>
      </c>
      <c r="N870" s="44" t="s">
        <v>501</v>
      </c>
      <c r="O870" s="44" t="s">
        <v>501</v>
      </c>
      <c r="P870" s="44" t="s">
        <v>501</v>
      </c>
      <c r="Q870" s="44" t="s">
        <v>501</v>
      </c>
      <c r="R870" s="44" t="s">
        <v>501</v>
      </c>
    </row>
    <row r="871" spans="1:18" ht="18" customHeight="1">
      <c r="A871">
        <v>4099</v>
      </c>
      <c r="B871">
        <v>4099</v>
      </c>
      <c r="C871" s="3">
        <v>41129</v>
      </c>
      <c r="D871">
        <v>41174</v>
      </c>
      <c r="E871" t="s">
        <v>1599</v>
      </c>
      <c r="F871" t="s">
        <v>1535</v>
      </c>
      <c r="G871" t="s">
        <v>6638</v>
      </c>
      <c r="H871" s="44" t="s">
        <v>501</v>
      </c>
      <c r="I871" s="44">
        <v>41169</v>
      </c>
      <c r="J871" t="s">
        <v>6642</v>
      </c>
      <c r="K871" t="s">
        <v>6643</v>
      </c>
      <c r="L871" t="s">
        <v>6641</v>
      </c>
      <c r="M871">
        <v>38935181</v>
      </c>
      <c r="N871" s="44" t="s">
        <v>501</v>
      </c>
      <c r="O871" s="44" t="s">
        <v>501</v>
      </c>
      <c r="P871" s="44" t="s">
        <v>501</v>
      </c>
      <c r="Q871" s="44" t="s">
        <v>501</v>
      </c>
      <c r="R871" s="44" t="s">
        <v>501</v>
      </c>
    </row>
    <row r="872" spans="1:18" ht="18" customHeight="1">
      <c r="A872">
        <v>4101</v>
      </c>
      <c r="B872">
        <v>4101</v>
      </c>
      <c r="C872" s="3">
        <v>41129</v>
      </c>
      <c r="D872">
        <v>41129</v>
      </c>
      <c r="E872" t="s">
        <v>1599</v>
      </c>
      <c r="F872" t="s">
        <v>1535</v>
      </c>
      <c r="G872" t="s">
        <v>6638</v>
      </c>
      <c r="H872" s="44" t="s">
        <v>501</v>
      </c>
      <c r="I872" s="44">
        <v>41178</v>
      </c>
      <c r="J872" t="s">
        <v>6642</v>
      </c>
      <c r="K872" t="s">
        <v>6644</v>
      </c>
      <c r="L872" t="s">
        <v>6641</v>
      </c>
      <c r="M872">
        <v>38935181</v>
      </c>
      <c r="N872" s="44" t="s">
        <v>501</v>
      </c>
      <c r="O872" s="44" t="s">
        <v>501</v>
      </c>
      <c r="P872" s="44" t="s">
        <v>501</v>
      </c>
      <c r="Q872" s="44" t="s">
        <v>501</v>
      </c>
      <c r="R872" s="44" t="s">
        <v>501</v>
      </c>
    </row>
    <row r="873" spans="1:18" ht="18" customHeight="1">
      <c r="A873">
        <v>4129</v>
      </c>
      <c r="B873">
        <v>4129</v>
      </c>
      <c r="C873" s="3">
        <v>41129</v>
      </c>
      <c r="D873">
        <v>41174</v>
      </c>
      <c r="E873" t="s">
        <v>1599</v>
      </c>
      <c r="F873" t="s">
        <v>1535</v>
      </c>
      <c r="G873" t="s">
        <v>5383</v>
      </c>
      <c r="H873" s="44" t="s">
        <v>501</v>
      </c>
      <c r="I873" s="44">
        <v>41141</v>
      </c>
      <c r="J873" t="s">
        <v>6738</v>
      </c>
      <c r="K873" t="s">
        <v>6739</v>
      </c>
      <c r="L873" t="s">
        <v>5486</v>
      </c>
      <c r="M873" t="s">
        <v>6740</v>
      </c>
      <c r="N873" s="44" t="s">
        <v>501</v>
      </c>
      <c r="O873" s="44" t="s">
        <v>501</v>
      </c>
      <c r="P873" s="44" t="s">
        <v>501</v>
      </c>
      <c r="Q873" s="44" t="s">
        <v>501</v>
      </c>
      <c r="R873" s="44" t="s">
        <v>501</v>
      </c>
    </row>
    <row r="874" spans="1:18" ht="18" customHeight="1">
      <c r="A874">
        <v>4128</v>
      </c>
      <c r="B874">
        <v>4128</v>
      </c>
      <c r="C874" s="3">
        <v>41129</v>
      </c>
      <c r="D874">
        <v>41174</v>
      </c>
      <c r="E874" t="s">
        <v>1534</v>
      </c>
      <c r="F874" t="s">
        <v>1535</v>
      </c>
      <c r="G874" t="s">
        <v>5383</v>
      </c>
      <c r="H874" s="44" t="s">
        <v>8005</v>
      </c>
      <c r="I874" s="44">
        <v>41141</v>
      </c>
      <c r="J874" t="s">
        <v>6741</v>
      </c>
      <c r="K874" t="s">
        <v>6742</v>
      </c>
      <c r="L874" t="s">
        <v>5486</v>
      </c>
      <c r="M874" t="s">
        <v>6743</v>
      </c>
      <c r="N874" s="44" t="s">
        <v>8229</v>
      </c>
      <c r="O874" s="44" t="s">
        <v>1625</v>
      </c>
      <c r="P874" s="44">
        <v>41170</v>
      </c>
      <c r="Q874" s="44" t="s">
        <v>501</v>
      </c>
      <c r="R874" s="44" t="s">
        <v>501</v>
      </c>
    </row>
    <row r="875" spans="1:18" ht="18" customHeight="1">
      <c r="A875">
        <v>4127</v>
      </c>
      <c r="B875">
        <v>4127</v>
      </c>
      <c r="C875" s="3">
        <v>41129</v>
      </c>
      <c r="D875">
        <v>41174</v>
      </c>
      <c r="E875" t="s">
        <v>1534</v>
      </c>
      <c r="F875" t="s">
        <v>1535</v>
      </c>
      <c r="G875" t="s">
        <v>5384</v>
      </c>
      <c r="H875" s="44" t="s">
        <v>8006</v>
      </c>
      <c r="I875" s="44">
        <v>41141</v>
      </c>
      <c r="J875" t="s">
        <v>6744</v>
      </c>
      <c r="K875" t="s">
        <v>6745</v>
      </c>
      <c r="L875" t="s">
        <v>5492</v>
      </c>
      <c r="M875" t="s">
        <v>6746</v>
      </c>
      <c r="N875" s="44" t="s">
        <v>8416</v>
      </c>
      <c r="O875" s="44" t="s">
        <v>8231</v>
      </c>
      <c r="P875" s="44">
        <v>41173</v>
      </c>
      <c r="Q875" s="44" t="s">
        <v>501</v>
      </c>
      <c r="R875" s="44" t="s">
        <v>501</v>
      </c>
    </row>
    <row r="876" spans="1:18" ht="18" customHeight="1">
      <c r="A876">
        <v>4126</v>
      </c>
      <c r="B876">
        <v>4126</v>
      </c>
      <c r="C876" s="3">
        <v>41129</v>
      </c>
      <c r="D876">
        <v>41174</v>
      </c>
      <c r="E876" t="s">
        <v>1599</v>
      </c>
      <c r="F876" t="s">
        <v>1535</v>
      </c>
      <c r="G876" t="s">
        <v>5384</v>
      </c>
      <c r="H876" s="44" t="s">
        <v>501</v>
      </c>
      <c r="I876" s="44">
        <v>41141</v>
      </c>
      <c r="J876" t="s">
        <v>6744</v>
      </c>
      <c r="K876" t="s">
        <v>6747</v>
      </c>
      <c r="L876" t="s">
        <v>5492</v>
      </c>
      <c r="M876" t="s">
        <v>6746</v>
      </c>
      <c r="N876" s="44" t="s">
        <v>501</v>
      </c>
      <c r="O876" s="44" t="s">
        <v>501</v>
      </c>
      <c r="P876" s="44" t="s">
        <v>501</v>
      </c>
      <c r="Q876" s="44" t="s">
        <v>501</v>
      </c>
      <c r="R876" s="44" t="s">
        <v>501</v>
      </c>
    </row>
    <row r="877" spans="1:18" ht="18" customHeight="1">
      <c r="A877">
        <v>4125</v>
      </c>
      <c r="B877">
        <v>4125</v>
      </c>
      <c r="C877" s="3">
        <v>41129</v>
      </c>
      <c r="D877">
        <v>41174</v>
      </c>
      <c r="E877" t="s">
        <v>1687</v>
      </c>
      <c r="F877" t="s">
        <v>1535</v>
      </c>
      <c r="G877" t="s">
        <v>5384</v>
      </c>
      <c r="H877" s="44" t="s">
        <v>501</v>
      </c>
      <c r="I877" s="44" t="s">
        <v>501</v>
      </c>
      <c r="J877" t="s">
        <v>6748</v>
      </c>
      <c r="K877" t="s">
        <v>7631</v>
      </c>
      <c r="L877" t="s">
        <v>5492</v>
      </c>
      <c r="M877" t="s">
        <v>7632</v>
      </c>
      <c r="N877" s="44" t="s">
        <v>501</v>
      </c>
      <c r="O877" s="44" t="s">
        <v>501</v>
      </c>
      <c r="P877" s="44" t="s">
        <v>501</v>
      </c>
      <c r="Q877" s="44" t="s">
        <v>7633</v>
      </c>
      <c r="R877" s="44" t="s">
        <v>501</v>
      </c>
    </row>
    <row r="878" spans="1:18" ht="18" customHeight="1">
      <c r="A878">
        <v>4124</v>
      </c>
      <c r="B878">
        <v>4124</v>
      </c>
      <c r="C878" s="3">
        <v>41129</v>
      </c>
      <c r="D878">
        <v>41174</v>
      </c>
      <c r="E878" t="s">
        <v>1534</v>
      </c>
      <c r="F878" t="s">
        <v>1535</v>
      </c>
      <c r="G878" t="s">
        <v>5384</v>
      </c>
      <c r="H878" s="44" t="s">
        <v>8007</v>
      </c>
      <c r="I878" s="44">
        <v>41141</v>
      </c>
      <c r="J878" t="s">
        <v>6749</v>
      </c>
      <c r="K878" t="s">
        <v>6750</v>
      </c>
      <c r="L878" t="s">
        <v>5492</v>
      </c>
      <c r="M878" t="s">
        <v>6751</v>
      </c>
      <c r="N878" s="44" t="s">
        <v>8008</v>
      </c>
      <c r="O878" s="44" t="s">
        <v>8391</v>
      </c>
      <c r="P878" s="44">
        <v>41173</v>
      </c>
      <c r="Q878" s="44" t="s">
        <v>501</v>
      </c>
      <c r="R878" s="44" t="s">
        <v>501</v>
      </c>
    </row>
    <row r="879" spans="1:18" ht="18" customHeight="1">
      <c r="A879">
        <v>4123</v>
      </c>
      <c r="B879">
        <v>4123</v>
      </c>
      <c r="C879" s="3">
        <v>41129</v>
      </c>
      <c r="D879">
        <v>41174</v>
      </c>
      <c r="E879" t="s">
        <v>1534</v>
      </c>
      <c r="F879" t="s">
        <v>1535</v>
      </c>
      <c r="G879" t="s">
        <v>5384</v>
      </c>
      <c r="H879" s="44" t="s">
        <v>8009</v>
      </c>
      <c r="I879" s="44">
        <v>41163</v>
      </c>
      <c r="J879" t="s">
        <v>6752</v>
      </c>
      <c r="K879" t="s">
        <v>6753</v>
      </c>
      <c r="L879" t="s">
        <v>5492</v>
      </c>
      <c r="M879" t="s">
        <v>6754</v>
      </c>
      <c r="N879" s="44" t="s">
        <v>8230</v>
      </c>
      <c r="O879" s="44" t="s">
        <v>8231</v>
      </c>
      <c r="P879" s="44">
        <v>41172</v>
      </c>
      <c r="Q879" s="44" t="s">
        <v>501</v>
      </c>
      <c r="R879" s="44" t="s">
        <v>501</v>
      </c>
    </row>
    <row r="880" spans="1:18" ht="18" customHeight="1">
      <c r="A880">
        <v>4122</v>
      </c>
      <c r="B880">
        <v>4122</v>
      </c>
      <c r="C880" s="3">
        <v>41129</v>
      </c>
      <c r="D880">
        <v>41174</v>
      </c>
      <c r="E880" t="s">
        <v>1599</v>
      </c>
      <c r="F880" t="s">
        <v>1535</v>
      </c>
      <c r="G880" t="s">
        <v>5384</v>
      </c>
      <c r="H880" s="44" t="s">
        <v>8367</v>
      </c>
      <c r="I880" s="44">
        <v>41141</v>
      </c>
      <c r="J880" t="s">
        <v>6755</v>
      </c>
      <c r="K880" t="s">
        <v>6756</v>
      </c>
      <c r="L880" t="s">
        <v>6757</v>
      </c>
      <c r="M880" t="s">
        <v>6758</v>
      </c>
      <c r="N880" s="44" t="s">
        <v>501</v>
      </c>
      <c r="O880" s="44" t="s">
        <v>501</v>
      </c>
      <c r="P880" s="44" t="s">
        <v>501</v>
      </c>
      <c r="Q880" s="44" t="s">
        <v>501</v>
      </c>
      <c r="R880" s="44" t="s">
        <v>501</v>
      </c>
    </row>
    <row r="881" spans="1:18" ht="18" customHeight="1">
      <c r="A881">
        <v>4132</v>
      </c>
      <c r="B881">
        <v>4132</v>
      </c>
      <c r="C881" s="3">
        <v>41129</v>
      </c>
      <c r="D881">
        <v>41174</v>
      </c>
      <c r="E881" t="s">
        <v>1534</v>
      </c>
      <c r="F881" t="s">
        <v>1535</v>
      </c>
      <c r="G881" t="s">
        <v>5383</v>
      </c>
      <c r="H881" s="44" t="s">
        <v>8010</v>
      </c>
      <c r="I881" s="44">
        <v>41141</v>
      </c>
      <c r="J881" t="s">
        <v>6759</v>
      </c>
      <c r="K881" t="s">
        <v>6760</v>
      </c>
      <c r="L881" t="s">
        <v>5486</v>
      </c>
      <c r="M881" t="s">
        <v>6761</v>
      </c>
      <c r="N881" s="44" t="s">
        <v>8011</v>
      </c>
      <c r="O881" s="44" t="s">
        <v>1625</v>
      </c>
      <c r="P881" s="44">
        <v>41164</v>
      </c>
      <c r="Q881" s="44" t="s">
        <v>501</v>
      </c>
      <c r="R881" s="44" t="s">
        <v>501</v>
      </c>
    </row>
    <row r="882" spans="1:18" ht="18" customHeight="1">
      <c r="A882">
        <v>4133</v>
      </c>
      <c r="B882">
        <v>4133</v>
      </c>
      <c r="C882" s="3">
        <v>41129</v>
      </c>
      <c r="D882">
        <v>41174</v>
      </c>
      <c r="E882" t="s">
        <v>1534</v>
      </c>
      <c r="F882" t="s">
        <v>1535</v>
      </c>
      <c r="G882" t="s">
        <v>5383</v>
      </c>
      <c r="H882" s="44" t="s">
        <v>8417</v>
      </c>
      <c r="I882" s="44">
        <v>41141</v>
      </c>
      <c r="J882" t="s">
        <v>6762</v>
      </c>
      <c r="K882" t="s">
        <v>6763</v>
      </c>
      <c r="L882" t="s">
        <v>5486</v>
      </c>
      <c r="M882" t="s">
        <v>6764</v>
      </c>
      <c r="N882" s="44" t="s">
        <v>8418</v>
      </c>
      <c r="O882" s="44" t="s">
        <v>1552</v>
      </c>
      <c r="P882" s="44">
        <v>41173</v>
      </c>
      <c r="Q882" s="44" t="s">
        <v>501</v>
      </c>
      <c r="R882" s="44" t="s">
        <v>501</v>
      </c>
    </row>
    <row r="883" spans="1:18" ht="18" customHeight="1">
      <c r="A883">
        <v>4134</v>
      </c>
      <c r="B883">
        <v>4134</v>
      </c>
      <c r="C883" s="3">
        <v>41129</v>
      </c>
      <c r="D883">
        <v>41178</v>
      </c>
      <c r="E883" t="s">
        <v>1599</v>
      </c>
      <c r="F883" t="s">
        <v>1535</v>
      </c>
      <c r="G883" t="s">
        <v>5383</v>
      </c>
      <c r="H883" s="44" t="s">
        <v>501</v>
      </c>
      <c r="I883" s="44">
        <v>41141</v>
      </c>
      <c r="J883" t="s">
        <v>6765</v>
      </c>
      <c r="K883" t="s">
        <v>7605</v>
      </c>
      <c r="L883" t="s">
        <v>5486</v>
      </c>
      <c r="M883" t="s">
        <v>6766</v>
      </c>
      <c r="N883" s="44" t="s">
        <v>501</v>
      </c>
      <c r="O883" s="44" t="s">
        <v>501</v>
      </c>
      <c r="P883" s="44" t="s">
        <v>501</v>
      </c>
      <c r="Q883" s="44" t="s">
        <v>7606</v>
      </c>
      <c r="R883" s="44" t="s">
        <v>501</v>
      </c>
    </row>
    <row r="884" spans="1:18" ht="18" customHeight="1">
      <c r="A884">
        <v>4135</v>
      </c>
      <c r="B884">
        <v>4135</v>
      </c>
      <c r="C884" s="3">
        <v>41129</v>
      </c>
      <c r="D884">
        <v>41174</v>
      </c>
      <c r="E884" t="s">
        <v>1599</v>
      </c>
      <c r="F884" t="s">
        <v>1535</v>
      </c>
      <c r="G884" t="s">
        <v>5383</v>
      </c>
      <c r="H884" s="44" t="s">
        <v>501</v>
      </c>
      <c r="I884" s="44">
        <v>41141</v>
      </c>
      <c r="J884" t="s">
        <v>6767</v>
      </c>
      <c r="K884" t="s">
        <v>8708</v>
      </c>
      <c r="L884" t="s">
        <v>5486</v>
      </c>
      <c r="M884" t="s">
        <v>6768</v>
      </c>
      <c r="N884" s="44" t="s">
        <v>501</v>
      </c>
      <c r="O884" s="44" t="s">
        <v>501</v>
      </c>
      <c r="P884" s="44" t="s">
        <v>501</v>
      </c>
      <c r="Q884" s="44" t="s">
        <v>501</v>
      </c>
      <c r="R884" s="44" t="s">
        <v>501</v>
      </c>
    </row>
    <row r="885" spans="1:18" ht="18" customHeight="1">
      <c r="A885">
        <v>4136</v>
      </c>
      <c r="B885">
        <v>4136</v>
      </c>
      <c r="C885" s="3">
        <v>41128</v>
      </c>
      <c r="D885">
        <v>41173</v>
      </c>
      <c r="E885" t="s">
        <v>1599</v>
      </c>
      <c r="F885" t="s">
        <v>1535</v>
      </c>
      <c r="G885" t="s">
        <v>5383</v>
      </c>
      <c r="H885" s="44" t="s">
        <v>501</v>
      </c>
      <c r="I885" s="44">
        <v>41141</v>
      </c>
      <c r="J885" t="s">
        <v>6769</v>
      </c>
      <c r="K885" t="s">
        <v>6770</v>
      </c>
      <c r="L885" t="s">
        <v>5486</v>
      </c>
      <c r="M885" t="s">
        <v>6771</v>
      </c>
      <c r="N885" s="44" t="s">
        <v>501</v>
      </c>
      <c r="O885" s="44" t="s">
        <v>501</v>
      </c>
      <c r="P885" s="44" t="s">
        <v>501</v>
      </c>
      <c r="Q885" s="44" t="s">
        <v>501</v>
      </c>
      <c r="R885" s="44" t="s">
        <v>501</v>
      </c>
    </row>
    <row r="886" spans="1:18" ht="18" customHeight="1">
      <c r="A886">
        <v>4137</v>
      </c>
      <c r="B886">
        <v>4137</v>
      </c>
      <c r="C886" s="3">
        <v>41128</v>
      </c>
      <c r="D886">
        <v>41173</v>
      </c>
      <c r="E886" t="s">
        <v>1534</v>
      </c>
      <c r="F886" t="s">
        <v>1535</v>
      </c>
      <c r="G886" t="s">
        <v>1958</v>
      </c>
      <c r="H886" s="44" t="s">
        <v>7049</v>
      </c>
      <c r="I886" s="44">
        <v>41141</v>
      </c>
      <c r="J886" t="s">
        <v>6560</v>
      </c>
      <c r="K886" t="s">
        <v>6772</v>
      </c>
      <c r="L886" t="s">
        <v>4942</v>
      </c>
      <c r="M886" t="s">
        <v>6773</v>
      </c>
      <c r="N886" s="44" t="s">
        <v>7296</v>
      </c>
      <c r="O886" s="44" t="s">
        <v>6968</v>
      </c>
      <c r="P886" s="44">
        <v>41143</v>
      </c>
      <c r="Q886" s="44" t="s">
        <v>501</v>
      </c>
      <c r="R886" s="44" t="s">
        <v>501</v>
      </c>
    </row>
    <row r="887" spans="1:18" ht="18" customHeight="1">
      <c r="A887">
        <v>4138</v>
      </c>
      <c r="B887">
        <v>4138</v>
      </c>
      <c r="C887" s="3">
        <v>41128</v>
      </c>
      <c r="D887">
        <v>41173</v>
      </c>
      <c r="E887" t="s">
        <v>1534</v>
      </c>
      <c r="F887" t="s">
        <v>1535</v>
      </c>
      <c r="G887" t="s">
        <v>1958</v>
      </c>
      <c r="H887" s="44" t="s">
        <v>7297</v>
      </c>
      <c r="I887" s="44">
        <v>41141</v>
      </c>
      <c r="J887" t="s">
        <v>6560</v>
      </c>
      <c r="K887" t="s">
        <v>6774</v>
      </c>
      <c r="L887" t="s">
        <v>4942</v>
      </c>
      <c r="M887" t="s">
        <v>6775</v>
      </c>
      <c r="N887" s="44" t="s">
        <v>7298</v>
      </c>
      <c r="O887" s="44" t="s">
        <v>7030</v>
      </c>
      <c r="P887" s="44">
        <v>41143</v>
      </c>
      <c r="Q887" s="44" t="s">
        <v>501</v>
      </c>
      <c r="R887" s="44" t="s">
        <v>501</v>
      </c>
    </row>
    <row r="888" spans="1:18" ht="18" customHeight="1">
      <c r="A888">
        <v>4098</v>
      </c>
      <c r="B888">
        <v>4098</v>
      </c>
      <c r="C888" s="3">
        <v>41129</v>
      </c>
      <c r="D888">
        <v>41174</v>
      </c>
      <c r="E888" t="s">
        <v>1599</v>
      </c>
      <c r="F888" t="s">
        <v>1535</v>
      </c>
      <c r="G888" t="s">
        <v>6638</v>
      </c>
      <c r="H888" s="44" t="s">
        <v>501</v>
      </c>
      <c r="I888" s="44">
        <v>41141</v>
      </c>
      <c r="J888" t="s">
        <v>6776</v>
      </c>
      <c r="K888" t="s">
        <v>6777</v>
      </c>
      <c r="L888" t="s">
        <v>6641</v>
      </c>
      <c r="M888">
        <v>38935181</v>
      </c>
      <c r="N888" s="44" t="s">
        <v>501</v>
      </c>
      <c r="O888" s="44" t="s">
        <v>501</v>
      </c>
      <c r="P888" s="44" t="s">
        <v>501</v>
      </c>
      <c r="Q888" s="44" t="s">
        <v>501</v>
      </c>
      <c r="R888" s="44" t="s">
        <v>501</v>
      </c>
    </row>
    <row r="889" spans="1:18" ht="18" customHeight="1">
      <c r="A889">
        <v>4097</v>
      </c>
      <c r="B889">
        <v>4097</v>
      </c>
      <c r="C889" s="3">
        <v>41129</v>
      </c>
      <c r="D889">
        <v>41174</v>
      </c>
      <c r="E889" t="s">
        <v>1599</v>
      </c>
      <c r="F889" t="s">
        <v>1535</v>
      </c>
      <c r="G889" t="s">
        <v>6638</v>
      </c>
      <c r="H889" s="44" t="s">
        <v>501</v>
      </c>
      <c r="I889" s="44">
        <v>41141</v>
      </c>
      <c r="J889" t="s">
        <v>6776</v>
      </c>
      <c r="K889" t="s">
        <v>6778</v>
      </c>
      <c r="L889" t="s">
        <v>6641</v>
      </c>
      <c r="M889">
        <v>3138935181</v>
      </c>
      <c r="N889" s="44" t="s">
        <v>501</v>
      </c>
      <c r="O889" s="44" t="s">
        <v>501</v>
      </c>
      <c r="P889" s="44" t="s">
        <v>501</v>
      </c>
      <c r="Q889" s="44" t="s">
        <v>501</v>
      </c>
      <c r="R889" s="44" t="s">
        <v>501</v>
      </c>
    </row>
    <row r="890" spans="1:18" ht="18" customHeight="1">
      <c r="A890">
        <v>4096</v>
      </c>
      <c r="B890">
        <v>4096</v>
      </c>
      <c r="C890" s="3">
        <v>41129</v>
      </c>
      <c r="D890">
        <v>41174</v>
      </c>
      <c r="E890" t="s">
        <v>1599</v>
      </c>
      <c r="F890" t="s">
        <v>1535</v>
      </c>
      <c r="G890" t="s">
        <v>6638</v>
      </c>
      <c r="H890" s="44" t="s">
        <v>501</v>
      </c>
      <c r="I890" s="44">
        <v>41169</v>
      </c>
      <c r="J890" t="s">
        <v>6776</v>
      </c>
      <c r="K890" t="s">
        <v>7299</v>
      </c>
      <c r="L890" t="s">
        <v>6641</v>
      </c>
      <c r="M890">
        <v>3138935181</v>
      </c>
      <c r="N890" s="44" t="s">
        <v>501</v>
      </c>
      <c r="O890" s="44" t="s">
        <v>501</v>
      </c>
      <c r="P890" s="44" t="s">
        <v>501</v>
      </c>
      <c r="Q890" s="44" t="s">
        <v>501</v>
      </c>
      <c r="R890" s="44" t="s">
        <v>501</v>
      </c>
    </row>
    <row r="891" spans="1:18" ht="18" customHeight="1">
      <c r="A891">
        <v>4095</v>
      </c>
      <c r="B891">
        <v>4095</v>
      </c>
      <c r="C891" s="3">
        <v>41129</v>
      </c>
      <c r="D891">
        <v>41188</v>
      </c>
      <c r="E891" t="s">
        <v>1599</v>
      </c>
      <c r="F891" t="s">
        <v>1535</v>
      </c>
      <c r="G891" t="s">
        <v>6664</v>
      </c>
      <c r="H891" s="44" t="s">
        <v>501</v>
      </c>
      <c r="I891" s="44">
        <v>41162</v>
      </c>
      <c r="J891" t="s">
        <v>6779</v>
      </c>
      <c r="K891" t="s">
        <v>6780</v>
      </c>
      <c r="L891" t="s">
        <v>6781</v>
      </c>
      <c r="M891" t="s">
        <v>8368</v>
      </c>
      <c r="N891" s="44" t="s">
        <v>501</v>
      </c>
      <c r="O891" s="44" t="s">
        <v>501</v>
      </c>
      <c r="P891" s="44" t="s">
        <v>501</v>
      </c>
      <c r="Q891" s="44" t="s">
        <v>7634</v>
      </c>
      <c r="R891" s="44" t="s">
        <v>501</v>
      </c>
    </row>
    <row r="892" spans="1:18" ht="18" customHeight="1">
      <c r="A892">
        <v>4093</v>
      </c>
      <c r="B892">
        <v>4093</v>
      </c>
      <c r="C892" s="3">
        <v>41129</v>
      </c>
      <c r="D892">
        <v>41180</v>
      </c>
      <c r="E892" t="s">
        <v>1687</v>
      </c>
      <c r="F892" t="s">
        <v>1535</v>
      </c>
      <c r="G892" t="s">
        <v>6665</v>
      </c>
      <c r="H892" s="44" t="s">
        <v>501</v>
      </c>
      <c r="I892" s="44" t="s">
        <v>501</v>
      </c>
      <c r="J892" t="s">
        <v>6782</v>
      </c>
      <c r="K892" t="s">
        <v>6783</v>
      </c>
      <c r="L892" t="s">
        <v>6784</v>
      </c>
      <c r="M892" t="s">
        <v>8369</v>
      </c>
      <c r="N892" s="44" t="s">
        <v>501</v>
      </c>
      <c r="O892" s="44" t="s">
        <v>501</v>
      </c>
      <c r="P892" s="44" t="s">
        <v>501</v>
      </c>
      <c r="Q892" s="44" t="s">
        <v>7635</v>
      </c>
      <c r="R892" s="44" t="s">
        <v>501</v>
      </c>
    </row>
    <row r="893" spans="1:18" ht="18" customHeight="1">
      <c r="A893">
        <v>4094</v>
      </c>
      <c r="B893">
        <v>4094</v>
      </c>
      <c r="C893" s="3">
        <v>41129</v>
      </c>
      <c r="D893">
        <v>41180</v>
      </c>
      <c r="E893" t="s">
        <v>1687</v>
      </c>
      <c r="F893" t="s">
        <v>1535</v>
      </c>
      <c r="G893" t="s">
        <v>6665</v>
      </c>
      <c r="H893" s="44" t="s">
        <v>501</v>
      </c>
      <c r="I893" s="44" t="s">
        <v>501</v>
      </c>
      <c r="J893" t="s">
        <v>6785</v>
      </c>
      <c r="K893" t="s">
        <v>6786</v>
      </c>
      <c r="L893" t="s">
        <v>6784</v>
      </c>
      <c r="M893" t="s">
        <v>8370</v>
      </c>
      <c r="N893" s="44" t="s">
        <v>501</v>
      </c>
      <c r="O893" s="44" t="s">
        <v>501</v>
      </c>
      <c r="P893" s="44" t="s">
        <v>501</v>
      </c>
      <c r="Q893" s="44" t="s">
        <v>7636</v>
      </c>
      <c r="R893" s="44" t="s">
        <v>501</v>
      </c>
    </row>
    <row r="894" spans="1:18" ht="18" customHeight="1">
      <c r="A894">
        <v>4092</v>
      </c>
      <c r="B894">
        <v>4092</v>
      </c>
      <c r="C894" s="3">
        <v>41129</v>
      </c>
      <c r="D894">
        <v>41174</v>
      </c>
      <c r="E894" t="s">
        <v>1599</v>
      </c>
      <c r="F894" t="s">
        <v>1535</v>
      </c>
      <c r="G894" t="s">
        <v>2152</v>
      </c>
      <c r="H894" s="44" t="s">
        <v>7300</v>
      </c>
      <c r="I894" s="44">
        <v>41141</v>
      </c>
      <c r="J894" t="s">
        <v>6787</v>
      </c>
      <c r="K894" t="s">
        <v>6788</v>
      </c>
      <c r="L894" t="s">
        <v>5025</v>
      </c>
      <c r="M894" t="s">
        <v>6789</v>
      </c>
      <c r="N894" s="44" t="s">
        <v>7301</v>
      </c>
      <c r="O894" s="44" t="s">
        <v>501</v>
      </c>
      <c r="P894" s="44" t="s">
        <v>501</v>
      </c>
      <c r="Q894" s="44" t="s">
        <v>501</v>
      </c>
      <c r="R894" s="44" t="s">
        <v>501</v>
      </c>
    </row>
    <row r="895" spans="1:18" ht="18" customHeight="1">
      <c r="A895">
        <v>4121</v>
      </c>
      <c r="B895">
        <v>4121</v>
      </c>
      <c r="C895" s="3">
        <v>41129</v>
      </c>
      <c r="D895">
        <v>41174</v>
      </c>
      <c r="E895" t="s">
        <v>1599</v>
      </c>
      <c r="F895" t="s">
        <v>1535</v>
      </c>
      <c r="G895" t="s">
        <v>5384</v>
      </c>
      <c r="H895" s="44" t="s">
        <v>501</v>
      </c>
      <c r="I895" s="44">
        <v>41141</v>
      </c>
      <c r="J895" t="s">
        <v>6790</v>
      </c>
      <c r="K895" t="s">
        <v>6791</v>
      </c>
      <c r="L895" t="s">
        <v>5492</v>
      </c>
      <c r="M895" t="s">
        <v>6792</v>
      </c>
      <c r="N895" s="44" t="s">
        <v>501</v>
      </c>
      <c r="O895" s="44" t="s">
        <v>501</v>
      </c>
      <c r="P895" s="44" t="s">
        <v>501</v>
      </c>
      <c r="Q895" s="44" t="s">
        <v>501</v>
      </c>
      <c r="R895" s="44" t="s">
        <v>501</v>
      </c>
    </row>
    <row r="896" spans="1:18" ht="18" customHeight="1">
      <c r="A896">
        <v>4120</v>
      </c>
      <c r="B896">
        <v>4120</v>
      </c>
      <c r="C896" s="3">
        <v>41129</v>
      </c>
      <c r="D896">
        <v>41174</v>
      </c>
      <c r="E896" t="s">
        <v>1599</v>
      </c>
      <c r="F896" t="s">
        <v>1535</v>
      </c>
      <c r="G896" t="s">
        <v>5384</v>
      </c>
      <c r="H896" s="44" t="s">
        <v>501</v>
      </c>
      <c r="I896" s="44">
        <v>41164</v>
      </c>
      <c r="J896" t="s">
        <v>7302</v>
      </c>
      <c r="K896" t="s">
        <v>7303</v>
      </c>
      <c r="L896" t="s">
        <v>5492</v>
      </c>
      <c r="M896" t="s">
        <v>7304</v>
      </c>
      <c r="N896" s="44" t="s">
        <v>501</v>
      </c>
      <c r="O896" s="44" t="s">
        <v>501</v>
      </c>
      <c r="P896" s="44" t="s">
        <v>501</v>
      </c>
      <c r="Q896" s="44" t="s">
        <v>501</v>
      </c>
      <c r="R896" s="44" t="s">
        <v>501</v>
      </c>
    </row>
    <row r="897" spans="1:18" ht="18" customHeight="1">
      <c r="A897">
        <v>4119</v>
      </c>
      <c r="B897">
        <v>4119</v>
      </c>
      <c r="C897" s="3">
        <v>41129</v>
      </c>
      <c r="D897">
        <v>41180</v>
      </c>
      <c r="E897" t="s">
        <v>1599</v>
      </c>
      <c r="F897" t="s">
        <v>1535</v>
      </c>
      <c r="G897" t="s">
        <v>5384</v>
      </c>
      <c r="H897" s="44" t="s">
        <v>501</v>
      </c>
      <c r="I897" s="44">
        <v>41141</v>
      </c>
      <c r="J897" t="s">
        <v>6793</v>
      </c>
      <c r="K897" t="s">
        <v>6794</v>
      </c>
      <c r="L897" t="s">
        <v>5492</v>
      </c>
      <c r="M897" t="s">
        <v>6795</v>
      </c>
      <c r="N897" s="44" t="s">
        <v>501</v>
      </c>
      <c r="O897" s="44" t="s">
        <v>501</v>
      </c>
      <c r="P897" s="44" t="s">
        <v>501</v>
      </c>
      <c r="Q897" s="44" t="s">
        <v>8371</v>
      </c>
      <c r="R897" s="44" t="s">
        <v>501</v>
      </c>
    </row>
    <row r="898" spans="1:18" ht="18" customHeight="1">
      <c r="A898">
        <v>4118</v>
      </c>
      <c r="B898">
        <v>4118</v>
      </c>
      <c r="C898" s="3">
        <v>41129</v>
      </c>
      <c r="D898">
        <v>41180</v>
      </c>
      <c r="E898" t="s">
        <v>1599</v>
      </c>
      <c r="F898" t="s">
        <v>1535</v>
      </c>
      <c r="G898" t="s">
        <v>5384</v>
      </c>
      <c r="H898" s="44" t="s">
        <v>501</v>
      </c>
      <c r="I898" s="44">
        <v>41141</v>
      </c>
      <c r="J898" t="s">
        <v>6796</v>
      </c>
      <c r="K898" t="s">
        <v>6797</v>
      </c>
      <c r="L898" t="s">
        <v>5492</v>
      </c>
      <c r="M898" t="s">
        <v>6798</v>
      </c>
      <c r="N898" s="44" t="s">
        <v>501</v>
      </c>
      <c r="O898" s="44" t="s">
        <v>501</v>
      </c>
      <c r="P898" s="44" t="s">
        <v>501</v>
      </c>
      <c r="Q898" s="44" t="s">
        <v>8372</v>
      </c>
      <c r="R898" s="44" t="s">
        <v>501</v>
      </c>
    </row>
    <row r="899" spans="1:18" ht="18" customHeight="1">
      <c r="A899">
        <v>4117</v>
      </c>
      <c r="B899">
        <v>4117</v>
      </c>
      <c r="C899" s="3">
        <v>41129</v>
      </c>
      <c r="D899">
        <v>41174</v>
      </c>
      <c r="E899" t="s">
        <v>1599</v>
      </c>
      <c r="F899" t="s">
        <v>1535</v>
      </c>
      <c r="G899" t="s">
        <v>5384</v>
      </c>
      <c r="H899" s="44" t="s">
        <v>501</v>
      </c>
      <c r="I899" s="44">
        <v>41141</v>
      </c>
      <c r="J899" t="s">
        <v>6799</v>
      </c>
      <c r="K899" t="s">
        <v>6800</v>
      </c>
      <c r="L899" t="s">
        <v>5492</v>
      </c>
      <c r="M899" t="s">
        <v>6801</v>
      </c>
      <c r="N899" s="44" t="s">
        <v>501</v>
      </c>
      <c r="O899" s="44" t="s">
        <v>501</v>
      </c>
      <c r="P899" s="44" t="s">
        <v>501</v>
      </c>
      <c r="Q899" s="44" t="s">
        <v>501</v>
      </c>
      <c r="R899" s="44" t="s">
        <v>501</v>
      </c>
    </row>
    <row r="900" spans="1:18" ht="18" customHeight="1">
      <c r="A900">
        <v>4116</v>
      </c>
      <c r="B900">
        <v>4116</v>
      </c>
      <c r="C900" s="3">
        <v>41129</v>
      </c>
      <c r="D900">
        <v>41174</v>
      </c>
      <c r="E900" t="s">
        <v>1599</v>
      </c>
      <c r="F900" t="s">
        <v>1535</v>
      </c>
      <c r="G900" t="s">
        <v>5384</v>
      </c>
      <c r="H900" s="44" t="s">
        <v>501</v>
      </c>
      <c r="I900" s="44">
        <v>41141</v>
      </c>
      <c r="J900" t="s">
        <v>6802</v>
      </c>
      <c r="K900" t="s">
        <v>6803</v>
      </c>
      <c r="L900" t="s">
        <v>5492</v>
      </c>
      <c r="M900" t="s">
        <v>6804</v>
      </c>
      <c r="N900" s="44" t="s">
        <v>501</v>
      </c>
      <c r="O900" s="44" t="s">
        <v>501</v>
      </c>
      <c r="P900" s="44" t="s">
        <v>501</v>
      </c>
      <c r="Q900" s="44" t="s">
        <v>501</v>
      </c>
      <c r="R900" s="44" t="s">
        <v>501</v>
      </c>
    </row>
    <row r="901" spans="1:18" ht="18" customHeight="1">
      <c r="A901">
        <v>4115</v>
      </c>
      <c r="B901">
        <v>4115</v>
      </c>
      <c r="C901" s="3">
        <v>41129</v>
      </c>
      <c r="D901">
        <v>41174</v>
      </c>
      <c r="E901" t="s">
        <v>1599</v>
      </c>
      <c r="F901" t="s">
        <v>1535</v>
      </c>
      <c r="G901" t="s">
        <v>5384</v>
      </c>
      <c r="H901" s="44" t="s">
        <v>501</v>
      </c>
      <c r="I901" s="44">
        <v>41141</v>
      </c>
      <c r="J901" t="s">
        <v>6805</v>
      </c>
      <c r="K901" t="s">
        <v>6806</v>
      </c>
      <c r="L901" t="s">
        <v>6757</v>
      </c>
      <c r="M901" t="s">
        <v>6807</v>
      </c>
      <c r="N901" s="44" t="s">
        <v>501</v>
      </c>
      <c r="O901" s="44" t="s">
        <v>501</v>
      </c>
      <c r="P901" s="44" t="s">
        <v>501</v>
      </c>
      <c r="Q901" s="44" t="s">
        <v>501</v>
      </c>
      <c r="R901" s="44" t="s">
        <v>501</v>
      </c>
    </row>
    <row r="902" spans="1:18" ht="18" customHeight="1">
      <c r="A902">
        <v>4114</v>
      </c>
      <c r="B902">
        <v>4114</v>
      </c>
      <c r="C902" s="3">
        <v>41129</v>
      </c>
      <c r="D902">
        <v>41174</v>
      </c>
      <c r="E902" t="s">
        <v>1599</v>
      </c>
      <c r="F902" t="s">
        <v>1535</v>
      </c>
      <c r="G902" t="s">
        <v>5384</v>
      </c>
      <c r="H902" s="44" t="s">
        <v>501</v>
      </c>
      <c r="I902" s="44">
        <v>41164</v>
      </c>
      <c r="J902" t="s">
        <v>7305</v>
      </c>
      <c r="K902" t="s">
        <v>7306</v>
      </c>
      <c r="L902" t="s">
        <v>6757</v>
      </c>
      <c r="M902" t="s">
        <v>7307</v>
      </c>
      <c r="N902" s="44" t="s">
        <v>501</v>
      </c>
      <c r="O902" s="44" t="s">
        <v>501</v>
      </c>
      <c r="P902" s="44" t="s">
        <v>501</v>
      </c>
      <c r="Q902" s="44" t="s">
        <v>501</v>
      </c>
      <c r="R902" s="44" t="s">
        <v>501</v>
      </c>
    </row>
    <row r="903" spans="1:18" ht="18" customHeight="1">
      <c r="A903">
        <v>4113</v>
      </c>
      <c r="B903">
        <v>4113</v>
      </c>
      <c r="C903" s="3">
        <v>41129</v>
      </c>
      <c r="D903">
        <v>41174</v>
      </c>
      <c r="E903" t="s">
        <v>1599</v>
      </c>
      <c r="F903" t="s">
        <v>1535</v>
      </c>
      <c r="G903" t="s">
        <v>5387</v>
      </c>
      <c r="H903" s="44" t="s">
        <v>501</v>
      </c>
      <c r="I903" s="44">
        <v>41141</v>
      </c>
      <c r="J903" t="s">
        <v>6808</v>
      </c>
      <c r="K903" t="s">
        <v>6809</v>
      </c>
      <c r="L903" t="s">
        <v>5501</v>
      </c>
      <c r="M903" t="s">
        <v>5502</v>
      </c>
      <c r="N903" s="44" t="s">
        <v>501</v>
      </c>
      <c r="O903" s="44" t="s">
        <v>501</v>
      </c>
      <c r="P903" s="44" t="s">
        <v>501</v>
      </c>
      <c r="Q903" s="44" t="s">
        <v>501</v>
      </c>
      <c r="R903" s="44" t="s">
        <v>501</v>
      </c>
    </row>
    <row r="904" spans="1:18" ht="18" customHeight="1">
      <c r="A904">
        <v>4111</v>
      </c>
      <c r="B904">
        <v>4111</v>
      </c>
      <c r="C904" s="3">
        <v>41129</v>
      </c>
      <c r="D904">
        <v>41174</v>
      </c>
      <c r="E904" t="s">
        <v>1599</v>
      </c>
      <c r="F904" t="s">
        <v>1535</v>
      </c>
      <c r="G904" t="s">
        <v>5387</v>
      </c>
      <c r="H904" s="44" t="s">
        <v>501</v>
      </c>
      <c r="I904" s="44">
        <v>41141</v>
      </c>
      <c r="J904" t="s">
        <v>6810</v>
      </c>
      <c r="K904" t="s">
        <v>6811</v>
      </c>
      <c r="L904" t="s">
        <v>5501</v>
      </c>
      <c r="M904" t="s">
        <v>5502</v>
      </c>
      <c r="N904" s="44" t="s">
        <v>501</v>
      </c>
      <c r="O904" s="44" t="s">
        <v>501</v>
      </c>
      <c r="P904" s="44" t="s">
        <v>501</v>
      </c>
      <c r="Q904" s="44" t="s">
        <v>501</v>
      </c>
      <c r="R904" s="44" t="s">
        <v>501</v>
      </c>
    </row>
    <row r="905" spans="1:18" ht="18" customHeight="1">
      <c r="A905">
        <v>4112</v>
      </c>
      <c r="B905">
        <v>4112</v>
      </c>
      <c r="C905" s="3">
        <v>41129</v>
      </c>
      <c r="D905">
        <v>41174</v>
      </c>
      <c r="E905" t="s">
        <v>1599</v>
      </c>
      <c r="F905" t="s">
        <v>1535</v>
      </c>
      <c r="G905" t="s">
        <v>5387</v>
      </c>
      <c r="H905" s="44" t="s">
        <v>501</v>
      </c>
      <c r="I905" s="44">
        <v>41141</v>
      </c>
      <c r="J905" t="s">
        <v>6812</v>
      </c>
      <c r="K905" t="s">
        <v>6813</v>
      </c>
      <c r="L905" t="s">
        <v>5501</v>
      </c>
      <c r="M905" t="s">
        <v>5502</v>
      </c>
      <c r="N905" s="44" t="s">
        <v>501</v>
      </c>
      <c r="O905" s="44" t="s">
        <v>501</v>
      </c>
      <c r="P905" s="44" t="s">
        <v>501</v>
      </c>
      <c r="Q905" s="44" t="s">
        <v>501</v>
      </c>
      <c r="R905" s="44" t="s">
        <v>501</v>
      </c>
    </row>
    <row r="906" spans="1:18" ht="18" customHeight="1">
      <c r="A906">
        <v>4110</v>
      </c>
      <c r="B906">
        <v>4110</v>
      </c>
      <c r="C906" s="3">
        <v>41129</v>
      </c>
      <c r="D906">
        <v>41174</v>
      </c>
      <c r="E906" t="s">
        <v>1599</v>
      </c>
      <c r="F906" t="s">
        <v>1535</v>
      </c>
      <c r="G906" t="s">
        <v>5387</v>
      </c>
      <c r="H906" s="44" t="s">
        <v>501</v>
      </c>
      <c r="I906" s="44">
        <v>41141</v>
      </c>
      <c r="J906" t="s">
        <v>6814</v>
      </c>
      <c r="K906" t="s">
        <v>6815</v>
      </c>
      <c r="L906" t="s">
        <v>5501</v>
      </c>
      <c r="M906" t="s">
        <v>5502</v>
      </c>
      <c r="N906" s="44" t="s">
        <v>501</v>
      </c>
      <c r="O906" s="44" t="s">
        <v>501</v>
      </c>
      <c r="P906" s="44" t="s">
        <v>501</v>
      </c>
      <c r="Q906" s="44" t="s">
        <v>501</v>
      </c>
      <c r="R906" s="44" t="s">
        <v>501</v>
      </c>
    </row>
    <row r="907" spans="1:18" ht="18" customHeight="1">
      <c r="A907">
        <v>4109</v>
      </c>
      <c r="B907">
        <v>4109</v>
      </c>
      <c r="C907" s="3">
        <v>41129</v>
      </c>
      <c r="D907">
        <v>41174</v>
      </c>
      <c r="E907" t="s">
        <v>1599</v>
      </c>
      <c r="F907" t="s">
        <v>1535</v>
      </c>
      <c r="G907" t="s">
        <v>5387</v>
      </c>
      <c r="H907" s="44" t="s">
        <v>501</v>
      </c>
      <c r="I907" s="44">
        <v>41141</v>
      </c>
      <c r="J907" t="s">
        <v>6816</v>
      </c>
      <c r="K907" t="s">
        <v>6817</v>
      </c>
      <c r="L907" t="s">
        <v>5501</v>
      </c>
      <c r="M907" t="s">
        <v>5502</v>
      </c>
      <c r="N907" s="44" t="s">
        <v>501</v>
      </c>
      <c r="O907" s="44" t="s">
        <v>501</v>
      </c>
      <c r="P907" s="44" t="s">
        <v>501</v>
      </c>
      <c r="Q907" s="44" t="s">
        <v>501</v>
      </c>
      <c r="R907" s="44" t="s">
        <v>501</v>
      </c>
    </row>
    <row r="908" spans="1:18" ht="18" customHeight="1">
      <c r="A908">
        <v>4108</v>
      </c>
      <c r="B908">
        <v>4108</v>
      </c>
      <c r="C908" s="3">
        <v>41129</v>
      </c>
      <c r="D908">
        <v>41174</v>
      </c>
      <c r="E908" t="s">
        <v>1599</v>
      </c>
      <c r="F908" t="s">
        <v>1535</v>
      </c>
      <c r="G908" t="s">
        <v>5387</v>
      </c>
      <c r="H908" s="44" t="s">
        <v>501</v>
      </c>
      <c r="I908" s="44">
        <v>41162</v>
      </c>
      <c r="J908" t="s">
        <v>6818</v>
      </c>
      <c r="K908" t="s">
        <v>6819</v>
      </c>
      <c r="L908" t="s">
        <v>5501</v>
      </c>
      <c r="M908" t="s">
        <v>5502</v>
      </c>
      <c r="N908" s="44" t="s">
        <v>501</v>
      </c>
      <c r="O908" s="44" t="s">
        <v>501</v>
      </c>
      <c r="P908" s="44" t="s">
        <v>501</v>
      </c>
      <c r="Q908" s="44" t="s">
        <v>501</v>
      </c>
      <c r="R908" s="44" t="s">
        <v>501</v>
      </c>
    </row>
    <row r="909" spans="1:18" ht="18" customHeight="1">
      <c r="A909">
        <v>4107</v>
      </c>
      <c r="B909">
        <v>4107</v>
      </c>
      <c r="C909" s="3">
        <v>41129</v>
      </c>
      <c r="D909">
        <v>41174</v>
      </c>
      <c r="E909" t="s">
        <v>1599</v>
      </c>
      <c r="F909" t="s">
        <v>1535</v>
      </c>
      <c r="G909" t="s">
        <v>5387</v>
      </c>
      <c r="H909" s="44" t="s">
        <v>501</v>
      </c>
      <c r="I909" s="44">
        <v>41141</v>
      </c>
      <c r="J909" t="s">
        <v>6820</v>
      </c>
      <c r="K909" t="s">
        <v>6821</v>
      </c>
      <c r="L909" t="s">
        <v>5501</v>
      </c>
      <c r="M909" t="s">
        <v>5502</v>
      </c>
      <c r="N909" s="44" t="s">
        <v>501</v>
      </c>
      <c r="O909" s="44" t="s">
        <v>501</v>
      </c>
      <c r="P909" s="44" t="s">
        <v>501</v>
      </c>
      <c r="Q909" s="44" t="s">
        <v>501</v>
      </c>
      <c r="R909" s="44" t="s">
        <v>501</v>
      </c>
    </row>
    <row r="910" spans="1:18" ht="18" customHeight="1">
      <c r="A910">
        <v>4131</v>
      </c>
      <c r="B910">
        <v>4131</v>
      </c>
      <c r="C910" s="3">
        <v>41129</v>
      </c>
      <c r="D910">
        <v>41174</v>
      </c>
      <c r="E910" t="s">
        <v>1534</v>
      </c>
      <c r="F910" t="s">
        <v>1535</v>
      </c>
      <c r="G910" t="s">
        <v>5383</v>
      </c>
      <c r="H910" s="44" t="s">
        <v>8012</v>
      </c>
      <c r="I910" s="44">
        <v>41141</v>
      </c>
      <c r="J910" t="s">
        <v>6822</v>
      </c>
      <c r="K910" t="s">
        <v>6823</v>
      </c>
      <c r="L910" t="s">
        <v>5486</v>
      </c>
      <c r="M910" t="s">
        <v>6824</v>
      </c>
      <c r="N910" s="44" t="s">
        <v>8013</v>
      </c>
      <c r="O910" s="44" t="s">
        <v>6970</v>
      </c>
      <c r="P910" s="44">
        <v>41166</v>
      </c>
      <c r="Q910" s="44" t="s">
        <v>501</v>
      </c>
      <c r="R910" s="44" t="s">
        <v>501</v>
      </c>
    </row>
    <row r="911" spans="1:18" ht="18" customHeight="1">
      <c r="A911">
        <v>4130</v>
      </c>
      <c r="B911">
        <v>4130</v>
      </c>
      <c r="C911" s="3">
        <v>41129</v>
      </c>
      <c r="D911">
        <v>41174</v>
      </c>
      <c r="E911" t="s">
        <v>1599</v>
      </c>
      <c r="F911" t="s">
        <v>1535</v>
      </c>
      <c r="G911" t="s">
        <v>5383</v>
      </c>
      <c r="H911" s="44" t="s">
        <v>501</v>
      </c>
      <c r="I911" s="44">
        <v>41141</v>
      </c>
      <c r="J911" t="s">
        <v>6825</v>
      </c>
      <c r="K911" t="s">
        <v>6826</v>
      </c>
      <c r="L911" t="s">
        <v>5486</v>
      </c>
      <c r="M911" t="s">
        <v>6827</v>
      </c>
      <c r="N911" s="44" t="s">
        <v>501</v>
      </c>
      <c r="O911" s="44" t="s">
        <v>501</v>
      </c>
      <c r="P911" s="44" t="s">
        <v>501</v>
      </c>
      <c r="Q911" s="44" t="s">
        <v>501</v>
      </c>
      <c r="R911" s="44" t="s">
        <v>501</v>
      </c>
    </row>
    <row r="912" spans="1:18" ht="18" customHeight="1">
      <c r="A912">
        <v>4163</v>
      </c>
      <c r="B912">
        <v>4163</v>
      </c>
      <c r="C912" s="3">
        <v>41129</v>
      </c>
      <c r="D912">
        <v>41174</v>
      </c>
      <c r="E912" t="s">
        <v>1599</v>
      </c>
      <c r="F912" t="s">
        <v>1535</v>
      </c>
      <c r="G912" t="s">
        <v>2062</v>
      </c>
      <c r="H912" s="44" t="s">
        <v>501</v>
      </c>
      <c r="I912" s="44">
        <v>41141</v>
      </c>
      <c r="J912" t="s">
        <v>6828</v>
      </c>
      <c r="K912" t="s">
        <v>6829</v>
      </c>
      <c r="L912" t="s">
        <v>4993</v>
      </c>
      <c r="M912" t="s">
        <v>6830</v>
      </c>
      <c r="N912" s="44" t="s">
        <v>501</v>
      </c>
      <c r="O912" s="44" t="s">
        <v>501</v>
      </c>
      <c r="P912" s="44" t="s">
        <v>501</v>
      </c>
      <c r="Q912" s="44" t="s">
        <v>501</v>
      </c>
      <c r="R912" s="44" t="s">
        <v>501</v>
      </c>
    </row>
    <row r="913" spans="1:18" ht="18" customHeight="1">
      <c r="A913">
        <v>4164</v>
      </c>
      <c r="B913">
        <v>4164</v>
      </c>
      <c r="C913" s="3">
        <v>41129</v>
      </c>
      <c r="D913">
        <v>41174</v>
      </c>
      <c r="E913" t="s">
        <v>1599</v>
      </c>
      <c r="F913" t="s">
        <v>1535</v>
      </c>
      <c r="G913" t="s">
        <v>6666</v>
      </c>
      <c r="H913" s="44" t="s">
        <v>501</v>
      </c>
      <c r="I913" s="44">
        <v>41141</v>
      </c>
      <c r="J913" t="s">
        <v>6831</v>
      </c>
      <c r="K913" t="s">
        <v>6832</v>
      </c>
      <c r="L913" t="s">
        <v>6833</v>
      </c>
      <c r="M913" t="s">
        <v>6834</v>
      </c>
      <c r="N913" s="44" t="s">
        <v>501</v>
      </c>
      <c r="O913" s="44" t="s">
        <v>501</v>
      </c>
      <c r="P913" s="44" t="s">
        <v>501</v>
      </c>
      <c r="Q913" s="44" t="s">
        <v>501</v>
      </c>
      <c r="R913" s="44" t="s">
        <v>501</v>
      </c>
    </row>
    <row r="914" spans="1:18" ht="18" customHeight="1">
      <c r="A914">
        <v>4165</v>
      </c>
      <c r="B914">
        <v>4165</v>
      </c>
      <c r="C914" s="3">
        <v>41129</v>
      </c>
      <c r="D914">
        <v>41174</v>
      </c>
      <c r="E914" t="s">
        <v>1687</v>
      </c>
      <c r="F914" t="s">
        <v>1776</v>
      </c>
      <c r="G914" t="s">
        <v>5381</v>
      </c>
      <c r="H914" s="44" t="s">
        <v>501</v>
      </c>
      <c r="I914" s="44" t="s">
        <v>501</v>
      </c>
      <c r="J914" t="s">
        <v>6835</v>
      </c>
      <c r="K914" t="s">
        <v>6836</v>
      </c>
      <c r="L914" t="s">
        <v>6837</v>
      </c>
      <c r="M914" t="s">
        <v>6838</v>
      </c>
      <c r="N914" s="44" t="s">
        <v>501</v>
      </c>
      <c r="O914" s="44" t="s">
        <v>501</v>
      </c>
      <c r="P914" s="44" t="s">
        <v>501</v>
      </c>
      <c r="Q914" s="44" t="s">
        <v>501</v>
      </c>
      <c r="R914" s="44" t="s">
        <v>501</v>
      </c>
    </row>
    <row r="915" spans="1:18" ht="18" customHeight="1">
      <c r="A915">
        <v>4166</v>
      </c>
      <c r="B915">
        <v>4166</v>
      </c>
      <c r="C915" s="3">
        <v>41129</v>
      </c>
      <c r="D915">
        <v>41174</v>
      </c>
      <c r="E915" t="s">
        <v>1599</v>
      </c>
      <c r="F915" t="s">
        <v>1776</v>
      </c>
      <c r="G915" t="s">
        <v>5381</v>
      </c>
      <c r="H915" s="44" t="s">
        <v>7607</v>
      </c>
      <c r="I915" s="44">
        <v>41155</v>
      </c>
      <c r="J915" t="s">
        <v>6839</v>
      </c>
      <c r="K915" t="s">
        <v>6840</v>
      </c>
      <c r="L915" t="s">
        <v>6841</v>
      </c>
      <c r="M915" t="s">
        <v>6842</v>
      </c>
      <c r="N915" s="44" t="s">
        <v>501</v>
      </c>
      <c r="O915" s="44" t="s">
        <v>501</v>
      </c>
      <c r="P915" s="44" t="s">
        <v>501</v>
      </c>
      <c r="Q915" s="44" t="s">
        <v>501</v>
      </c>
      <c r="R915" s="44" t="s">
        <v>501</v>
      </c>
    </row>
    <row r="916" spans="1:18" ht="18" customHeight="1">
      <c r="A916">
        <v>4167</v>
      </c>
      <c r="B916">
        <v>4167</v>
      </c>
      <c r="C916" s="3">
        <v>41129</v>
      </c>
      <c r="D916">
        <v>41174</v>
      </c>
      <c r="E916" t="s">
        <v>1534</v>
      </c>
      <c r="F916" t="s">
        <v>1776</v>
      </c>
      <c r="G916" t="s">
        <v>5381</v>
      </c>
      <c r="H916" s="44" t="s">
        <v>8014</v>
      </c>
      <c r="I916" s="44">
        <v>41163</v>
      </c>
      <c r="J916" t="s">
        <v>6843</v>
      </c>
      <c r="K916" t="s">
        <v>6844</v>
      </c>
      <c r="L916" t="s">
        <v>6845</v>
      </c>
      <c r="M916" t="s">
        <v>6846</v>
      </c>
      <c r="N916" s="44" t="s">
        <v>8015</v>
      </c>
      <c r="O916" s="44" t="s">
        <v>4275</v>
      </c>
      <c r="P916" s="44">
        <v>41164</v>
      </c>
      <c r="Q916" s="44" t="s">
        <v>501</v>
      </c>
      <c r="R916" s="44" t="s">
        <v>501</v>
      </c>
    </row>
    <row r="917" spans="1:18" ht="18" customHeight="1">
      <c r="A917">
        <v>4168</v>
      </c>
      <c r="B917">
        <v>4168</v>
      </c>
      <c r="C917" s="3">
        <v>41129</v>
      </c>
      <c r="D917">
        <v>41174</v>
      </c>
      <c r="E917" t="s">
        <v>1687</v>
      </c>
      <c r="F917" t="s">
        <v>1776</v>
      </c>
      <c r="G917" t="s">
        <v>5381</v>
      </c>
      <c r="H917" s="44" t="s">
        <v>501</v>
      </c>
      <c r="I917" s="44" t="s">
        <v>501</v>
      </c>
      <c r="J917" t="s">
        <v>6847</v>
      </c>
      <c r="K917" t="s">
        <v>6848</v>
      </c>
      <c r="L917" t="s">
        <v>6849</v>
      </c>
      <c r="M917" t="s">
        <v>6850</v>
      </c>
      <c r="N917" s="44" t="s">
        <v>501</v>
      </c>
      <c r="O917" s="44" t="s">
        <v>501</v>
      </c>
      <c r="P917" s="44" t="s">
        <v>501</v>
      </c>
      <c r="Q917" s="44" t="s">
        <v>501</v>
      </c>
      <c r="R917" s="44" t="s">
        <v>501</v>
      </c>
    </row>
    <row r="918" spans="1:18" ht="18" customHeight="1">
      <c r="A918">
        <v>4170</v>
      </c>
      <c r="B918">
        <v>4170</v>
      </c>
      <c r="C918" s="3">
        <v>41129</v>
      </c>
      <c r="D918">
        <v>41174</v>
      </c>
      <c r="E918" t="s">
        <v>1599</v>
      </c>
      <c r="F918" t="s">
        <v>1776</v>
      </c>
      <c r="G918" t="s">
        <v>5381</v>
      </c>
      <c r="H918" s="44" t="s">
        <v>8016</v>
      </c>
      <c r="I918" s="44">
        <v>41165</v>
      </c>
      <c r="J918" t="s">
        <v>6851</v>
      </c>
      <c r="K918" t="s">
        <v>6852</v>
      </c>
      <c r="L918" t="s">
        <v>6853</v>
      </c>
      <c r="M918" t="s">
        <v>6854</v>
      </c>
      <c r="N918" s="44" t="s">
        <v>8017</v>
      </c>
      <c r="O918" s="44" t="s">
        <v>501</v>
      </c>
      <c r="P918" s="44" t="s">
        <v>501</v>
      </c>
      <c r="Q918" s="44" t="s">
        <v>8419</v>
      </c>
      <c r="R918" s="44" t="s">
        <v>501</v>
      </c>
    </row>
    <row r="919" spans="1:18" ht="18" customHeight="1">
      <c r="A919">
        <v>4171</v>
      </c>
      <c r="B919">
        <v>4171</v>
      </c>
      <c r="C919" s="3">
        <v>41129</v>
      </c>
      <c r="D919">
        <v>41174</v>
      </c>
      <c r="E919" t="s">
        <v>1599</v>
      </c>
      <c r="F919" t="s">
        <v>1776</v>
      </c>
      <c r="G919" t="s">
        <v>5381</v>
      </c>
      <c r="H919" s="44" t="s">
        <v>8709</v>
      </c>
      <c r="I919" s="44">
        <v>41179</v>
      </c>
      <c r="J919" t="s">
        <v>6855</v>
      </c>
      <c r="K919" t="s">
        <v>6856</v>
      </c>
      <c r="L919" t="s">
        <v>6849</v>
      </c>
      <c r="M919" t="s">
        <v>6857</v>
      </c>
      <c r="N919" s="44" t="s">
        <v>501</v>
      </c>
      <c r="O919" s="44" t="s">
        <v>501</v>
      </c>
      <c r="P919" s="44" t="s">
        <v>501</v>
      </c>
      <c r="Q919" s="44" t="s">
        <v>501</v>
      </c>
      <c r="R919" s="44" t="s">
        <v>501</v>
      </c>
    </row>
    <row r="920" spans="1:18" ht="18" customHeight="1">
      <c r="A920">
        <v>4172</v>
      </c>
      <c r="B920">
        <v>4172</v>
      </c>
      <c r="C920" s="3">
        <v>41129</v>
      </c>
      <c r="D920">
        <v>41174</v>
      </c>
      <c r="E920" t="s">
        <v>1687</v>
      </c>
      <c r="F920" t="s">
        <v>1776</v>
      </c>
      <c r="G920" t="s">
        <v>5381</v>
      </c>
      <c r="H920" s="44" t="s">
        <v>501</v>
      </c>
      <c r="I920" s="44" t="s">
        <v>501</v>
      </c>
      <c r="J920" t="s">
        <v>6858</v>
      </c>
      <c r="K920" t="s">
        <v>6859</v>
      </c>
      <c r="L920" t="s">
        <v>6860</v>
      </c>
      <c r="M920" t="s">
        <v>6861</v>
      </c>
      <c r="N920" s="44" t="s">
        <v>501</v>
      </c>
      <c r="O920" s="44" t="s">
        <v>501</v>
      </c>
      <c r="P920" s="44" t="s">
        <v>501</v>
      </c>
      <c r="Q920" s="44" t="s">
        <v>501</v>
      </c>
      <c r="R920" s="44" t="s">
        <v>501</v>
      </c>
    </row>
    <row r="921" spans="1:18" ht="18" customHeight="1">
      <c r="A921">
        <v>4173</v>
      </c>
      <c r="B921">
        <v>4173</v>
      </c>
      <c r="C921" s="3">
        <v>41129</v>
      </c>
      <c r="D921">
        <v>41174</v>
      </c>
      <c r="E921" t="s">
        <v>1687</v>
      </c>
      <c r="F921" t="s">
        <v>1776</v>
      </c>
      <c r="G921" t="s">
        <v>5381</v>
      </c>
      <c r="H921" s="44" t="s">
        <v>501</v>
      </c>
      <c r="I921" s="44" t="s">
        <v>501</v>
      </c>
      <c r="J921" t="s">
        <v>6862</v>
      </c>
      <c r="K921" t="s">
        <v>6863</v>
      </c>
      <c r="L921" t="s">
        <v>5855</v>
      </c>
      <c r="M921" t="s">
        <v>6864</v>
      </c>
      <c r="N921" s="44" t="s">
        <v>501</v>
      </c>
      <c r="O921" s="44" t="s">
        <v>501</v>
      </c>
      <c r="P921" s="44" t="s">
        <v>501</v>
      </c>
      <c r="Q921" s="44" t="s">
        <v>501</v>
      </c>
      <c r="R921" s="44" t="s">
        <v>501</v>
      </c>
    </row>
    <row r="922" spans="1:18" ht="18" customHeight="1">
      <c r="A922">
        <v>4174</v>
      </c>
      <c r="B922">
        <v>4174</v>
      </c>
      <c r="C922" s="3">
        <v>41129</v>
      </c>
      <c r="D922">
        <v>41174</v>
      </c>
      <c r="E922" t="s">
        <v>1687</v>
      </c>
      <c r="F922" t="s">
        <v>1776</v>
      </c>
      <c r="G922" t="s">
        <v>5381</v>
      </c>
      <c r="H922" s="44" t="s">
        <v>501</v>
      </c>
      <c r="I922" s="44" t="s">
        <v>501</v>
      </c>
      <c r="J922" t="s">
        <v>6865</v>
      </c>
      <c r="K922" t="s">
        <v>6866</v>
      </c>
      <c r="L922" t="s">
        <v>6867</v>
      </c>
      <c r="M922" t="s">
        <v>6868</v>
      </c>
      <c r="N922" s="44" t="s">
        <v>501</v>
      </c>
      <c r="O922" s="44" t="s">
        <v>501</v>
      </c>
      <c r="P922" s="44" t="s">
        <v>501</v>
      </c>
      <c r="Q922" s="44" t="s">
        <v>501</v>
      </c>
      <c r="R922" s="44" t="s">
        <v>501</v>
      </c>
    </row>
    <row r="923" spans="1:18" ht="18" customHeight="1">
      <c r="A923">
        <v>4169</v>
      </c>
      <c r="B923">
        <v>4169</v>
      </c>
      <c r="C923" s="3">
        <v>41129</v>
      </c>
      <c r="D923">
        <v>41174</v>
      </c>
      <c r="E923" t="s">
        <v>1687</v>
      </c>
      <c r="F923" t="s">
        <v>1776</v>
      </c>
      <c r="G923" t="s">
        <v>5381</v>
      </c>
      <c r="H923" s="44" t="s">
        <v>501</v>
      </c>
      <c r="I923" s="44" t="s">
        <v>501</v>
      </c>
      <c r="J923" t="s">
        <v>6928</v>
      </c>
      <c r="K923" t="s">
        <v>6929</v>
      </c>
      <c r="L923" t="s">
        <v>6930</v>
      </c>
      <c r="M923" t="s">
        <v>6931</v>
      </c>
      <c r="N923" s="44" t="s">
        <v>501</v>
      </c>
      <c r="O923" s="44" t="s">
        <v>501</v>
      </c>
      <c r="P923" s="44" t="s">
        <v>501</v>
      </c>
      <c r="Q923" s="44" t="s">
        <v>501</v>
      </c>
      <c r="R923" s="44" t="s">
        <v>501</v>
      </c>
    </row>
    <row r="924" spans="1:18" ht="18" customHeight="1">
      <c r="A924">
        <v>4150</v>
      </c>
      <c r="B924">
        <v>4150</v>
      </c>
      <c r="C924" s="3">
        <v>41129</v>
      </c>
      <c r="D924">
        <v>41174</v>
      </c>
      <c r="E924" t="s">
        <v>1599</v>
      </c>
      <c r="F924" t="s">
        <v>1535</v>
      </c>
      <c r="G924" t="s">
        <v>6932</v>
      </c>
      <c r="H924" s="44" t="s">
        <v>501</v>
      </c>
      <c r="I924" s="44">
        <v>41162</v>
      </c>
      <c r="J924" t="s">
        <v>6933</v>
      </c>
      <c r="K924" t="s">
        <v>6934</v>
      </c>
      <c r="L924" t="s">
        <v>6935</v>
      </c>
      <c r="M924" t="s">
        <v>6936</v>
      </c>
      <c r="N924" s="44" t="s">
        <v>501</v>
      </c>
      <c r="O924" s="44" t="s">
        <v>501</v>
      </c>
      <c r="P924" s="44" t="s">
        <v>501</v>
      </c>
      <c r="Q924" s="44" t="s">
        <v>501</v>
      </c>
      <c r="R924" s="44" t="s">
        <v>501</v>
      </c>
    </row>
    <row r="925" spans="1:18" ht="18" customHeight="1">
      <c r="A925">
        <v>4151</v>
      </c>
      <c r="B925">
        <v>4151</v>
      </c>
      <c r="C925" s="3">
        <v>41129</v>
      </c>
      <c r="D925">
        <v>41174</v>
      </c>
      <c r="E925" t="s">
        <v>1599</v>
      </c>
      <c r="F925" t="s">
        <v>1535</v>
      </c>
      <c r="G925" t="s">
        <v>6932</v>
      </c>
      <c r="H925" s="44" t="s">
        <v>501</v>
      </c>
      <c r="I925" s="44">
        <v>41169</v>
      </c>
      <c r="J925" t="s">
        <v>6937</v>
      </c>
      <c r="K925" t="s">
        <v>6938</v>
      </c>
      <c r="L925" t="s">
        <v>6935</v>
      </c>
      <c r="M925" t="s">
        <v>6939</v>
      </c>
      <c r="N925" s="44" t="s">
        <v>501</v>
      </c>
      <c r="O925" s="44" t="s">
        <v>501</v>
      </c>
      <c r="P925" s="44" t="s">
        <v>501</v>
      </c>
      <c r="Q925" s="44" t="s">
        <v>501</v>
      </c>
      <c r="R925" s="44" t="s">
        <v>501</v>
      </c>
    </row>
    <row r="926" spans="1:18" ht="18" customHeight="1">
      <c r="A926">
        <v>4152</v>
      </c>
      <c r="B926">
        <v>4152</v>
      </c>
      <c r="C926" s="3">
        <v>41129</v>
      </c>
      <c r="D926">
        <v>41174</v>
      </c>
      <c r="E926" t="s">
        <v>1534</v>
      </c>
      <c r="F926" t="s">
        <v>1535</v>
      </c>
      <c r="G926" t="s">
        <v>6932</v>
      </c>
      <c r="H926" s="44" t="s">
        <v>8420</v>
      </c>
      <c r="I926" s="44">
        <v>41173</v>
      </c>
      <c r="J926" t="s">
        <v>6940</v>
      </c>
      <c r="K926" t="s">
        <v>6941</v>
      </c>
      <c r="L926" t="s">
        <v>6935</v>
      </c>
      <c r="M926" t="s">
        <v>6942</v>
      </c>
      <c r="N926" s="44" t="s">
        <v>8521</v>
      </c>
      <c r="O926" s="44" t="s">
        <v>8190</v>
      </c>
      <c r="P926" s="44">
        <v>41177</v>
      </c>
      <c r="Q926" s="44" t="s">
        <v>501</v>
      </c>
      <c r="R926" s="44" t="s">
        <v>501</v>
      </c>
    </row>
    <row r="927" spans="1:18" ht="18" customHeight="1">
      <c r="A927">
        <v>4153</v>
      </c>
      <c r="B927">
        <v>4153</v>
      </c>
      <c r="C927" s="3">
        <v>41129</v>
      </c>
      <c r="D927">
        <v>41174</v>
      </c>
      <c r="E927" t="s">
        <v>1534</v>
      </c>
      <c r="F927" t="s">
        <v>1535</v>
      </c>
      <c r="G927" t="s">
        <v>6618</v>
      </c>
      <c r="H927" s="44" t="s">
        <v>8421</v>
      </c>
      <c r="I927" s="44">
        <v>41169</v>
      </c>
      <c r="J927" t="s">
        <v>6943</v>
      </c>
      <c r="K927" t="s">
        <v>6944</v>
      </c>
      <c r="L927" t="s">
        <v>6621</v>
      </c>
      <c r="M927" t="s">
        <v>6945</v>
      </c>
      <c r="N927" s="44" t="s">
        <v>8422</v>
      </c>
      <c r="O927" s="44" t="s">
        <v>6320</v>
      </c>
      <c r="P927" s="44">
        <v>41172</v>
      </c>
      <c r="Q927" s="44" t="s">
        <v>501</v>
      </c>
      <c r="R927" s="44" t="s">
        <v>501</v>
      </c>
    </row>
    <row r="928" spans="1:18" ht="18" customHeight="1">
      <c r="A928">
        <v>4154</v>
      </c>
      <c r="B928">
        <v>4154</v>
      </c>
      <c r="C928" s="3">
        <v>41129</v>
      </c>
      <c r="D928">
        <v>41174</v>
      </c>
      <c r="E928" t="s">
        <v>1599</v>
      </c>
      <c r="F928" t="s">
        <v>1535</v>
      </c>
      <c r="G928" t="s">
        <v>6618</v>
      </c>
      <c r="H928" s="44" t="s">
        <v>501</v>
      </c>
      <c r="I928" s="44">
        <v>41169</v>
      </c>
      <c r="J928" t="s">
        <v>6946</v>
      </c>
      <c r="K928" t="s">
        <v>6947</v>
      </c>
      <c r="L928" t="s">
        <v>6621</v>
      </c>
      <c r="M928" t="s">
        <v>6945</v>
      </c>
      <c r="N928" s="44" t="s">
        <v>501</v>
      </c>
      <c r="O928" s="44" t="s">
        <v>501</v>
      </c>
      <c r="P928" s="44" t="s">
        <v>501</v>
      </c>
      <c r="Q928" s="44" t="s">
        <v>501</v>
      </c>
      <c r="R928" s="44" t="s">
        <v>501</v>
      </c>
    </row>
    <row r="929" spans="1:18" ht="18" customHeight="1">
      <c r="A929">
        <v>4155</v>
      </c>
      <c r="B929">
        <v>4155</v>
      </c>
      <c r="C929" s="3">
        <v>41129</v>
      </c>
      <c r="D929">
        <v>41174</v>
      </c>
      <c r="E929" t="s">
        <v>1534</v>
      </c>
      <c r="F929" t="s">
        <v>1535</v>
      </c>
      <c r="G929" t="s">
        <v>6618</v>
      </c>
      <c r="H929" s="44" t="s">
        <v>8423</v>
      </c>
      <c r="I929" s="44">
        <v>41169</v>
      </c>
      <c r="J929" t="s">
        <v>6948</v>
      </c>
      <c r="K929" t="s">
        <v>6949</v>
      </c>
      <c r="L929" t="s">
        <v>6621</v>
      </c>
      <c r="M929" t="s">
        <v>6945</v>
      </c>
      <c r="N929" s="44" t="s">
        <v>8424</v>
      </c>
      <c r="O929" s="44" t="s">
        <v>6320</v>
      </c>
      <c r="P929" s="44">
        <v>41173</v>
      </c>
      <c r="Q929" s="44" t="s">
        <v>501</v>
      </c>
      <c r="R929" s="44" t="s">
        <v>501</v>
      </c>
    </row>
    <row r="930" spans="1:18" ht="18" customHeight="1">
      <c r="A930">
        <v>4159</v>
      </c>
      <c r="B930">
        <v>4159</v>
      </c>
      <c r="C930" s="3">
        <v>41129</v>
      </c>
      <c r="D930">
        <v>41174</v>
      </c>
      <c r="E930" t="s">
        <v>1687</v>
      </c>
      <c r="F930" t="s">
        <v>1535</v>
      </c>
      <c r="G930" t="s">
        <v>2062</v>
      </c>
      <c r="H930" s="44" t="s">
        <v>501</v>
      </c>
      <c r="I930" s="44" t="s">
        <v>501</v>
      </c>
      <c r="J930" t="s">
        <v>6950</v>
      </c>
      <c r="K930" t="s">
        <v>6951</v>
      </c>
      <c r="L930" t="s">
        <v>4993</v>
      </c>
      <c r="M930" t="s">
        <v>6952</v>
      </c>
      <c r="N930" s="44" t="s">
        <v>501</v>
      </c>
      <c r="O930" s="44" t="s">
        <v>501</v>
      </c>
      <c r="P930" s="44" t="s">
        <v>501</v>
      </c>
      <c r="Q930" s="44" t="s">
        <v>501</v>
      </c>
      <c r="R930" s="44" t="s">
        <v>501</v>
      </c>
    </row>
    <row r="931" spans="1:18" ht="18" customHeight="1">
      <c r="A931">
        <v>4160</v>
      </c>
      <c r="B931">
        <v>4160</v>
      </c>
      <c r="C931" s="3">
        <v>41129</v>
      </c>
      <c r="D931">
        <v>41174</v>
      </c>
      <c r="E931" t="s">
        <v>1687</v>
      </c>
      <c r="F931" t="s">
        <v>1535</v>
      </c>
      <c r="G931" t="s">
        <v>2062</v>
      </c>
      <c r="H931" s="44" t="s">
        <v>501</v>
      </c>
      <c r="I931" s="44" t="s">
        <v>501</v>
      </c>
      <c r="J931" t="s">
        <v>6953</v>
      </c>
      <c r="K931" t="s">
        <v>6954</v>
      </c>
      <c r="L931" t="s">
        <v>4993</v>
      </c>
      <c r="M931" t="s">
        <v>6955</v>
      </c>
      <c r="N931" s="44" t="s">
        <v>501</v>
      </c>
      <c r="O931" s="44" t="s">
        <v>501</v>
      </c>
      <c r="P931" s="44" t="s">
        <v>501</v>
      </c>
      <c r="Q931" s="44" t="s">
        <v>501</v>
      </c>
      <c r="R931" s="44" t="s">
        <v>501</v>
      </c>
    </row>
    <row r="932" spans="1:18" ht="18" customHeight="1">
      <c r="A932">
        <v>4161</v>
      </c>
      <c r="B932">
        <v>4161</v>
      </c>
      <c r="C932" s="3">
        <v>41129</v>
      </c>
      <c r="D932">
        <v>41174</v>
      </c>
      <c r="E932" t="s">
        <v>1687</v>
      </c>
      <c r="F932" t="s">
        <v>1535</v>
      </c>
      <c r="G932" t="s">
        <v>2062</v>
      </c>
      <c r="H932" s="44" t="s">
        <v>501</v>
      </c>
      <c r="I932" s="44" t="s">
        <v>501</v>
      </c>
      <c r="J932" t="s">
        <v>6956</v>
      </c>
      <c r="K932" t="s">
        <v>6957</v>
      </c>
      <c r="L932" t="s">
        <v>4993</v>
      </c>
      <c r="M932" t="s">
        <v>6958</v>
      </c>
      <c r="N932" s="44" t="s">
        <v>501</v>
      </c>
      <c r="O932" s="44" t="s">
        <v>501</v>
      </c>
      <c r="P932" s="44" t="s">
        <v>501</v>
      </c>
      <c r="Q932" s="44" t="s">
        <v>501</v>
      </c>
      <c r="R932" s="44" t="s">
        <v>501</v>
      </c>
    </row>
    <row r="933" spans="1:18" ht="18" customHeight="1">
      <c r="A933">
        <v>4162</v>
      </c>
      <c r="B933">
        <v>4162</v>
      </c>
      <c r="C933" s="3">
        <v>41129</v>
      </c>
      <c r="D933">
        <v>41174</v>
      </c>
      <c r="E933" t="s">
        <v>1687</v>
      </c>
      <c r="F933" t="s">
        <v>1535</v>
      </c>
      <c r="G933" t="s">
        <v>2062</v>
      </c>
      <c r="H933" s="44" t="s">
        <v>501</v>
      </c>
      <c r="I933" s="44" t="s">
        <v>501</v>
      </c>
      <c r="J933" t="s">
        <v>6959</v>
      </c>
      <c r="K933" t="s">
        <v>6960</v>
      </c>
      <c r="L933" t="s">
        <v>4993</v>
      </c>
      <c r="M933" t="s">
        <v>6961</v>
      </c>
      <c r="N933" s="44" t="s">
        <v>501</v>
      </c>
      <c r="O933" s="44" t="s">
        <v>501</v>
      </c>
      <c r="P933" s="44" t="s">
        <v>501</v>
      </c>
      <c r="Q933" s="44" t="s">
        <v>501</v>
      </c>
      <c r="R933" s="44" t="s">
        <v>501</v>
      </c>
    </row>
    <row r="934" spans="1:18" ht="18" customHeight="1">
      <c r="A934">
        <v>4212</v>
      </c>
      <c r="B934">
        <v>4212</v>
      </c>
      <c r="C934" s="3">
        <v>41141</v>
      </c>
      <c r="D934">
        <v>41186</v>
      </c>
      <c r="E934" t="s">
        <v>1534</v>
      </c>
      <c r="F934" t="s">
        <v>1535</v>
      </c>
      <c r="G934" t="s">
        <v>5389</v>
      </c>
      <c r="H934" s="44" t="s">
        <v>8425</v>
      </c>
      <c r="I934" s="44">
        <v>41173</v>
      </c>
      <c r="J934" t="s">
        <v>7050</v>
      </c>
      <c r="K934" t="s">
        <v>7051</v>
      </c>
      <c r="L934" t="s">
        <v>5856</v>
      </c>
      <c r="M934" t="s">
        <v>7052</v>
      </c>
      <c r="N934" s="44" t="s">
        <v>8522</v>
      </c>
      <c r="O934" s="44" t="s">
        <v>6486</v>
      </c>
      <c r="P934" s="44">
        <v>41176</v>
      </c>
      <c r="Q934" s="44" t="s">
        <v>501</v>
      </c>
      <c r="R934" s="44" t="s">
        <v>501</v>
      </c>
    </row>
    <row r="935" spans="1:18" ht="18" customHeight="1">
      <c r="A935">
        <v>4211</v>
      </c>
      <c r="B935">
        <v>4211</v>
      </c>
      <c r="C935" s="3">
        <v>41141</v>
      </c>
      <c r="D935">
        <v>41186</v>
      </c>
      <c r="E935" t="s">
        <v>1687</v>
      </c>
      <c r="F935" t="s">
        <v>1535</v>
      </c>
      <c r="G935" t="s">
        <v>5389</v>
      </c>
      <c r="H935" s="44" t="s">
        <v>501</v>
      </c>
      <c r="I935" s="44" t="s">
        <v>501</v>
      </c>
      <c r="J935" t="s">
        <v>7053</v>
      </c>
      <c r="K935" t="s">
        <v>7054</v>
      </c>
      <c r="L935" t="s">
        <v>5856</v>
      </c>
      <c r="M935" t="s">
        <v>7055</v>
      </c>
      <c r="N935" s="44" t="s">
        <v>501</v>
      </c>
      <c r="O935" s="44" t="s">
        <v>501</v>
      </c>
      <c r="P935" s="44" t="s">
        <v>501</v>
      </c>
      <c r="Q935" s="44" t="s">
        <v>501</v>
      </c>
      <c r="R935" s="44" t="s">
        <v>501</v>
      </c>
    </row>
    <row r="936" spans="1:18" ht="18" customHeight="1">
      <c r="A936">
        <v>4210</v>
      </c>
      <c r="B936">
        <v>4210</v>
      </c>
      <c r="C936" s="3">
        <v>41141</v>
      </c>
      <c r="D936">
        <v>41186</v>
      </c>
      <c r="E936" t="s">
        <v>1687</v>
      </c>
      <c r="F936" t="s">
        <v>1535</v>
      </c>
      <c r="G936" t="s">
        <v>5389</v>
      </c>
      <c r="H936" s="44" t="s">
        <v>501</v>
      </c>
      <c r="I936" s="44" t="s">
        <v>501</v>
      </c>
      <c r="J936" t="s">
        <v>7056</v>
      </c>
      <c r="K936" t="s">
        <v>7057</v>
      </c>
      <c r="L936" t="s">
        <v>5856</v>
      </c>
      <c r="M936" t="s">
        <v>7058</v>
      </c>
      <c r="N936" s="44" t="s">
        <v>501</v>
      </c>
      <c r="O936" s="44" t="s">
        <v>501</v>
      </c>
      <c r="P936" s="44" t="s">
        <v>501</v>
      </c>
      <c r="Q936" s="44" t="s">
        <v>501</v>
      </c>
      <c r="R936" s="44" t="s">
        <v>501</v>
      </c>
    </row>
    <row r="937" spans="1:18" ht="18" customHeight="1">
      <c r="A937">
        <v>4209</v>
      </c>
      <c r="B937">
        <v>4209</v>
      </c>
      <c r="C937" s="3">
        <v>41141</v>
      </c>
      <c r="D937">
        <v>41186</v>
      </c>
      <c r="E937" t="s">
        <v>1599</v>
      </c>
      <c r="F937" t="s">
        <v>1535</v>
      </c>
      <c r="G937" t="s">
        <v>5389</v>
      </c>
      <c r="H937" s="44" t="s">
        <v>8426</v>
      </c>
      <c r="I937" s="44">
        <v>41172</v>
      </c>
      <c r="J937" t="s">
        <v>7059</v>
      </c>
      <c r="K937" t="s">
        <v>7060</v>
      </c>
      <c r="L937" t="s">
        <v>5856</v>
      </c>
      <c r="M937" t="s">
        <v>7061</v>
      </c>
      <c r="N937" s="44" t="s">
        <v>501</v>
      </c>
      <c r="O937" s="44" t="s">
        <v>501</v>
      </c>
      <c r="P937" s="44" t="s">
        <v>501</v>
      </c>
      <c r="Q937" s="44" t="s">
        <v>501</v>
      </c>
      <c r="R937" s="44" t="s">
        <v>501</v>
      </c>
    </row>
    <row r="938" spans="1:18" ht="18" customHeight="1">
      <c r="A938">
        <v>4208</v>
      </c>
      <c r="B938">
        <v>4208</v>
      </c>
      <c r="C938" s="3">
        <v>41141</v>
      </c>
      <c r="D938">
        <v>41186</v>
      </c>
      <c r="E938" t="s">
        <v>1599</v>
      </c>
      <c r="F938" t="s">
        <v>1535</v>
      </c>
      <c r="G938" t="s">
        <v>5389</v>
      </c>
      <c r="H938" s="44" t="s">
        <v>8427</v>
      </c>
      <c r="I938" s="44">
        <v>41172</v>
      </c>
      <c r="J938" t="s">
        <v>7062</v>
      </c>
      <c r="K938" t="s">
        <v>7063</v>
      </c>
      <c r="L938" t="s">
        <v>5856</v>
      </c>
      <c r="M938" t="s">
        <v>7064</v>
      </c>
      <c r="N938" s="44" t="s">
        <v>8428</v>
      </c>
      <c r="O938" s="44" t="s">
        <v>6446</v>
      </c>
      <c r="P938" s="44" t="s">
        <v>501</v>
      </c>
      <c r="Q938" s="44" t="s">
        <v>501</v>
      </c>
      <c r="R938" s="44" t="s">
        <v>501</v>
      </c>
    </row>
    <row r="939" spans="1:18" ht="18" customHeight="1">
      <c r="A939">
        <v>4207</v>
      </c>
      <c r="B939">
        <v>4207</v>
      </c>
      <c r="C939" s="3">
        <v>41141</v>
      </c>
      <c r="D939">
        <v>41141</v>
      </c>
      <c r="E939" t="s">
        <v>1534</v>
      </c>
      <c r="F939" t="s">
        <v>1535</v>
      </c>
      <c r="G939" t="s">
        <v>5389</v>
      </c>
      <c r="H939" s="44" t="s">
        <v>8429</v>
      </c>
      <c r="I939" s="44">
        <v>41172</v>
      </c>
      <c r="J939" t="s">
        <v>7065</v>
      </c>
      <c r="K939" t="s">
        <v>7066</v>
      </c>
      <c r="L939" t="s">
        <v>5856</v>
      </c>
      <c r="M939" t="s">
        <v>7067</v>
      </c>
      <c r="N939" s="44" t="s">
        <v>8430</v>
      </c>
      <c r="O939" s="44" t="s">
        <v>6486</v>
      </c>
      <c r="P939" s="44">
        <v>41173</v>
      </c>
      <c r="Q939" s="44" t="s">
        <v>501</v>
      </c>
      <c r="R939" s="44" t="s">
        <v>501</v>
      </c>
    </row>
    <row r="940" spans="1:18" ht="18" customHeight="1">
      <c r="A940">
        <v>4198</v>
      </c>
      <c r="B940">
        <v>4198</v>
      </c>
      <c r="C940" s="3">
        <v>41141</v>
      </c>
      <c r="D940">
        <v>41186</v>
      </c>
      <c r="E940" t="s">
        <v>1534</v>
      </c>
      <c r="F940" t="s">
        <v>1535</v>
      </c>
      <c r="G940" t="s">
        <v>167</v>
      </c>
      <c r="H940" s="44" t="s">
        <v>8373</v>
      </c>
      <c r="I940" s="44">
        <v>41166</v>
      </c>
      <c r="J940" t="s">
        <v>7068</v>
      </c>
      <c r="K940" t="s">
        <v>7069</v>
      </c>
      <c r="L940" t="s">
        <v>4806</v>
      </c>
      <c r="M940" t="s">
        <v>7070</v>
      </c>
      <c r="N940" s="44" t="s">
        <v>8374</v>
      </c>
      <c r="O940" s="44" t="s">
        <v>8390</v>
      </c>
      <c r="P940" s="44">
        <v>41171</v>
      </c>
      <c r="Q940" s="44" t="s">
        <v>501</v>
      </c>
      <c r="R940" s="44" t="s">
        <v>501</v>
      </c>
    </row>
    <row r="941" spans="1:18" ht="18" customHeight="1">
      <c r="A941">
        <v>4194</v>
      </c>
      <c r="B941">
        <v>4194</v>
      </c>
      <c r="C941" s="3">
        <v>41141</v>
      </c>
      <c r="D941">
        <v>41186</v>
      </c>
      <c r="E941" t="s">
        <v>1534</v>
      </c>
      <c r="F941" t="s">
        <v>1535</v>
      </c>
      <c r="G941" t="s">
        <v>167</v>
      </c>
      <c r="H941" s="44" t="s">
        <v>8431</v>
      </c>
      <c r="I941" s="44">
        <v>41166</v>
      </c>
      <c r="J941" t="s">
        <v>7071</v>
      </c>
      <c r="K941" t="s">
        <v>7072</v>
      </c>
      <c r="L941" t="s">
        <v>4806</v>
      </c>
      <c r="M941" t="s">
        <v>7073</v>
      </c>
      <c r="N941" s="44" t="s">
        <v>8432</v>
      </c>
      <c r="O941" s="44" t="s">
        <v>8390</v>
      </c>
      <c r="P941" s="44">
        <v>41173</v>
      </c>
      <c r="Q941" s="44" t="s">
        <v>501</v>
      </c>
      <c r="R941" s="44" t="s">
        <v>501</v>
      </c>
    </row>
    <row r="942" spans="1:18" ht="18" customHeight="1">
      <c r="A942">
        <v>4197</v>
      </c>
      <c r="B942">
        <v>4197</v>
      </c>
      <c r="C942" s="3">
        <v>41141</v>
      </c>
      <c r="D942">
        <v>41186</v>
      </c>
      <c r="E942" t="s">
        <v>1534</v>
      </c>
      <c r="F942" t="s">
        <v>1535</v>
      </c>
      <c r="G942" t="s">
        <v>167</v>
      </c>
      <c r="H942" s="44" t="s">
        <v>8232</v>
      </c>
      <c r="I942" s="44">
        <v>41166</v>
      </c>
      <c r="J942" t="s">
        <v>7074</v>
      </c>
      <c r="K942" t="s">
        <v>7075</v>
      </c>
      <c r="L942" t="s">
        <v>4806</v>
      </c>
      <c r="M942" t="s">
        <v>7076</v>
      </c>
      <c r="N942" s="44" t="s">
        <v>8433</v>
      </c>
      <c r="O942" s="44" t="s">
        <v>8390</v>
      </c>
      <c r="P942" s="44">
        <v>41172</v>
      </c>
      <c r="Q942" s="44" t="s">
        <v>501</v>
      </c>
      <c r="R942" s="44" t="s">
        <v>501</v>
      </c>
    </row>
    <row r="943" spans="1:18" ht="18" customHeight="1">
      <c r="A943">
        <v>4195</v>
      </c>
      <c r="B943">
        <v>4195</v>
      </c>
      <c r="C943" s="3">
        <v>41141</v>
      </c>
      <c r="D943">
        <v>41186</v>
      </c>
      <c r="E943" t="s">
        <v>1599</v>
      </c>
      <c r="F943" t="s">
        <v>1535</v>
      </c>
      <c r="G943" t="s">
        <v>167</v>
      </c>
      <c r="H943" s="44" t="s">
        <v>8434</v>
      </c>
      <c r="I943" s="44">
        <v>41166</v>
      </c>
      <c r="J943" t="s">
        <v>7077</v>
      </c>
      <c r="K943" t="s">
        <v>7078</v>
      </c>
      <c r="L943" t="s">
        <v>4806</v>
      </c>
      <c r="M943" t="s">
        <v>7079</v>
      </c>
      <c r="N943" s="44" t="s">
        <v>8435</v>
      </c>
      <c r="O943" s="44" t="s">
        <v>8390</v>
      </c>
      <c r="P943" s="44" t="s">
        <v>501</v>
      </c>
      <c r="Q943" s="44" t="s">
        <v>501</v>
      </c>
      <c r="R943" s="44" t="s">
        <v>501</v>
      </c>
    </row>
    <row r="944" spans="1:18" ht="18" customHeight="1">
      <c r="A944">
        <v>4196</v>
      </c>
      <c r="B944">
        <v>4196</v>
      </c>
      <c r="C944" s="3">
        <v>41141</v>
      </c>
      <c r="D944">
        <v>41186</v>
      </c>
      <c r="E944" t="s">
        <v>1534</v>
      </c>
      <c r="F944" t="s">
        <v>1535</v>
      </c>
      <c r="G944" t="s">
        <v>167</v>
      </c>
      <c r="H944" s="44" t="s">
        <v>8375</v>
      </c>
      <c r="I944" s="44">
        <v>41166</v>
      </c>
      <c r="J944" t="s">
        <v>7080</v>
      </c>
      <c r="K944" t="s">
        <v>7081</v>
      </c>
      <c r="L944" t="s">
        <v>4806</v>
      </c>
      <c r="M944" t="s">
        <v>7082</v>
      </c>
      <c r="N944" s="44" t="s">
        <v>8436</v>
      </c>
      <c r="O944" s="44" t="s">
        <v>8390</v>
      </c>
      <c r="P944" s="44">
        <v>41173</v>
      </c>
      <c r="Q944" s="44" t="s">
        <v>501</v>
      </c>
      <c r="R944" s="44" t="s">
        <v>501</v>
      </c>
    </row>
    <row r="945" spans="1:18" ht="18" customHeight="1">
      <c r="A945">
        <v>4190</v>
      </c>
      <c r="B945">
        <v>4190</v>
      </c>
      <c r="C945" s="3">
        <v>41138</v>
      </c>
      <c r="D945">
        <v>41183</v>
      </c>
      <c r="E945" t="s">
        <v>1687</v>
      </c>
      <c r="F945" t="s">
        <v>1535</v>
      </c>
      <c r="G945" t="s">
        <v>7083</v>
      </c>
      <c r="H945" s="44" t="s">
        <v>501</v>
      </c>
      <c r="I945" s="44" t="s">
        <v>501</v>
      </c>
      <c r="J945" t="s">
        <v>7084</v>
      </c>
      <c r="K945" t="s">
        <v>7085</v>
      </c>
      <c r="L945" t="s">
        <v>7086</v>
      </c>
      <c r="M945" t="s">
        <v>7087</v>
      </c>
      <c r="N945" s="44" t="s">
        <v>501</v>
      </c>
      <c r="O945" s="44" t="s">
        <v>501</v>
      </c>
      <c r="P945" s="44" t="s">
        <v>501</v>
      </c>
      <c r="Q945" s="44" t="s">
        <v>501</v>
      </c>
      <c r="R945" s="44" t="s">
        <v>501</v>
      </c>
    </row>
    <row r="946" spans="1:18" ht="18" customHeight="1">
      <c r="A946">
        <v>4189</v>
      </c>
      <c r="B946">
        <v>4189</v>
      </c>
      <c r="C946" s="3">
        <v>41138</v>
      </c>
      <c r="D946">
        <v>41183</v>
      </c>
      <c r="E946" t="s">
        <v>1687</v>
      </c>
      <c r="F946" t="s">
        <v>1535</v>
      </c>
      <c r="G946" t="s">
        <v>7083</v>
      </c>
      <c r="H946" s="44" t="s">
        <v>501</v>
      </c>
      <c r="I946" s="44" t="s">
        <v>501</v>
      </c>
      <c r="J946" t="s">
        <v>7088</v>
      </c>
      <c r="K946" t="s">
        <v>7089</v>
      </c>
      <c r="L946" t="s">
        <v>7086</v>
      </c>
      <c r="M946" t="s">
        <v>7090</v>
      </c>
      <c r="N946" s="44" t="s">
        <v>501</v>
      </c>
      <c r="O946" s="44" t="s">
        <v>501</v>
      </c>
      <c r="P946" s="44" t="s">
        <v>501</v>
      </c>
      <c r="Q946" s="44" t="s">
        <v>501</v>
      </c>
      <c r="R946" s="44" t="s">
        <v>501</v>
      </c>
    </row>
    <row r="947" spans="1:18" ht="18" customHeight="1">
      <c r="A947">
        <v>4188</v>
      </c>
      <c r="B947">
        <v>4188</v>
      </c>
      <c r="C947" s="3">
        <v>41138</v>
      </c>
      <c r="D947">
        <v>41183</v>
      </c>
      <c r="E947" t="s">
        <v>1687</v>
      </c>
      <c r="F947" t="s">
        <v>1535</v>
      </c>
      <c r="G947" t="s">
        <v>7083</v>
      </c>
      <c r="H947" s="44" t="s">
        <v>501</v>
      </c>
      <c r="I947" s="44" t="s">
        <v>501</v>
      </c>
      <c r="J947" t="s">
        <v>7091</v>
      </c>
      <c r="K947" t="s">
        <v>7092</v>
      </c>
      <c r="L947" t="s">
        <v>7086</v>
      </c>
      <c r="M947" t="s">
        <v>7087</v>
      </c>
      <c r="N947" s="44" t="s">
        <v>501</v>
      </c>
      <c r="O947" s="44" t="s">
        <v>501</v>
      </c>
      <c r="P947" s="44" t="s">
        <v>501</v>
      </c>
      <c r="Q947" s="44" t="s">
        <v>501</v>
      </c>
      <c r="R947" s="44" t="s">
        <v>501</v>
      </c>
    </row>
    <row r="948" spans="1:18" ht="18" customHeight="1">
      <c r="A948">
        <v>4187</v>
      </c>
      <c r="B948">
        <v>4187</v>
      </c>
      <c r="C948" s="3">
        <v>41138</v>
      </c>
      <c r="D948">
        <v>41183</v>
      </c>
      <c r="E948" t="s">
        <v>1687</v>
      </c>
      <c r="F948" t="s">
        <v>1535</v>
      </c>
      <c r="G948" t="s">
        <v>7083</v>
      </c>
      <c r="H948" s="44" t="s">
        <v>501</v>
      </c>
      <c r="I948" s="44" t="s">
        <v>501</v>
      </c>
      <c r="J948" t="s">
        <v>7093</v>
      </c>
      <c r="K948" t="s">
        <v>7094</v>
      </c>
      <c r="L948" t="s">
        <v>7086</v>
      </c>
      <c r="M948" t="s">
        <v>7087</v>
      </c>
      <c r="N948" s="44" t="s">
        <v>501</v>
      </c>
      <c r="O948" s="44" t="s">
        <v>501</v>
      </c>
      <c r="P948" s="44" t="s">
        <v>501</v>
      </c>
      <c r="Q948" s="44" t="s">
        <v>501</v>
      </c>
      <c r="R948" s="44" t="s">
        <v>501</v>
      </c>
    </row>
    <row r="949" spans="1:18" ht="18" customHeight="1">
      <c r="A949">
        <v>4186</v>
      </c>
      <c r="B949">
        <v>4186</v>
      </c>
      <c r="C949" s="3">
        <v>41138</v>
      </c>
      <c r="D949">
        <v>41183</v>
      </c>
      <c r="E949" t="s">
        <v>1687</v>
      </c>
      <c r="F949" t="s">
        <v>1535</v>
      </c>
      <c r="G949" t="s">
        <v>7083</v>
      </c>
      <c r="H949" s="44" t="s">
        <v>501</v>
      </c>
      <c r="I949" s="44" t="s">
        <v>501</v>
      </c>
      <c r="J949" t="s">
        <v>7095</v>
      </c>
      <c r="K949" t="s">
        <v>7096</v>
      </c>
      <c r="L949" t="s">
        <v>7086</v>
      </c>
      <c r="M949" t="s">
        <v>7087</v>
      </c>
      <c r="N949" s="44" t="s">
        <v>501</v>
      </c>
      <c r="O949" s="44" t="s">
        <v>501</v>
      </c>
      <c r="P949" s="44" t="s">
        <v>501</v>
      </c>
      <c r="Q949" s="44" t="s">
        <v>501</v>
      </c>
      <c r="R949" s="44" t="s">
        <v>501</v>
      </c>
    </row>
    <row r="950" spans="1:18" ht="18" customHeight="1">
      <c r="A950">
        <v>4185</v>
      </c>
      <c r="B950">
        <v>4185</v>
      </c>
      <c r="C950" s="3">
        <v>41138</v>
      </c>
      <c r="D950">
        <v>41183</v>
      </c>
      <c r="E950" t="s">
        <v>1599</v>
      </c>
      <c r="F950" t="s">
        <v>1535</v>
      </c>
      <c r="G950" t="s">
        <v>7904</v>
      </c>
      <c r="H950" s="44" t="s">
        <v>501</v>
      </c>
      <c r="I950" s="44">
        <v>41162</v>
      </c>
      <c r="J950" t="s">
        <v>7097</v>
      </c>
      <c r="K950" t="s">
        <v>7098</v>
      </c>
      <c r="L950" t="s">
        <v>7099</v>
      </c>
      <c r="M950" t="s">
        <v>7100</v>
      </c>
      <c r="N950" s="44" t="s">
        <v>501</v>
      </c>
      <c r="O950" s="44" t="s">
        <v>501</v>
      </c>
      <c r="P950" s="44" t="s">
        <v>501</v>
      </c>
      <c r="Q950" s="44" t="s">
        <v>501</v>
      </c>
      <c r="R950" s="44" t="s">
        <v>501</v>
      </c>
    </row>
    <row r="951" spans="1:18" ht="18" customHeight="1">
      <c r="A951">
        <v>4184</v>
      </c>
      <c r="B951">
        <v>4184</v>
      </c>
      <c r="C951" s="3">
        <v>41138</v>
      </c>
      <c r="D951">
        <v>41183</v>
      </c>
      <c r="E951" t="s">
        <v>1687</v>
      </c>
      <c r="F951" t="s">
        <v>1535</v>
      </c>
      <c r="G951" t="s">
        <v>7101</v>
      </c>
      <c r="H951" s="44" t="s">
        <v>501</v>
      </c>
      <c r="I951" s="44" t="s">
        <v>501</v>
      </c>
      <c r="J951" t="s">
        <v>7102</v>
      </c>
      <c r="K951" t="s">
        <v>7103</v>
      </c>
      <c r="L951" t="s">
        <v>7104</v>
      </c>
      <c r="M951" t="s">
        <v>7105</v>
      </c>
      <c r="N951" s="44" t="s">
        <v>501</v>
      </c>
      <c r="O951" s="44" t="s">
        <v>501</v>
      </c>
      <c r="P951" s="44" t="s">
        <v>501</v>
      </c>
      <c r="Q951" s="44" t="s">
        <v>501</v>
      </c>
      <c r="R951" s="44" t="s">
        <v>501</v>
      </c>
    </row>
    <row r="952" spans="1:18" ht="18" customHeight="1">
      <c r="A952">
        <v>4183</v>
      </c>
      <c r="B952">
        <v>4183</v>
      </c>
      <c r="C952" s="3">
        <v>41138</v>
      </c>
      <c r="D952">
        <v>41183</v>
      </c>
      <c r="E952" t="s">
        <v>1687</v>
      </c>
      <c r="F952" t="s">
        <v>1535</v>
      </c>
      <c r="G952" t="s">
        <v>205</v>
      </c>
      <c r="H952" s="44" t="s">
        <v>501</v>
      </c>
      <c r="I952" s="44" t="s">
        <v>501</v>
      </c>
      <c r="J952" t="s">
        <v>7106</v>
      </c>
      <c r="K952" t="s">
        <v>7107</v>
      </c>
      <c r="L952" t="s">
        <v>4825</v>
      </c>
      <c r="M952" t="s">
        <v>7108</v>
      </c>
      <c r="N952" s="44" t="s">
        <v>501</v>
      </c>
      <c r="O952" s="44" t="s">
        <v>501</v>
      </c>
      <c r="P952" s="44" t="s">
        <v>501</v>
      </c>
      <c r="Q952" s="44" t="s">
        <v>501</v>
      </c>
      <c r="R952" s="44" t="s">
        <v>501</v>
      </c>
    </row>
    <row r="953" spans="1:18" ht="18" customHeight="1">
      <c r="A953">
        <v>4182</v>
      </c>
      <c r="B953">
        <v>4182</v>
      </c>
      <c r="C953" s="3">
        <v>41138</v>
      </c>
      <c r="D953">
        <v>41183</v>
      </c>
      <c r="E953" t="s">
        <v>1687</v>
      </c>
      <c r="F953" t="s">
        <v>1535</v>
      </c>
      <c r="G953" t="s">
        <v>205</v>
      </c>
      <c r="H953" s="44" t="s">
        <v>501</v>
      </c>
      <c r="I953" s="44" t="s">
        <v>501</v>
      </c>
      <c r="J953" t="s">
        <v>7109</v>
      </c>
      <c r="K953" t="s">
        <v>7110</v>
      </c>
      <c r="L953" t="s">
        <v>4825</v>
      </c>
      <c r="M953" t="s">
        <v>7108</v>
      </c>
      <c r="N953" s="44" t="s">
        <v>501</v>
      </c>
      <c r="O953" s="44" t="s">
        <v>501</v>
      </c>
      <c r="P953" s="44" t="s">
        <v>501</v>
      </c>
      <c r="Q953" s="44" t="s">
        <v>501</v>
      </c>
      <c r="R953" s="44" t="s">
        <v>501</v>
      </c>
    </row>
    <row r="954" spans="1:18" ht="18" customHeight="1">
      <c r="A954">
        <v>4181</v>
      </c>
      <c r="B954">
        <v>4181</v>
      </c>
      <c r="C954" s="3">
        <v>41138</v>
      </c>
      <c r="D954">
        <v>41183</v>
      </c>
      <c r="E954" t="s">
        <v>1687</v>
      </c>
      <c r="F954" t="s">
        <v>1535</v>
      </c>
      <c r="G954" t="s">
        <v>205</v>
      </c>
      <c r="H954" s="44" t="s">
        <v>501</v>
      </c>
      <c r="I954" s="44" t="s">
        <v>501</v>
      </c>
      <c r="J954" t="s">
        <v>7111</v>
      </c>
      <c r="K954" t="s">
        <v>7112</v>
      </c>
      <c r="L954" t="s">
        <v>7113</v>
      </c>
      <c r="M954" t="s">
        <v>7114</v>
      </c>
      <c r="N954" s="44" t="s">
        <v>501</v>
      </c>
      <c r="O954" s="44" t="s">
        <v>501</v>
      </c>
      <c r="P954" s="44" t="s">
        <v>501</v>
      </c>
      <c r="Q954" s="44" t="s">
        <v>501</v>
      </c>
      <c r="R954" s="44" t="s">
        <v>501</v>
      </c>
    </row>
    <row r="955" spans="1:18" ht="18" customHeight="1">
      <c r="A955">
        <v>4180</v>
      </c>
      <c r="B955">
        <v>4180</v>
      </c>
      <c r="C955" s="3">
        <v>41138</v>
      </c>
      <c r="D955">
        <v>41183</v>
      </c>
      <c r="E955" t="s">
        <v>1534</v>
      </c>
      <c r="F955" t="s">
        <v>1535</v>
      </c>
      <c r="G955" t="s">
        <v>205</v>
      </c>
      <c r="H955" s="44" t="s">
        <v>8437</v>
      </c>
      <c r="I955" s="44" t="s">
        <v>501</v>
      </c>
      <c r="J955" t="s">
        <v>7115</v>
      </c>
      <c r="K955" t="s">
        <v>7116</v>
      </c>
      <c r="L955" t="s">
        <v>4825</v>
      </c>
      <c r="M955" t="s">
        <v>7117</v>
      </c>
      <c r="N955" s="44" t="s">
        <v>8710</v>
      </c>
      <c r="O955" s="44" t="s">
        <v>5536</v>
      </c>
      <c r="P955" s="44">
        <v>41177</v>
      </c>
      <c r="Q955" s="44" t="s">
        <v>501</v>
      </c>
      <c r="R955" s="44" t="s">
        <v>501</v>
      </c>
    </row>
    <row r="956" spans="1:18" ht="18" customHeight="1">
      <c r="A956">
        <v>4179</v>
      </c>
      <c r="B956">
        <v>4179</v>
      </c>
      <c r="C956" s="3">
        <v>41138</v>
      </c>
      <c r="D956">
        <v>41183</v>
      </c>
      <c r="E956" t="s">
        <v>1599</v>
      </c>
      <c r="F956" t="s">
        <v>1535</v>
      </c>
      <c r="G956" t="s">
        <v>2761</v>
      </c>
      <c r="H956" s="44" t="s">
        <v>501</v>
      </c>
      <c r="I956" s="44">
        <v>41165</v>
      </c>
      <c r="J956" t="s">
        <v>7118</v>
      </c>
      <c r="K956" t="s">
        <v>7119</v>
      </c>
      <c r="L956" t="s">
        <v>5120</v>
      </c>
      <c r="M956" t="s">
        <v>7120</v>
      </c>
      <c r="N956" s="44" t="s">
        <v>501</v>
      </c>
      <c r="O956" s="44" t="s">
        <v>501</v>
      </c>
      <c r="P956" s="44" t="s">
        <v>501</v>
      </c>
      <c r="Q956" s="44" t="s">
        <v>501</v>
      </c>
      <c r="R956" s="44" t="s">
        <v>501</v>
      </c>
    </row>
    <row r="957" spans="1:18" ht="18" customHeight="1">
      <c r="A957">
        <v>4175</v>
      </c>
      <c r="B957">
        <v>4175</v>
      </c>
      <c r="C957" s="3">
        <v>41138</v>
      </c>
      <c r="D957">
        <v>41183</v>
      </c>
      <c r="E957" t="s">
        <v>1687</v>
      </c>
      <c r="F957" t="s">
        <v>1776</v>
      </c>
      <c r="G957" t="s">
        <v>5381</v>
      </c>
      <c r="H957" s="44" t="s">
        <v>501</v>
      </c>
      <c r="I957" s="44" t="s">
        <v>501</v>
      </c>
      <c r="J957" t="s">
        <v>7121</v>
      </c>
      <c r="K957" t="s">
        <v>7122</v>
      </c>
      <c r="L957" t="s">
        <v>7123</v>
      </c>
      <c r="M957" t="s">
        <v>7124</v>
      </c>
      <c r="N957" s="44" t="s">
        <v>501</v>
      </c>
      <c r="O957" s="44" t="s">
        <v>501</v>
      </c>
      <c r="P957" s="44" t="s">
        <v>501</v>
      </c>
      <c r="Q957" s="44" t="s">
        <v>501</v>
      </c>
      <c r="R957" s="44" t="s">
        <v>501</v>
      </c>
    </row>
    <row r="958" spans="1:18" ht="18" customHeight="1">
      <c r="A958">
        <v>4176</v>
      </c>
      <c r="B958">
        <v>4176</v>
      </c>
      <c r="C958" s="3">
        <v>41138</v>
      </c>
      <c r="D958">
        <v>41183</v>
      </c>
      <c r="E958" t="s">
        <v>1687</v>
      </c>
      <c r="F958" t="s">
        <v>1776</v>
      </c>
      <c r="G958" t="s">
        <v>5381</v>
      </c>
      <c r="H958" s="44" t="s">
        <v>501</v>
      </c>
      <c r="I958" s="44" t="s">
        <v>501</v>
      </c>
      <c r="J958" t="s">
        <v>7125</v>
      </c>
      <c r="K958" t="s">
        <v>7126</v>
      </c>
      <c r="L958" t="s">
        <v>7127</v>
      </c>
      <c r="M958" t="s">
        <v>7128</v>
      </c>
      <c r="N958" s="44" t="s">
        <v>501</v>
      </c>
      <c r="O958" s="44" t="s">
        <v>501</v>
      </c>
      <c r="P958" s="44" t="s">
        <v>501</v>
      </c>
      <c r="Q958" s="44" t="s">
        <v>501</v>
      </c>
      <c r="R958" s="44" t="s">
        <v>501</v>
      </c>
    </row>
    <row r="959" spans="1:18" ht="18" customHeight="1">
      <c r="A959">
        <v>4177</v>
      </c>
      <c r="B959">
        <v>4177</v>
      </c>
      <c r="C959" s="3">
        <v>41138</v>
      </c>
      <c r="D959">
        <v>41183</v>
      </c>
      <c r="E959" t="s">
        <v>1687</v>
      </c>
      <c r="F959" t="s">
        <v>1776</v>
      </c>
      <c r="G959" t="s">
        <v>5381</v>
      </c>
      <c r="H959" s="44" t="s">
        <v>501</v>
      </c>
      <c r="I959" s="44" t="s">
        <v>501</v>
      </c>
      <c r="J959" t="s">
        <v>7129</v>
      </c>
      <c r="K959" t="s">
        <v>7130</v>
      </c>
      <c r="L959" t="s">
        <v>6853</v>
      </c>
      <c r="M959" t="s">
        <v>7131</v>
      </c>
      <c r="N959" s="44" t="s">
        <v>501</v>
      </c>
      <c r="O959" s="44" t="s">
        <v>501</v>
      </c>
      <c r="P959" s="44" t="s">
        <v>501</v>
      </c>
      <c r="Q959" s="44" t="s">
        <v>501</v>
      </c>
      <c r="R959" s="44" t="s">
        <v>501</v>
      </c>
    </row>
    <row r="960" spans="1:18" ht="18" customHeight="1">
      <c r="A960">
        <v>4178</v>
      </c>
      <c r="B960">
        <v>4178</v>
      </c>
      <c r="C960" s="3">
        <v>41138</v>
      </c>
      <c r="D960">
        <v>41183</v>
      </c>
      <c r="E960" t="s">
        <v>1687</v>
      </c>
      <c r="F960" t="s">
        <v>1776</v>
      </c>
      <c r="G960" t="s">
        <v>5381</v>
      </c>
      <c r="H960" s="44" t="s">
        <v>501</v>
      </c>
      <c r="I960" s="44" t="s">
        <v>501</v>
      </c>
      <c r="J960" t="s">
        <v>7132</v>
      </c>
      <c r="K960" t="s">
        <v>7133</v>
      </c>
      <c r="L960" t="s">
        <v>7134</v>
      </c>
      <c r="M960" t="s">
        <v>7135</v>
      </c>
      <c r="N960" s="44" t="s">
        <v>501</v>
      </c>
      <c r="O960" s="44" t="s">
        <v>501</v>
      </c>
      <c r="P960" s="44" t="s">
        <v>501</v>
      </c>
      <c r="Q960" s="44" t="s">
        <v>501</v>
      </c>
      <c r="R960" s="44" t="s">
        <v>501</v>
      </c>
    </row>
    <row r="961" spans="1:18" ht="18" customHeight="1">
      <c r="A961">
        <v>4206</v>
      </c>
      <c r="B961">
        <v>4206</v>
      </c>
      <c r="C961" s="3">
        <v>41141</v>
      </c>
      <c r="D961">
        <v>41186</v>
      </c>
      <c r="E961" t="s">
        <v>1599</v>
      </c>
      <c r="F961" t="s">
        <v>1535</v>
      </c>
      <c r="G961" t="s">
        <v>167</v>
      </c>
      <c r="H961" s="44" t="s">
        <v>501</v>
      </c>
      <c r="I961" s="44">
        <v>41166</v>
      </c>
      <c r="J961" t="s">
        <v>7136</v>
      </c>
      <c r="K961" t="s">
        <v>7137</v>
      </c>
      <c r="L961" t="s">
        <v>4806</v>
      </c>
      <c r="M961" t="s">
        <v>7138</v>
      </c>
      <c r="N961" s="44" t="s">
        <v>501</v>
      </c>
      <c r="O961" s="44" t="s">
        <v>501</v>
      </c>
      <c r="P961" s="44" t="s">
        <v>501</v>
      </c>
      <c r="Q961" s="44" t="s">
        <v>501</v>
      </c>
      <c r="R961" s="44" t="s">
        <v>501</v>
      </c>
    </row>
    <row r="962" spans="1:18" ht="18" customHeight="1">
      <c r="A962">
        <v>4205</v>
      </c>
      <c r="B962">
        <v>4205</v>
      </c>
      <c r="C962" s="3">
        <v>41141</v>
      </c>
      <c r="D962">
        <v>41186</v>
      </c>
      <c r="E962" t="s">
        <v>1599</v>
      </c>
      <c r="F962" t="s">
        <v>1535</v>
      </c>
      <c r="G962" t="s">
        <v>167</v>
      </c>
      <c r="H962" s="44" t="s">
        <v>501</v>
      </c>
      <c r="I962" s="44">
        <v>41166</v>
      </c>
      <c r="J962" t="s">
        <v>7136</v>
      </c>
      <c r="K962" t="s">
        <v>7139</v>
      </c>
      <c r="L962" t="s">
        <v>4806</v>
      </c>
      <c r="M962" t="s">
        <v>7140</v>
      </c>
      <c r="N962" s="44" t="s">
        <v>501</v>
      </c>
      <c r="O962" s="44" t="s">
        <v>501</v>
      </c>
      <c r="P962" s="44" t="s">
        <v>501</v>
      </c>
      <c r="Q962" s="44" t="s">
        <v>501</v>
      </c>
      <c r="R962" s="44" t="s">
        <v>501</v>
      </c>
    </row>
    <row r="963" spans="1:18" ht="18" customHeight="1">
      <c r="A963">
        <v>4204</v>
      </c>
      <c r="B963">
        <v>4204</v>
      </c>
      <c r="C963" s="3">
        <v>41141</v>
      </c>
      <c r="D963">
        <v>41186</v>
      </c>
      <c r="E963" t="s">
        <v>1599</v>
      </c>
      <c r="F963" t="s">
        <v>1535</v>
      </c>
      <c r="G963" t="s">
        <v>167</v>
      </c>
      <c r="H963" s="44" t="s">
        <v>8711</v>
      </c>
      <c r="I963" s="44">
        <v>41166</v>
      </c>
      <c r="J963" t="s">
        <v>7136</v>
      </c>
      <c r="K963" t="s">
        <v>7141</v>
      </c>
      <c r="L963" t="s">
        <v>4806</v>
      </c>
      <c r="M963" t="s">
        <v>7142</v>
      </c>
      <c r="N963" s="44" t="s">
        <v>501</v>
      </c>
      <c r="O963" s="44" t="s">
        <v>501</v>
      </c>
      <c r="P963" s="44" t="s">
        <v>501</v>
      </c>
      <c r="Q963" s="44" t="s">
        <v>501</v>
      </c>
      <c r="R963" s="44" t="s">
        <v>501</v>
      </c>
    </row>
    <row r="964" spans="1:18" ht="18" customHeight="1">
      <c r="A964">
        <v>4203</v>
      </c>
      <c r="B964">
        <v>4203</v>
      </c>
      <c r="C964" s="3">
        <v>41141</v>
      </c>
      <c r="D964">
        <v>41186</v>
      </c>
      <c r="E964" t="s">
        <v>1599</v>
      </c>
      <c r="F964" t="s">
        <v>1535</v>
      </c>
      <c r="G964" t="s">
        <v>167</v>
      </c>
      <c r="H964" s="44" t="s">
        <v>501</v>
      </c>
      <c r="I964" s="44">
        <v>41166</v>
      </c>
      <c r="J964" t="s">
        <v>7143</v>
      </c>
      <c r="K964" t="s">
        <v>7144</v>
      </c>
      <c r="L964" t="s">
        <v>4806</v>
      </c>
      <c r="M964" t="s">
        <v>7145</v>
      </c>
      <c r="N964" s="44" t="s">
        <v>501</v>
      </c>
      <c r="O964" s="44" t="s">
        <v>501</v>
      </c>
      <c r="P964" s="44" t="s">
        <v>501</v>
      </c>
      <c r="Q964" s="44" t="s">
        <v>501</v>
      </c>
      <c r="R964" s="44" t="s">
        <v>501</v>
      </c>
    </row>
    <row r="965" spans="1:18" ht="18" customHeight="1">
      <c r="A965">
        <v>4202</v>
      </c>
      <c r="B965">
        <v>4202</v>
      </c>
      <c r="C965" s="3">
        <v>41141</v>
      </c>
      <c r="D965">
        <v>41186</v>
      </c>
      <c r="E965" t="s">
        <v>1599</v>
      </c>
      <c r="F965" t="s">
        <v>1535</v>
      </c>
      <c r="G965" t="s">
        <v>167</v>
      </c>
      <c r="H965" s="44" t="s">
        <v>8712</v>
      </c>
      <c r="I965" s="44">
        <v>41162</v>
      </c>
      <c r="J965" t="s">
        <v>7146</v>
      </c>
      <c r="K965" t="s">
        <v>7147</v>
      </c>
      <c r="L965" t="s">
        <v>4806</v>
      </c>
      <c r="M965" t="s">
        <v>7148</v>
      </c>
      <c r="N965" s="44" t="s">
        <v>501</v>
      </c>
      <c r="O965" s="44" t="s">
        <v>501</v>
      </c>
      <c r="P965" s="44" t="s">
        <v>501</v>
      </c>
      <c r="Q965" s="44" t="s">
        <v>501</v>
      </c>
      <c r="R965" s="44" t="s">
        <v>501</v>
      </c>
    </row>
    <row r="966" spans="1:18" ht="18" customHeight="1">
      <c r="A966">
        <v>4201</v>
      </c>
      <c r="B966">
        <v>4201</v>
      </c>
      <c r="C966" s="3">
        <v>41141</v>
      </c>
      <c r="D966">
        <v>41186</v>
      </c>
      <c r="E966" t="s">
        <v>1534</v>
      </c>
      <c r="F966" t="s">
        <v>1535</v>
      </c>
      <c r="G966" t="s">
        <v>167</v>
      </c>
      <c r="H966" s="44" t="s">
        <v>8713</v>
      </c>
      <c r="I966" s="44">
        <v>41166</v>
      </c>
      <c r="J966" t="s">
        <v>7149</v>
      </c>
      <c r="K966" t="s">
        <v>7150</v>
      </c>
      <c r="L966" t="s">
        <v>4806</v>
      </c>
      <c r="M966" t="s">
        <v>7151</v>
      </c>
      <c r="N966" s="44" t="s">
        <v>8714</v>
      </c>
      <c r="O966" s="44" t="s">
        <v>6486</v>
      </c>
      <c r="P966" s="44">
        <v>41179</v>
      </c>
      <c r="Q966" s="44" t="s">
        <v>501</v>
      </c>
      <c r="R966" s="44" t="s">
        <v>501</v>
      </c>
    </row>
    <row r="967" spans="1:18" ht="18" customHeight="1">
      <c r="A967">
        <v>4192</v>
      </c>
      <c r="B967">
        <v>4192</v>
      </c>
      <c r="C967" s="3">
        <v>41138</v>
      </c>
      <c r="D967">
        <v>41183</v>
      </c>
      <c r="E967" t="s">
        <v>1687</v>
      </c>
      <c r="F967" t="s">
        <v>1535</v>
      </c>
      <c r="G967" t="s">
        <v>7152</v>
      </c>
      <c r="H967" s="44" t="s">
        <v>501</v>
      </c>
      <c r="I967" s="44" t="s">
        <v>501</v>
      </c>
      <c r="J967" t="s">
        <v>7153</v>
      </c>
      <c r="K967" t="s">
        <v>7154</v>
      </c>
      <c r="L967" t="s">
        <v>7155</v>
      </c>
      <c r="M967" t="s">
        <v>7156</v>
      </c>
      <c r="N967" s="44" t="s">
        <v>501</v>
      </c>
      <c r="O967" s="44" t="s">
        <v>501</v>
      </c>
      <c r="P967" s="44" t="s">
        <v>501</v>
      </c>
      <c r="Q967" s="44" t="s">
        <v>501</v>
      </c>
      <c r="R967" s="44" t="s">
        <v>501</v>
      </c>
    </row>
    <row r="968" spans="1:18" ht="18" customHeight="1">
      <c r="A968">
        <v>4193</v>
      </c>
      <c r="B968">
        <v>4193</v>
      </c>
      <c r="C968" s="3">
        <v>41138</v>
      </c>
      <c r="D968">
        <v>41183</v>
      </c>
      <c r="E968" t="s">
        <v>1599</v>
      </c>
      <c r="F968" t="s">
        <v>1535</v>
      </c>
      <c r="G968" t="s">
        <v>7152</v>
      </c>
      <c r="H968" s="44" t="s">
        <v>501</v>
      </c>
      <c r="I968" s="44">
        <v>41165</v>
      </c>
      <c r="J968" t="s">
        <v>7153</v>
      </c>
      <c r="K968" t="s">
        <v>7157</v>
      </c>
      <c r="L968" t="s">
        <v>7155</v>
      </c>
      <c r="M968" t="s">
        <v>7158</v>
      </c>
      <c r="N968" s="44" t="s">
        <v>501</v>
      </c>
      <c r="O968" s="44" t="s">
        <v>501</v>
      </c>
      <c r="P968" s="44" t="s">
        <v>501</v>
      </c>
      <c r="Q968" s="44" t="s">
        <v>501</v>
      </c>
      <c r="R968" s="44" t="s">
        <v>501</v>
      </c>
    </row>
    <row r="969" spans="1:18" ht="18" customHeight="1">
      <c r="A969">
        <v>4200</v>
      </c>
      <c r="B969">
        <v>4200</v>
      </c>
      <c r="C969" s="3">
        <v>41141</v>
      </c>
      <c r="D969">
        <v>41186</v>
      </c>
      <c r="E969" t="s">
        <v>1534</v>
      </c>
      <c r="F969" t="s">
        <v>1535</v>
      </c>
      <c r="G969" t="s">
        <v>167</v>
      </c>
      <c r="H969" s="44" t="s">
        <v>8715</v>
      </c>
      <c r="I969" s="44">
        <v>41166</v>
      </c>
      <c r="J969" t="s">
        <v>7159</v>
      </c>
      <c r="K969" t="s">
        <v>7160</v>
      </c>
      <c r="L969" t="s">
        <v>4806</v>
      </c>
      <c r="M969" t="s">
        <v>7161</v>
      </c>
      <c r="N969" s="44" t="s">
        <v>8716</v>
      </c>
      <c r="O969" s="44" t="s">
        <v>6335</v>
      </c>
      <c r="P969" s="44">
        <v>41179</v>
      </c>
      <c r="Q969" s="44" t="s">
        <v>501</v>
      </c>
      <c r="R969" s="44" t="s">
        <v>501</v>
      </c>
    </row>
    <row r="970" spans="1:18" ht="18" customHeight="1">
      <c r="A970">
        <v>4199</v>
      </c>
      <c r="B970">
        <v>4199</v>
      </c>
      <c r="C970" s="3">
        <v>41141</v>
      </c>
      <c r="D970">
        <v>41186</v>
      </c>
      <c r="E970" t="s">
        <v>1599</v>
      </c>
      <c r="F970" t="s">
        <v>1535</v>
      </c>
      <c r="G970" t="s">
        <v>167</v>
      </c>
      <c r="H970" s="44" t="s">
        <v>8376</v>
      </c>
      <c r="I970" s="44">
        <v>41166</v>
      </c>
      <c r="J970" t="s">
        <v>7162</v>
      </c>
      <c r="K970" t="s">
        <v>7163</v>
      </c>
      <c r="L970" t="s">
        <v>4806</v>
      </c>
      <c r="M970" t="s">
        <v>7164</v>
      </c>
      <c r="N970" s="44" t="s">
        <v>501</v>
      </c>
      <c r="O970" s="44" t="s">
        <v>501</v>
      </c>
      <c r="P970" s="44" t="s">
        <v>501</v>
      </c>
      <c r="Q970" s="44" t="s">
        <v>501</v>
      </c>
      <c r="R970" s="44" t="s">
        <v>501</v>
      </c>
    </row>
    <row r="971" spans="1:18" ht="18" customHeight="1">
      <c r="A971">
        <v>4215</v>
      </c>
      <c r="B971">
        <v>4215</v>
      </c>
      <c r="C971" s="3">
        <v>41141</v>
      </c>
      <c r="D971">
        <v>41186</v>
      </c>
      <c r="E971" t="s">
        <v>1599</v>
      </c>
      <c r="F971" t="s">
        <v>1535</v>
      </c>
      <c r="G971" t="s">
        <v>5386</v>
      </c>
      <c r="H971" s="44" t="s">
        <v>501</v>
      </c>
      <c r="I971" s="44">
        <v>41163</v>
      </c>
      <c r="J971" t="s">
        <v>5496</v>
      </c>
      <c r="K971" t="s">
        <v>7165</v>
      </c>
      <c r="L971" t="s">
        <v>7166</v>
      </c>
      <c r="M971" t="s">
        <v>7167</v>
      </c>
      <c r="N971" s="44" t="s">
        <v>501</v>
      </c>
      <c r="O971" s="44" t="s">
        <v>501</v>
      </c>
      <c r="P971" s="44" t="s">
        <v>501</v>
      </c>
      <c r="Q971" s="44" t="s">
        <v>501</v>
      </c>
      <c r="R971" s="44" t="s">
        <v>501</v>
      </c>
    </row>
    <row r="972" spans="1:18" ht="18" customHeight="1">
      <c r="A972">
        <v>4217</v>
      </c>
      <c r="B972">
        <v>4217</v>
      </c>
      <c r="C972" s="3">
        <v>41141</v>
      </c>
      <c r="D972">
        <v>41186</v>
      </c>
      <c r="E972" t="s">
        <v>1599</v>
      </c>
      <c r="F972" t="s">
        <v>1535</v>
      </c>
      <c r="G972" t="s">
        <v>5386</v>
      </c>
      <c r="H972" s="44" t="s">
        <v>501</v>
      </c>
      <c r="I972" s="44">
        <v>41163</v>
      </c>
      <c r="J972" t="s">
        <v>5496</v>
      </c>
      <c r="K972" t="s">
        <v>7168</v>
      </c>
      <c r="L972" t="s">
        <v>7166</v>
      </c>
      <c r="M972" t="s">
        <v>7169</v>
      </c>
      <c r="N972" s="44" t="s">
        <v>501</v>
      </c>
      <c r="O972" s="44" t="s">
        <v>501</v>
      </c>
      <c r="P972" s="44" t="s">
        <v>501</v>
      </c>
      <c r="Q972" s="44" t="s">
        <v>501</v>
      </c>
      <c r="R972" s="44" t="s">
        <v>501</v>
      </c>
    </row>
    <row r="973" spans="1:18" ht="18" customHeight="1">
      <c r="A973">
        <v>4216</v>
      </c>
      <c r="B973">
        <v>4216</v>
      </c>
      <c r="C973" s="3">
        <v>41141</v>
      </c>
      <c r="D973">
        <v>41186</v>
      </c>
      <c r="E973" t="s">
        <v>1599</v>
      </c>
      <c r="F973" t="s">
        <v>1535</v>
      </c>
      <c r="G973" t="s">
        <v>5386</v>
      </c>
      <c r="H973" s="44" t="s">
        <v>501</v>
      </c>
      <c r="I973" s="44">
        <v>41163</v>
      </c>
      <c r="J973" t="s">
        <v>5496</v>
      </c>
      <c r="K973" t="s">
        <v>7170</v>
      </c>
      <c r="L973" t="s">
        <v>7166</v>
      </c>
      <c r="M973" t="s">
        <v>7171</v>
      </c>
      <c r="N973" s="44" t="s">
        <v>501</v>
      </c>
      <c r="O973" s="44" t="s">
        <v>501</v>
      </c>
      <c r="P973" s="44" t="s">
        <v>501</v>
      </c>
      <c r="Q973" s="44" t="s">
        <v>501</v>
      </c>
      <c r="R973" s="44" t="s">
        <v>501</v>
      </c>
    </row>
    <row r="974" spans="1:18" ht="18" customHeight="1">
      <c r="A974">
        <v>4214</v>
      </c>
      <c r="B974">
        <v>4214</v>
      </c>
      <c r="C974" s="3">
        <v>41141</v>
      </c>
      <c r="D974">
        <v>41201</v>
      </c>
      <c r="E974" t="s">
        <v>1687</v>
      </c>
      <c r="F974" t="s">
        <v>1535</v>
      </c>
      <c r="G974" t="s">
        <v>5386</v>
      </c>
      <c r="H974" s="44" t="s">
        <v>501</v>
      </c>
      <c r="I974" s="44" t="s">
        <v>501</v>
      </c>
      <c r="J974" t="s">
        <v>5496</v>
      </c>
      <c r="K974" t="s">
        <v>7172</v>
      </c>
      <c r="L974" t="s">
        <v>7166</v>
      </c>
      <c r="M974" t="s">
        <v>8502</v>
      </c>
      <c r="N974" s="44" t="s">
        <v>501</v>
      </c>
      <c r="O974" s="44" t="s">
        <v>501</v>
      </c>
      <c r="P974" s="44" t="s">
        <v>501</v>
      </c>
      <c r="Q974" s="44" t="s">
        <v>8503</v>
      </c>
      <c r="R974" s="44" t="s">
        <v>501</v>
      </c>
    </row>
    <row r="975" spans="1:18" ht="18" customHeight="1">
      <c r="A975">
        <v>4213</v>
      </c>
      <c r="B975">
        <v>4213</v>
      </c>
      <c r="C975" s="3">
        <v>41141</v>
      </c>
      <c r="D975">
        <v>41186</v>
      </c>
      <c r="E975" t="s">
        <v>1599</v>
      </c>
      <c r="F975" t="s">
        <v>1535</v>
      </c>
      <c r="G975" t="s">
        <v>5386</v>
      </c>
      <c r="H975" s="44" t="s">
        <v>501</v>
      </c>
      <c r="I975" s="44">
        <v>41163</v>
      </c>
      <c r="J975" t="s">
        <v>5496</v>
      </c>
      <c r="K975" t="s">
        <v>7173</v>
      </c>
      <c r="L975" t="s">
        <v>7166</v>
      </c>
      <c r="M975" t="s">
        <v>7174</v>
      </c>
      <c r="N975" s="44" t="s">
        <v>501</v>
      </c>
      <c r="O975" s="44" t="s">
        <v>501</v>
      </c>
      <c r="P975" s="44" t="s">
        <v>501</v>
      </c>
      <c r="Q975" s="44" t="s">
        <v>501</v>
      </c>
      <c r="R975" s="44" t="s">
        <v>501</v>
      </c>
    </row>
    <row r="976" spans="1:18" ht="18" customHeight="1">
      <c r="A976">
        <v>4226</v>
      </c>
      <c r="B976">
        <v>4226</v>
      </c>
      <c r="C976" s="3">
        <v>41141</v>
      </c>
      <c r="D976">
        <v>41186</v>
      </c>
      <c r="E976" t="s">
        <v>1543</v>
      </c>
      <c r="F976" t="s">
        <v>1535</v>
      </c>
      <c r="G976" t="s">
        <v>5385</v>
      </c>
      <c r="H976" s="44" t="s">
        <v>501</v>
      </c>
      <c r="I976" s="44" t="s">
        <v>501</v>
      </c>
      <c r="J976" t="s">
        <v>7175</v>
      </c>
      <c r="K976" t="s">
        <v>7176</v>
      </c>
      <c r="L976" t="s">
        <v>7177</v>
      </c>
      <c r="M976" t="s">
        <v>7178</v>
      </c>
      <c r="N976" s="44" t="s">
        <v>501</v>
      </c>
      <c r="O976" s="44" t="s">
        <v>501</v>
      </c>
      <c r="P976" s="44" t="s">
        <v>501</v>
      </c>
      <c r="Q976" s="44" t="s">
        <v>8018</v>
      </c>
      <c r="R976" s="44" t="s">
        <v>501</v>
      </c>
    </row>
    <row r="977" spans="1:18" ht="18" customHeight="1">
      <c r="A977">
        <v>4218</v>
      </c>
      <c r="B977">
        <v>4218</v>
      </c>
      <c r="C977" s="3">
        <v>41141</v>
      </c>
      <c r="D977">
        <v>41186</v>
      </c>
      <c r="E977" t="s">
        <v>1534</v>
      </c>
      <c r="F977" t="s">
        <v>1535</v>
      </c>
      <c r="G977" t="s">
        <v>5385</v>
      </c>
      <c r="H977" s="44" t="s">
        <v>8233</v>
      </c>
      <c r="I977" s="44">
        <v>41162</v>
      </c>
      <c r="J977" t="s">
        <v>7179</v>
      </c>
      <c r="K977" t="s">
        <v>7180</v>
      </c>
      <c r="L977" t="s">
        <v>7177</v>
      </c>
      <c r="M977" t="s">
        <v>7181</v>
      </c>
      <c r="N977" s="44" t="s">
        <v>8234</v>
      </c>
      <c r="O977" s="44" t="s">
        <v>6446</v>
      </c>
      <c r="P977" s="44">
        <v>41170</v>
      </c>
      <c r="Q977" s="44" t="s">
        <v>501</v>
      </c>
      <c r="R977" s="44" t="s">
        <v>501</v>
      </c>
    </row>
    <row r="978" spans="1:18" ht="18" customHeight="1">
      <c r="A978">
        <v>4219</v>
      </c>
      <c r="B978">
        <v>4219</v>
      </c>
      <c r="C978" s="3">
        <v>41141</v>
      </c>
      <c r="D978">
        <v>41186</v>
      </c>
      <c r="E978" t="s">
        <v>1534</v>
      </c>
      <c r="F978" t="s">
        <v>1535</v>
      </c>
      <c r="G978" t="s">
        <v>5385</v>
      </c>
      <c r="H978" s="44" t="s">
        <v>8235</v>
      </c>
      <c r="I978" s="44">
        <v>41157</v>
      </c>
      <c r="J978" t="s">
        <v>7182</v>
      </c>
      <c r="K978" t="s">
        <v>7183</v>
      </c>
      <c r="L978" t="s">
        <v>7177</v>
      </c>
      <c r="M978" t="s">
        <v>7184</v>
      </c>
      <c r="N978" s="44" t="s">
        <v>8377</v>
      </c>
      <c r="O978" s="44" t="s">
        <v>6335</v>
      </c>
      <c r="P978" s="44">
        <v>41171</v>
      </c>
      <c r="Q978" s="44" t="s">
        <v>501</v>
      </c>
      <c r="R978" s="44" t="s">
        <v>501</v>
      </c>
    </row>
    <row r="979" spans="1:18" ht="18" customHeight="1">
      <c r="A979">
        <v>4222</v>
      </c>
      <c r="B979">
        <v>4222</v>
      </c>
      <c r="C979" s="3">
        <v>41141</v>
      </c>
      <c r="D979">
        <v>41186</v>
      </c>
      <c r="E979" t="s">
        <v>1534</v>
      </c>
      <c r="F979" t="s">
        <v>1535</v>
      </c>
      <c r="G979" t="s">
        <v>5385</v>
      </c>
      <c r="H979" s="44" t="s">
        <v>8236</v>
      </c>
      <c r="I979" s="44">
        <v>41157</v>
      </c>
      <c r="J979" t="s">
        <v>7185</v>
      </c>
      <c r="K979" t="s">
        <v>7186</v>
      </c>
      <c r="L979" t="s">
        <v>7177</v>
      </c>
      <c r="M979" t="s">
        <v>7187</v>
      </c>
      <c r="N979" s="44" t="s">
        <v>8237</v>
      </c>
      <c r="O979" s="44" t="s">
        <v>6446</v>
      </c>
      <c r="P979" s="44">
        <v>41170</v>
      </c>
      <c r="Q979" s="44" t="s">
        <v>501</v>
      </c>
      <c r="R979" s="44" t="s">
        <v>501</v>
      </c>
    </row>
    <row r="980" spans="1:18" ht="18" customHeight="1">
      <c r="A980">
        <v>4228</v>
      </c>
      <c r="B980">
        <v>4228</v>
      </c>
      <c r="C980" s="3">
        <v>41141</v>
      </c>
      <c r="D980">
        <v>41186</v>
      </c>
      <c r="E980" t="s">
        <v>1534</v>
      </c>
      <c r="F980" t="s">
        <v>1535</v>
      </c>
      <c r="G980" t="s">
        <v>5385</v>
      </c>
      <c r="H980" s="44" t="s">
        <v>8378</v>
      </c>
      <c r="I980" s="44">
        <v>41157</v>
      </c>
      <c r="J980" t="s">
        <v>7188</v>
      </c>
      <c r="K980" t="s">
        <v>7189</v>
      </c>
      <c r="L980" t="s">
        <v>7177</v>
      </c>
      <c r="M980" t="s">
        <v>7190</v>
      </c>
      <c r="N980" s="44" t="s">
        <v>8379</v>
      </c>
      <c r="O980" s="44" t="s">
        <v>6446</v>
      </c>
      <c r="P980" s="44">
        <v>41171</v>
      </c>
      <c r="Q980" s="44" t="s">
        <v>501</v>
      </c>
      <c r="R980" s="44" t="s">
        <v>501</v>
      </c>
    </row>
    <row r="981" spans="1:18" ht="18" customHeight="1">
      <c r="A981">
        <v>4191</v>
      </c>
      <c r="B981">
        <v>4191</v>
      </c>
      <c r="C981" s="3">
        <v>41138</v>
      </c>
      <c r="D981">
        <v>41183</v>
      </c>
      <c r="E981" t="s">
        <v>1687</v>
      </c>
      <c r="F981" t="s">
        <v>1535</v>
      </c>
      <c r="G981" t="s">
        <v>7152</v>
      </c>
      <c r="H981" s="44" t="s">
        <v>501</v>
      </c>
      <c r="I981" s="44" t="s">
        <v>501</v>
      </c>
      <c r="J981" t="s">
        <v>7153</v>
      </c>
      <c r="K981" t="s">
        <v>7191</v>
      </c>
      <c r="L981" t="s">
        <v>7155</v>
      </c>
      <c r="M981" t="s">
        <v>7192</v>
      </c>
      <c r="N981" s="44" t="s">
        <v>501</v>
      </c>
      <c r="O981" s="44" t="s">
        <v>501</v>
      </c>
      <c r="P981" s="44" t="s">
        <v>501</v>
      </c>
      <c r="Q981" s="44" t="s">
        <v>501</v>
      </c>
      <c r="R981" s="44" t="s">
        <v>501</v>
      </c>
    </row>
    <row r="982" spans="1:18" ht="18" customHeight="1">
      <c r="A982">
        <v>4252</v>
      </c>
      <c r="B982">
        <v>4252</v>
      </c>
      <c r="C982" s="3">
        <v>41145</v>
      </c>
      <c r="D982">
        <v>41190</v>
      </c>
      <c r="E982" t="s">
        <v>1534</v>
      </c>
      <c r="F982" t="s">
        <v>1535</v>
      </c>
      <c r="G982" t="s">
        <v>7308</v>
      </c>
      <c r="H982" s="44" t="s">
        <v>8238</v>
      </c>
      <c r="I982" s="44">
        <v>41162</v>
      </c>
      <c r="J982" t="s">
        <v>7309</v>
      </c>
      <c r="K982" t="s">
        <v>7310</v>
      </c>
      <c r="L982" t="s">
        <v>7311</v>
      </c>
      <c r="M982" t="s">
        <v>7312</v>
      </c>
      <c r="N982" s="44" t="s">
        <v>8239</v>
      </c>
      <c r="O982" s="44" t="s">
        <v>8240</v>
      </c>
      <c r="P982" s="44">
        <v>41170</v>
      </c>
      <c r="Q982" s="44" t="s">
        <v>501</v>
      </c>
      <c r="R982" s="44" t="s">
        <v>501</v>
      </c>
    </row>
    <row r="983" spans="1:18" ht="18" customHeight="1">
      <c r="A983">
        <v>4227</v>
      </c>
      <c r="B983">
        <v>4227</v>
      </c>
      <c r="C983" s="3">
        <v>41145</v>
      </c>
      <c r="D983">
        <v>41190</v>
      </c>
      <c r="E983" t="s">
        <v>1534</v>
      </c>
      <c r="F983" t="s">
        <v>1535</v>
      </c>
      <c r="G983" t="s">
        <v>5385</v>
      </c>
      <c r="H983" s="44" t="s">
        <v>8019</v>
      </c>
      <c r="I983" s="44">
        <v>41162</v>
      </c>
      <c r="J983" t="s">
        <v>7185</v>
      </c>
      <c r="K983" t="s">
        <v>7313</v>
      </c>
      <c r="L983" t="s">
        <v>7177</v>
      </c>
      <c r="M983" t="s">
        <v>7314</v>
      </c>
      <c r="N983" s="44" t="s">
        <v>8020</v>
      </c>
      <c r="O983" s="44" t="s">
        <v>6446</v>
      </c>
      <c r="P983" s="44">
        <v>41166</v>
      </c>
      <c r="Q983" s="44" t="s">
        <v>501</v>
      </c>
      <c r="R983" s="44" t="s">
        <v>501</v>
      </c>
    </row>
    <row r="984" spans="1:18" ht="18" customHeight="1">
      <c r="A984">
        <v>4246</v>
      </c>
      <c r="B984">
        <v>4246</v>
      </c>
      <c r="C984" s="3">
        <v>41145</v>
      </c>
      <c r="D984">
        <v>41190</v>
      </c>
      <c r="E984" t="s">
        <v>1599</v>
      </c>
      <c r="F984" t="s">
        <v>1535</v>
      </c>
      <c r="G984" t="s">
        <v>7308</v>
      </c>
      <c r="H984" s="44" t="s">
        <v>8438</v>
      </c>
      <c r="I984" s="44">
        <v>41162</v>
      </c>
      <c r="J984" t="s">
        <v>7315</v>
      </c>
      <c r="K984" t="s">
        <v>7316</v>
      </c>
      <c r="L984" t="s">
        <v>7311</v>
      </c>
      <c r="M984" t="s">
        <v>7317</v>
      </c>
      <c r="N984" s="44" t="s">
        <v>8523</v>
      </c>
      <c r="O984" s="44" t="s">
        <v>8515</v>
      </c>
      <c r="P984" s="44" t="s">
        <v>501</v>
      </c>
      <c r="Q984" s="44" t="s">
        <v>501</v>
      </c>
      <c r="R984" s="44" t="s">
        <v>501</v>
      </c>
    </row>
    <row r="985" spans="1:18" ht="18" customHeight="1">
      <c r="A985">
        <v>4233</v>
      </c>
      <c r="B985">
        <v>4233</v>
      </c>
      <c r="C985" s="3">
        <v>41145</v>
      </c>
      <c r="D985">
        <v>41190</v>
      </c>
      <c r="E985" t="s">
        <v>1687</v>
      </c>
      <c r="F985" t="s">
        <v>1535</v>
      </c>
      <c r="G985" t="s">
        <v>1967</v>
      </c>
      <c r="H985" s="44" t="s">
        <v>501</v>
      </c>
      <c r="I985" s="44" t="s">
        <v>501</v>
      </c>
      <c r="J985" t="s">
        <v>7318</v>
      </c>
      <c r="K985" t="s">
        <v>7319</v>
      </c>
      <c r="L985" t="s">
        <v>4945</v>
      </c>
      <c r="M985" t="s">
        <v>7320</v>
      </c>
      <c r="N985" s="44" t="s">
        <v>501</v>
      </c>
      <c r="O985" s="44" t="s">
        <v>501</v>
      </c>
      <c r="P985" s="44" t="s">
        <v>501</v>
      </c>
      <c r="Q985" s="44" t="s">
        <v>501</v>
      </c>
      <c r="R985" s="44" t="s">
        <v>501</v>
      </c>
    </row>
    <row r="986" spans="1:18" ht="18" customHeight="1">
      <c r="A986">
        <v>4238</v>
      </c>
      <c r="B986">
        <v>4238</v>
      </c>
      <c r="C986" s="3">
        <v>41145</v>
      </c>
      <c r="D986">
        <v>41190</v>
      </c>
      <c r="E986" t="s">
        <v>1687</v>
      </c>
      <c r="F986" t="s">
        <v>1776</v>
      </c>
      <c r="G986" t="s">
        <v>3791</v>
      </c>
      <c r="H986" s="44" t="s">
        <v>501</v>
      </c>
      <c r="I986" s="44" t="s">
        <v>501</v>
      </c>
      <c r="J986" t="s">
        <v>7321</v>
      </c>
      <c r="K986" t="s">
        <v>7322</v>
      </c>
      <c r="L986" t="s">
        <v>5256</v>
      </c>
      <c r="M986" t="s">
        <v>7323</v>
      </c>
      <c r="N986" s="44" t="s">
        <v>501</v>
      </c>
      <c r="O986" s="44" t="s">
        <v>501</v>
      </c>
      <c r="P986" s="44" t="s">
        <v>501</v>
      </c>
      <c r="Q986" s="44" t="s">
        <v>501</v>
      </c>
      <c r="R986" s="44" t="s">
        <v>501</v>
      </c>
    </row>
    <row r="987" spans="1:18" ht="18" customHeight="1">
      <c r="A987">
        <v>4251</v>
      </c>
      <c r="B987">
        <v>4251</v>
      </c>
      <c r="C987" s="3">
        <v>41145</v>
      </c>
      <c r="D987">
        <v>41190</v>
      </c>
      <c r="E987" t="s">
        <v>1534</v>
      </c>
      <c r="F987" t="s">
        <v>1535</v>
      </c>
      <c r="G987" t="s">
        <v>7308</v>
      </c>
      <c r="H987" s="44" t="s">
        <v>8439</v>
      </c>
      <c r="I987" s="44" t="s">
        <v>7451</v>
      </c>
      <c r="J987" t="s">
        <v>7324</v>
      </c>
      <c r="K987" t="s">
        <v>7325</v>
      </c>
      <c r="L987" t="s">
        <v>7311</v>
      </c>
      <c r="M987" t="s">
        <v>7312</v>
      </c>
      <c r="N987" s="44" t="s">
        <v>8440</v>
      </c>
      <c r="O987" s="44" t="s">
        <v>8190</v>
      </c>
      <c r="P987" s="44">
        <v>41172</v>
      </c>
      <c r="Q987" s="44" t="s">
        <v>501</v>
      </c>
      <c r="R987" s="44" t="s">
        <v>501</v>
      </c>
    </row>
    <row r="988" spans="1:18" ht="18" customHeight="1">
      <c r="A988">
        <v>4225</v>
      </c>
      <c r="B988">
        <v>4225</v>
      </c>
      <c r="C988" s="3">
        <v>41145</v>
      </c>
      <c r="D988">
        <v>41190</v>
      </c>
      <c r="E988" t="s">
        <v>1534</v>
      </c>
      <c r="F988" t="s">
        <v>1535</v>
      </c>
      <c r="G988" t="s">
        <v>5385</v>
      </c>
      <c r="H988" s="44" t="s">
        <v>8021</v>
      </c>
      <c r="I988" s="44">
        <v>41162</v>
      </c>
      <c r="J988" t="s">
        <v>7326</v>
      </c>
      <c r="K988" t="s">
        <v>7327</v>
      </c>
      <c r="L988" t="s">
        <v>7177</v>
      </c>
      <c r="M988" t="s">
        <v>7328</v>
      </c>
      <c r="N988" s="44" t="s">
        <v>8022</v>
      </c>
      <c r="O988" s="44" t="s">
        <v>6446</v>
      </c>
      <c r="P988" s="44">
        <v>41166</v>
      </c>
      <c r="Q988" s="44" t="s">
        <v>501</v>
      </c>
      <c r="R988" s="44" t="s">
        <v>501</v>
      </c>
    </row>
    <row r="989" spans="1:18" ht="18" customHeight="1">
      <c r="A989">
        <v>4243</v>
      </c>
      <c r="B989">
        <v>4243</v>
      </c>
      <c r="C989" s="3">
        <v>41145</v>
      </c>
      <c r="D989">
        <v>41190</v>
      </c>
      <c r="E989" t="s">
        <v>1599</v>
      </c>
      <c r="F989" t="s">
        <v>1535</v>
      </c>
      <c r="G989" t="s">
        <v>217</v>
      </c>
      <c r="H989" s="44" t="s">
        <v>501</v>
      </c>
      <c r="I989" s="44">
        <v>41162</v>
      </c>
      <c r="J989" t="s">
        <v>7329</v>
      </c>
      <c r="K989" t="s">
        <v>7330</v>
      </c>
      <c r="L989" t="s">
        <v>4837</v>
      </c>
      <c r="M989" t="s">
        <v>7331</v>
      </c>
      <c r="N989" s="44" t="s">
        <v>501</v>
      </c>
      <c r="O989" s="44" t="s">
        <v>501</v>
      </c>
      <c r="P989" s="44" t="s">
        <v>501</v>
      </c>
      <c r="Q989" s="44" t="s">
        <v>501</v>
      </c>
      <c r="R989" s="44" t="s">
        <v>501</v>
      </c>
    </row>
    <row r="990" spans="1:18" ht="18" customHeight="1">
      <c r="A990">
        <v>4232</v>
      </c>
      <c r="B990">
        <v>4232</v>
      </c>
      <c r="C990" s="3">
        <v>41145</v>
      </c>
      <c r="D990">
        <v>41190</v>
      </c>
      <c r="E990" t="s">
        <v>1599</v>
      </c>
      <c r="F990" t="s">
        <v>1535</v>
      </c>
      <c r="G990" t="s">
        <v>1967</v>
      </c>
      <c r="H990" s="44" t="s">
        <v>501</v>
      </c>
      <c r="I990" s="44">
        <v>41162</v>
      </c>
      <c r="J990" t="s">
        <v>7332</v>
      </c>
      <c r="K990" t="s">
        <v>7333</v>
      </c>
      <c r="L990" t="s">
        <v>4945</v>
      </c>
      <c r="M990" t="s">
        <v>7334</v>
      </c>
      <c r="N990" s="44" t="s">
        <v>501</v>
      </c>
      <c r="O990" s="44" t="s">
        <v>501</v>
      </c>
      <c r="P990" s="44" t="s">
        <v>501</v>
      </c>
      <c r="Q990" s="44" t="s">
        <v>501</v>
      </c>
      <c r="R990" s="44" t="s">
        <v>501</v>
      </c>
    </row>
    <row r="991" spans="1:18" ht="18" customHeight="1">
      <c r="A991">
        <v>4237</v>
      </c>
      <c r="B991">
        <v>4237</v>
      </c>
      <c r="C991" s="3">
        <v>41145</v>
      </c>
      <c r="D991">
        <v>41190</v>
      </c>
      <c r="E991" t="s">
        <v>1687</v>
      </c>
      <c r="F991" t="s">
        <v>1776</v>
      </c>
      <c r="G991" t="s">
        <v>3791</v>
      </c>
      <c r="H991" s="44" t="s">
        <v>501</v>
      </c>
      <c r="I991" s="44" t="s">
        <v>501</v>
      </c>
      <c r="J991" t="s">
        <v>7321</v>
      </c>
      <c r="K991" t="s">
        <v>7335</v>
      </c>
      <c r="L991" t="s">
        <v>5256</v>
      </c>
      <c r="M991" t="s">
        <v>7323</v>
      </c>
      <c r="N991" s="44" t="s">
        <v>501</v>
      </c>
      <c r="O991" s="44" t="s">
        <v>501</v>
      </c>
      <c r="P991" s="44" t="s">
        <v>501</v>
      </c>
      <c r="Q991" s="44" t="s">
        <v>501</v>
      </c>
      <c r="R991" s="44" t="s">
        <v>501</v>
      </c>
    </row>
    <row r="992" spans="1:18" ht="18" customHeight="1">
      <c r="A992">
        <v>4249</v>
      </c>
      <c r="B992">
        <v>4249</v>
      </c>
      <c r="C992" s="3">
        <v>41145</v>
      </c>
      <c r="D992">
        <v>41190</v>
      </c>
      <c r="E992" t="s">
        <v>1534</v>
      </c>
      <c r="F992" t="s">
        <v>1535</v>
      </c>
      <c r="G992" t="s">
        <v>7308</v>
      </c>
      <c r="H992" s="44" t="s">
        <v>8241</v>
      </c>
      <c r="I992" s="44">
        <v>41162</v>
      </c>
      <c r="J992" t="s">
        <v>7336</v>
      </c>
      <c r="K992" t="s">
        <v>7337</v>
      </c>
      <c r="L992" t="s">
        <v>7311</v>
      </c>
      <c r="M992" t="s">
        <v>7312</v>
      </c>
      <c r="N992" s="44" t="s">
        <v>8242</v>
      </c>
      <c r="O992" s="44" t="s">
        <v>8192</v>
      </c>
      <c r="P992" s="44">
        <v>41170</v>
      </c>
      <c r="Q992" s="44" t="s">
        <v>501</v>
      </c>
      <c r="R992" s="44" t="s">
        <v>501</v>
      </c>
    </row>
    <row r="993" spans="1:18" ht="18" customHeight="1">
      <c r="A993">
        <v>4224</v>
      </c>
      <c r="B993">
        <v>4224</v>
      </c>
      <c r="C993" s="3">
        <v>41145</v>
      </c>
      <c r="D993">
        <v>41190</v>
      </c>
      <c r="E993" t="s">
        <v>1599</v>
      </c>
      <c r="F993" t="s">
        <v>1535</v>
      </c>
      <c r="G993" t="s">
        <v>5385</v>
      </c>
      <c r="H993" s="44" t="s">
        <v>501</v>
      </c>
      <c r="I993" s="44">
        <v>41162</v>
      </c>
      <c r="J993" t="s">
        <v>7338</v>
      </c>
      <c r="K993" t="s">
        <v>7339</v>
      </c>
      <c r="L993" t="s">
        <v>7177</v>
      </c>
      <c r="M993" t="s">
        <v>7340</v>
      </c>
      <c r="N993" s="44" t="s">
        <v>501</v>
      </c>
      <c r="O993" s="44" t="s">
        <v>501</v>
      </c>
      <c r="P993" s="44" t="s">
        <v>501</v>
      </c>
      <c r="Q993" s="44" t="s">
        <v>501</v>
      </c>
      <c r="R993" s="44" t="s">
        <v>501</v>
      </c>
    </row>
    <row r="994" spans="1:18" ht="18" customHeight="1">
      <c r="A994">
        <v>4239</v>
      </c>
      <c r="B994">
        <v>4239</v>
      </c>
      <c r="C994" s="3">
        <v>41145</v>
      </c>
      <c r="D994">
        <v>41190</v>
      </c>
      <c r="E994" t="s">
        <v>1687</v>
      </c>
      <c r="F994" t="s">
        <v>1776</v>
      </c>
      <c r="G994" t="s">
        <v>3791</v>
      </c>
      <c r="H994" s="44" t="s">
        <v>501</v>
      </c>
      <c r="I994" s="44" t="s">
        <v>501</v>
      </c>
      <c r="J994" t="s">
        <v>7321</v>
      </c>
      <c r="K994" t="s">
        <v>7341</v>
      </c>
      <c r="L994" t="s">
        <v>5256</v>
      </c>
      <c r="M994" t="s">
        <v>7323</v>
      </c>
      <c r="N994" s="44" t="s">
        <v>501</v>
      </c>
      <c r="O994" s="44" t="s">
        <v>501</v>
      </c>
      <c r="P994" s="44" t="s">
        <v>501</v>
      </c>
      <c r="Q994" s="44" t="s">
        <v>501</v>
      </c>
      <c r="R994" s="44" t="s">
        <v>501</v>
      </c>
    </row>
    <row r="995" spans="1:18" ht="18" customHeight="1">
      <c r="A995">
        <v>4231</v>
      </c>
      <c r="B995">
        <v>4231</v>
      </c>
      <c r="C995" s="3">
        <v>41145</v>
      </c>
      <c r="D995">
        <v>41190</v>
      </c>
      <c r="E995" t="s">
        <v>1599</v>
      </c>
      <c r="F995" t="s">
        <v>1535</v>
      </c>
      <c r="G995" t="s">
        <v>1967</v>
      </c>
      <c r="H995" s="44" t="s">
        <v>8717</v>
      </c>
      <c r="I995" s="44">
        <v>41162</v>
      </c>
      <c r="J995" t="s">
        <v>7342</v>
      </c>
      <c r="K995" t="s">
        <v>7343</v>
      </c>
      <c r="L995" t="s">
        <v>4945</v>
      </c>
      <c r="M995" t="s">
        <v>7344</v>
      </c>
      <c r="N995" s="44" t="s">
        <v>8871</v>
      </c>
      <c r="O995" s="44" t="s">
        <v>8190</v>
      </c>
      <c r="P995" s="44" t="s">
        <v>501</v>
      </c>
      <c r="Q995" s="44" t="s">
        <v>501</v>
      </c>
      <c r="R995" s="44" t="s">
        <v>501</v>
      </c>
    </row>
    <row r="996" spans="1:18" ht="18" customHeight="1">
      <c r="A996">
        <v>4234</v>
      </c>
      <c r="B996">
        <v>4234</v>
      </c>
      <c r="C996" s="3">
        <v>41145</v>
      </c>
      <c r="D996">
        <v>41190</v>
      </c>
      <c r="E996" t="s">
        <v>1534</v>
      </c>
      <c r="F996" t="s">
        <v>1535</v>
      </c>
      <c r="G996" t="s">
        <v>1967</v>
      </c>
      <c r="H996" s="44" t="s">
        <v>8718</v>
      </c>
      <c r="I996" s="44">
        <v>41162</v>
      </c>
      <c r="J996" t="s">
        <v>7345</v>
      </c>
      <c r="K996" t="s">
        <v>7346</v>
      </c>
      <c r="L996" t="s">
        <v>4945</v>
      </c>
      <c r="M996" t="s">
        <v>7347</v>
      </c>
      <c r="N996" s="44" t="s">
        <v>8719</v>
      </c>
      <c r="O996" s="44" t="s">
        <v>8190</v>
      </c>
      <c r="P996" s="44">
        <v>41179</v>
      </c>
      <c r="Q996" s="44" t="s">
        <v>501</v>
      </c>
      <c r="R996" s="44" t="s">
        <v>501</v>
      </c>
    </row>
    <row r="997" spans="1:18" ht="18" customHeight="1">
      <c r="A997">
        <v>4248</v>
      </c>
      <c r="B997">
        <v>4248</v>
      </c>
      <c r="C997" s="3">
        <v>41145</v>
      </c>
      <c r="D997">
        <v>41190</v>
      </c>
      <c r="E997" t="s">
        <v>1534</v>
      </c>
      <c r="F997" t="s">
        <v>1535</v>
      </c>
      <c r="G997" t="s">
        <v>7308</v>
      </c>
      <c r="H997" s="44" t="s">
        <v>8243</v>
      </c>
      <c r="I997" s="44">
        <v>41162</v>
      </c>
      <c r="J997" t="s">
        <v>7348</v>
      </c>
      <c r="K997" t="s">
        <v>7349</v>
      </c>
      <c r="L997" t="s">
        <v>7311</v>
      </c>
      <c r="M997" t="s">
        <v>7312</v>
      </c>
      <c r="N997" s="44" t="s">
        <v>8244</v>
      </c>
      <c r="O997" s="44" t="s">
        <v>8190</v>
      </c>
      <c r="P997" s="44">
        <v>41170</v>
      </c>
      <c r="Q997" s="44" t="s">
        <v>501</v>
      </c>
      <c r="R997" s="44" t="s">
        <v>501</v>
      </c>
    </row>
    <row r="998" spans="1:18" ht="18" customHeight="1">
      <c r="A998">
        <v>4221</v>
      </c>
      <c r="B998">
        <v>4221</v>
      </c>
      <c r="C998" s="3">
        <v>41145</v>
      </c>
      <c r="D998">
        <v>41190</v>
      </c>
      <c r="E998" t="s">
        <v>1534</v>
      </c>
      <c r="F998" t="s">
        <v>1535</v>
      </c>
      <c r="G998" t="s">
        <v>5385</v>
      </c>
      <c r="H998" s="44" t="s">
        <v>8023</v>
      </c>
      <c r="I998" s="44">
        <v>41162</v>
      </c>
      <c r="J998" t="s">
        <v>7350</v>
      </c>
      <c r="K998" t="s">
        <v>7351</v>
      </c>
      <c r="L998" t="s">
        <v>7177</v>
      </c>
      <c r="M998" t="s">
        <v>7352</v>
      </c>
      <c r="N998" s="44" t="s">
        <v>8245</v>
      </c>
      <c r="O998" s="44" t="s">
        <v>6446</v>
      </c>
      <c r="P998" s="44">
        <v>41169</v>
      </c>
      <c r="Q998" s="44" t="s">
        <v>501</v>
      </c>
      <c r="R998" s="44" t="s">
        <v>501</v>
      </c>
    </row>
    <row r="999" spans="1:18" ht="18" customHeight="1">
      <c r="A999">
        <v>4240</v>
      </c>
      <c r="B999">
        <v>4240</v>
      </c>
      <c r="C999" s="3">
        <v>41145</v>
      </c>
      <c r="D999">
        <v>41190</v>
      </c>
      <c r="E999" t="s">
        <v>1687</v>
      </c>
      <c r="F999" t="s">
        <v>1776</v>
      </c>
      <c r="G999" t="s">
        <v>3791</v>
      </c>
      <c r="H999" s="44" t="s">
        <v>501</v>
      </c>
      <c r="I999" s="44" t="s">
        <v>501</v>
      </c>
      <c r="J999" t="s">
        <v>7321</v>
      </c>
      <c r="K999" t="s">
        <v>7353</v>
      </c>
      <c r="L999" t="s">
        <v>5256</v>
      </c>
      <c r="M999" t="s">
        <v>7323</v>
      </c>
      <c r="N999" s="44" t="s">
        <v>501</v>
      </c>
      <c r="O999" s="44" t="s">
        <v>501</v>
      </c>
      <c r="P999" s="44" t="s">
        <v>501</v>
      </c>
      <c r="Q999" s="44" t="s">
        <v>501</v>
      </c>
      <c r="R999" s="44" t="s">
        <v>501</v>
      </c>
    </row>
    <row r="1000" spans="1:18" ht="18" customHeight="1">
      <c r="A1000">
        <v>4235</v>
      </c>
      <c r="B1000">
        <v>4235</v>
      </c>
      <c r="C1000" s="3">
        <v>41145</v>
      </c>
      <c r="D1000">
        <v>41190</v>
      </c>
      <c r="E1000" t="s">
        <v>1687</v>
      </c>
      <c r="F1000" t="s">
        <v>1776</v>
      </c>
      <c r="G1000" t="s">
        <v>3791</v>
      </c>
      <c r="H1000" s="44" t="s">
        <v>501</v>
      </c>
      <c r="I1000" s="44" t="s">
        <v>501</v>
      </c>
      <c r="J1000" t="s">
        <v>7354</v>
      </c>
      <c r="K1000" t="s">
        <v>7355</v>
      </c>
      <c r="L1000" t="s">
        <v>5256</v>
      </c>
      <c r="M1000" t="s">
        <v>7323</v>
      </c>
      <c r="N1000" s="44" t="s">
        <v>501</v>
      </c>
      <c r="O1000" s="44" t="s">
        <v>501</v>
      </c>
      <c r="P1000" s="44" t="s">
        <v>501</v>
      </c>
      <c r="Q1000" s="44" t="s">
        <v>501</v>
      </c>
      <c r="R1000" s="44" t="s">
        <v>501</v>
      </c>
    </row>
    <row r="1001" spans="1:18" ht="18" customHeight="1">
      <c r="A1001">
        <v>4230</v>
      </c>
      <c r="B1001">
        <v>4230</v>
      </c>
      <c r="C1001" s="3">
        <v>41145</v>
      </c>
      <c r="D1001">
        <v>41190</v>
      </c>
      <c r="E1001" t="s">
        <v>1534</v>
      </c>
      <c r="F1001" t="s">
        <v>1535</v>
      </c>
      <c r="G1001" t="s">
        <v>1967</v>
      </c>
      <c r="H1001" s="44" t="s">
        <v>8872</v>
      </c>
      <c r="I1001" s="44">
        <v>41162</v>
      </c>
      <c r="J1001" t="s">
        <v>7356</v>
      </c>
      <c r="K1001" t="s">
        <v>7357</v>
      </c>
      <c r="L1001" t="s">
        <v>4945</v>
      </c>
      <c r="M1001" t="s">
        <v>7358</v>
      </c>
      <c r="N1001" s="44" t="s">
        <v>8873</v>
      </c>
      <c r="O1001" s="44" t="s">
        <v>8190</v>
      </c>
      <c r="P1001" s="44">
        <v>41180</v>
      </c>
      <c r="Q1001" s="44" t="s">
        <v>501</v>
      </c>
      <c r="R1001" s="44" t="s">
        <v>501</v>
      </c>
    </row>
    <row r="1002" spans="1:18" ht="18" customHeight="1">
      <c r="A1002">
        <v>4236</v>
      </c>
      <c r="B1002">
        <v>4236</v>
      </c>
      <c r="C1002" s="3">
        <v>41145</v>
      </c>
      <c r="D1002">
        <v>41190</v>
      </c>
      <c r="E1002" t="s">
        <v>1687</v>
      </c>
      <c r="F1002" t="s">
        <v>1776</v>
      </c>
      <c r="G1002" t="s">
        <v>3791</v>
      </c>
      <c r="H1002" s="44" t="s">
        <v>501</v>
      </c>
      <c r="I1002" s="44" t="s">
        <v>501</v>
      </c>
      <c r="J1002" t="s">
        <v>7321</v>
      </c>
      <c r="K1002" t="s">
        <v>7359</v>
      </c>
      <c r="L1002" t="s">
        <v>5256</v>
      </c>
      <c r="M1002" t="s">
        <v>7323</v>
      </c>
      <c r="N1002" s="44" t="s">
        <v>501</v>
      </c>
      <c r="O1002" s="44" t="s">
        <v>501</v>
      </c>
      <c r="P1002" s="44" t="s">
        <v>501</v>
      </c>
      <c r="Q1002" s="44" t="s">
        <v>501</v>
      </c>
      <c r="R1002" s="44" t="s">
        <v>501</v>
      </c>
    </row>
    <row r="1003" spans="1:18" ht="18" customHeight="1">
      <c r="A1003">
        <v>4242</v>
      </c>
      <c r="B1003">
        <v>4242</v>
      </c>
      <c r="C1003" s="3">
        <v>41145</v>
      </c>
      <c r="D1003">
        <v>41190</v>
      </c>
      <c r="E1003" t="s">
        <v>1687</v>
      </c>
      <c r="F1003" t="s">
        <v>1776</v>
      </c>
      <c r="G1003" t="s">
        <v>3791</v>
      </c>
      <c r="H1003" s="44" t="s">
        <v>501</v>
      </c>
      <c r="I1003" s="44" t="s">
        <v>501</v>
      </c>
      <c r="J1003" t="s">
        <v>7360</v>
      </c>
      <c r="K1003" t="s">
        <v>7361</v>
      </c>
      <c r="L1003" t="s">
        <v>5256</v>
      </c>
      <c r="M1003" t="s">
        <v>7362</v>
      </c>
      <c r="N1003" s="44" t="s">
        <v>501</v>
      </c>
      <c r="O1003" s="44" t="s">
        <v>501</v>
      </c>
      <c r="P1003" s="44" t="s">
        <v>501</v>
      </c>
      <c r="Q1003" s="44" t="s">
        <v>501</v>
      </c>
      <c r="R1003" s="44" t="s">
        <v>501</v>
      </c>
    </row>
    <row r="1004" spans="1:18" ht="18" customHeight="1">
      <c r="A1004">
        <v>4241</v>
      </c>
      <c r="B1004">
        <v>4241</v>
      </c>
      <c r="C1004" s="3">
        <v>41145</v>
      </c>
      <c r="D1004">
        <v>41190</v>
      </c>
      <c r="E1004" t="s">
        <v>1687</v>
      </c>
      <c r="F1004" t="s">
        <v>1776</v>
      </c>
      <c r="G1004" t="s">
        <v>3791</v>
      </c>
      <c r="H1004" s="44" t="s">
        <v>501</v>
      </c>
      <c r="I1004" s="44" t="s">
        <v>501</v>
      </c>
      <c r="J1004" t="s">
        <v>7354</v>
      </c>
      <c r="K1004" t="s">
        <v>7363</v>
      </c>
      <c r="L1004" t="s">
        <v>5256</v>
      </c>
      <c r="M1004" t="s">
        <v>7362</v>
      </c>
      <c r="N1004" s="44" t="s">
        <v>501</v>
      </c>
      <c r="O1004" s="44" t="s">
        <v>501</v>
      </c>
      <c r="P1004" s="44" t="s">
        <v>501</v>
      </c>
      <c r="Q1004" s="44" t="s">
        <v>501</v>
      </c>
      <c r="R1004" s="44" t="s">
        <v>501</v>
      </c>
    </row>
    <row r="1005" spans="1:18" ht="18" customHeight="1">
      <c r="A1005">
        <v>4220</v>
      </c>
      <c r="B1005">
        <v>4220</v>
      </c>
      <c r="C1005" s="3">
        <v>41145</v>
      </c>
      <c r="D1005">
        <v>41190</v>
      </c>
      <c r="E1005" t="s">
        <v>1534</v>
      </c>
      <c r="F1005" t="s">
        <v>1535</v>
      </c>
      <c r="G1005" t="s">
        <v>5385</v>
      </c>
      <c r="H1005" s="44" t="s">
        <v>8024</v>
      </c>
      <c r="I1005" s="44">
        <v>41157</v>
      </c>
      <c r="J1005" t="s">
        <v>7364</v>
      </c>
      <c r="K1005" t="s">
        <v>7365</v>
      </c>
      <c r="L1005" t="s">
        <v>7177</v>
      </c>
      <c r="M1005" t="s">
        <v>7366</v>
      </c>
      <c r="N1005" s="44" t="s">
        <v>8025</v>
      </c>
      <c r="O1005" s="44" t="s">
        <v>6446</v>
      </c>
      <c r="P1005" s="44">
        <v>41165</v>
      </c>
      <c r="Q1005" s="44" t="s">
        <v>501</v>
      </c>
      <c r="R1005" s="44" t="s">
        <v>501</v>
      </c>
    </row>
    <row r="1006" spans="1:18" ht="18" customHeight="1">
      <c r="A1006">
        <v>4247</v>
      </c>
      <c r="B1006">
        <v>4247</v>
      </c>
      <c r="C1006" s="3">
        <v>41145</v>
      </c>
      <c r="D1006">
        <v>41190</v>
      </c>
      <c r="E1006" t="s">
        <v>1599</v>
      </c>
      <c r="F1006" t="s">
        <v>1535</v>
      </c>
      <c r="G1006" t="s">
        <v>7308</v>
      </c>
      <c r="H1006" s="44" t="s">
        <v>8380</v>
      </c>
      <c r="I1006" s="44">
        <v>41162</v>
      </c>
      <c r="J1006" t="s">
        <v>7367</v>
      </c>
      <c r="K1006" t="s">
        <v>7368</v>
      </c>
      <c r="L1006" t="s">
        <v>7311</v>
      </c>
      <c r="M1006" t="s">
        <v>7369</v>
      </c>
      <c r="N1006" s="44" t="s">
        <v>8381</v>
      </c>
      <c r="O1006" s="44" t="s">
        <v>8192</v>
      </c>
      <c r="P1006" s="44" t="s">
        <v>501</v>
      </c>
      <c r="Q1006" s="44" t="s">
        <v>501</v>
      </c>
      <c r="R1006" s="44" t="s">
        <v>501</v>
      </c>
    </row>
    <row r="1007" spans="1:18" ht="18" customHeight="1">
      <c r="A1007">
        <v>4295</v>
      </c>
      <c r="B1007">
        <v>4295</v>
      </c>
      <c r="C1007" s="3">
        <v>41149</v>
      </c>
      <c r="D1007">
        <v>41194</v>
      </c>
      <c r="E1007" t="s">
        <v>1543</v>
      </c>
      <c r="F1007" t="s">
        <v>1535</v>
      </c>
      <c r="G1007" t="s">
        <v>7452</v>
      </c>
      <c r="H1007" s="44" t="s">
        <v>501</v>
      </c>
      <c r="I1007" s="44" t="s">
        <v>501</v>
      </c>
      <c r="J1007" t="s">
        <v>7453</v>
      </c>
      <c r="K1007" t="s">
        <v>7454</v>
      </c>
      <c r="L1007" t="s">
        <v>7455</v>
      </c>
      <c r="M1007" t="s">
        <v>7456</v>
      </c>
      <c r="N1007" s="44" t="s">
        <v>501</v>
      </c>
      <c r="O1007" s="44" t="s">
        <v>501</v>
      </c>
      <c r="P1007" s="44" t="s">
        <v>501</v>
      </c>
      <c r="Q1007" s="44" t="s">
        <v>8504</v>
      </c>
      <c r="R1007" s="44" t="s">
        <v>501</v>
      </c>
    </row>
    <row r="1008" spans="1:18" ht="18" customHeight="1">
      <c r="A1008">
        <v>4294</v>
      </c>
      <c r="B1008">
        <v>4294</v>
      </c>
      <c r="C1008" s="3">
        <v>41149</v>
      </c>
      <c r="D1008">
        <v>41194</v>
      </c>
      <c r="E1008" t="s">
        <v>1534</v>
      </c>
      <c r="F1008" t="s">
        <v>1535</v>
      </c>
      <c r="G1008" t="s">
        <v>7452</v>
      </c>
      <c r="H1008" s="44" t="s">
        <v>8874</v>
      </c>
      <c r="I1008" s="44">
        <v>41164</v>
      </c>
      <c r="J1008" t="s">
        <v>7453</v>
      </c>
      <c r="K1008" t="s">
        <v>7457</v>
      </c>
      <c r="L1008" t="s">
        <v>7455</v>
      </c>
      <c r="M1008" t="s">
        <v>7458</v>
      </c>
      <c r="N1008" s="44" t="s">
        <v>8875</v>
      </c>
      <c r="O1008" s="44" t="s">
        <v>8869</v>
      </c>
      <c r="P1008" s="44">
        <v>41180</v>
      </c>
      <c r="Q1008" s="44" t="s">
        <v>501</v>
      </c>
      <c r="R1008" s="44" t="s">
        <v>501</v>
      </c>
    </row>
    <row r="1009" spans="1:18" ht="18" customHeight="1">
      <c r="A1009">
        <v>4257</v>
      </c>
      <c r="B1009">
        <v>4257</v>
      </c>
      <c r="C1009" s="3">
        <v>41149</v>
      </c>
      <c r="D1009">
        <v>41194</v>
      </c>
      <c r="E1009" t="s">
        <v>1599</v>
      </c>
      <c r="F1009" t="s">
        <v>1535</v>
      </c>
      <c r="G1009" t="s">
        <v>7459</v>
      </c>
      <c r="H1009" s="44" t="s">
        <v>501</v>
      </c>
      <c r="I1009" s="44">
        <v>41163</v>
      </c>
      <c r="J1009" t="s">
        <v>7460</v>
      </c>
      <c r="K1009" t="s">
        <v>7461</v>
      </c>
      <c r="L1009" t="s">
        <v>7462</v>
      </c>
      <c r="M1009" t="s">
        <v>7463</v>
      </c>
      <c r="N1009" s="44" t="s">
        <v>501</v>
      </c>
      <c r="O1009" s="44" t="s">
        <v>501</v>
      </c>
      <c r="P1009" s="44" t="s">
        <v>501</v>
      </c>
      <c r="Q1009" s="44" t="s">
        <v>501</v>
      </c>
      <c r="R1009" s="44" t="s">
        <v>501</v>
      </c>
    </row>
    <row r="1010" spans="1:18" ht="18" customHeight="1">
      <c r="A1010">
        <v>4256</v>
      </c>
      <c r="B1010">
        <v>4256</v>
      </c>
      <c r="C1010" s="3">
        <v>41149</v>
      </c>
      <c r="D1010">
        <v>41194</v>
      </c>
      <c r="E1010" t="s">
        <v>1599</v>
      </c>
      <c r="F1010" t="s">
        <v>1535</v>
      </c>
      <c r="G1010" t="s">
        <v>7459</v>
      </c>
      <c r="H1010" s="44" t="s">
        <v>501</v>
      </c>
      <c r="I1010" s="44">
        <v>41177</v>
      </c>
      <c r="J1010" t="s">
        <v>7464</v>
      </c>
      <c r="K1010" t="s">
        <v>7465</v>
      </c>
      <c r="L1010" t="s">
        <v>7462</v>
      </c>
      <c r="M1010" t="s">
        <v>7466</v>
      </c>
      <c r="N1010" s="44" t="s">
        <v>501</v>
      </c>
      <c r="O1010" s="44" t="s">
        <v>501</v>
      </c>
      <c r="P1010" s="44" t="s">
        <v>501</v>
      </c>
      <c r="Q1010" s="44" t="s">
        <v>501</v>
      </c>
      <c r="R1010" s="44" t="s">
        <v>501</v>
      </c>
    </row>
    <row r="1011" spans="1:18" ht="18" customHeight="1">
      <c r="A1011">
        <v>4254</v>
      </c>
      <c r="B1011">
        <v>4254</v>
      </c>
      <c r="C1011" s="3">
        <v>41149</v>
      </c>
      <c r="D1011">
        <v>41194</v>
      </c>
      <c r="E1011" t="s">
        <v>1599</v>
      </c>
      <c r="F1011" t="s">
        <v>1535</v>
      </c>
      <c r="G1011" t="s">
        <v>7467</v>
      </c>
      <c r="H1011" s="44" t="s">
        <v>501</v>
      </c>
      <c r="I1011" s="44">
        <v>41164</v>
      </c>
      <c r="J1011" t="s">
        <v>7468</v>
      </c>
      <c r="K1011" t="s">
        <v>7469</v>
      </c>
      <c r="L1011" t="s">
        <v>7470</v>
      </c>
      <c r="M1011" t="s">
        <v>7471</v>
      </c>
      <c r="N1011" s="44" t="s">
        <v>501</v>
      </c>
      <c r="O1011" s="44" t="s">
        <v>501</v>
      </c>
      <c r="P1011" s="44" t="s">
        <v>501</v>
      </c>
      <c r="Q1011" s="44" t="s">
        <v>501</v>
      </c>
      <c r="R1011" s="44" t="s">
        <v>501</v>
      </c>
    </row>
    <row r="1012" spans="1:18" ht="18" customHeight="1">
      <c r="A1012">
        <v>4253</v>
      </c>
      <c r="B1012">
        <v>4253</v>
      </c>
      <c r="C1012" s="3">
        <v>41149</v>
      </c>
      <c r="D1012">
        <v>41194</v>
      </c>
      <c r="E1012" t="s">
        <v>1534</v>
      </c>
      <c r="F1012" t="s">
        <v>1535</v>
      </c>
      <c r="G1012" t="s">
        <v>2889</v>
      </c>
      <c r="H1012" s="44" t="s">
        <v>8026</v>
      </c>
      <c r="I1012" s="44">
        <v>41164</v>
      </c>
      <c r="J1012" t="s">
        <v>7472</v>
      </c>
      <c r="K1012" t="s">
        <v>7473</v>
      </c>
      <c r="L1012" t="s">
        <v>5134</v>
      </c>
      <c r="M1012" t="s">
        <v>7474</v>
      </c>
      <c r="N1012" s="44" t="s">
        <v>8027</v>
      </c>
      <c r="O1012" s="44" t="s">
        <v>6329</v>
      </c>
      <c r="P1012" s="44">
        <v>41166</v>
      </c>
      <c r="Q1012" s="44" t="s">
        <v>501</v>
      </c>
      <c r="R1012" s="44" t="s">
        <v>501</v>
      </c>
    </row>
    <row r="1013" spans="1:18" ht="18" customHeight="1">
      <c r="A1013">
        <v>4289</v>
      </c>
      <c r="B1013">
        <v>4289</v>
      </c>
      <c r="C1013" s="3">
        <v>41149</v>
      </c>
      <c r="D1013">
        <v>41194</v>
      </c>
      <c r="E1013" t="s">
        <v>1599</v>
      </c>
      <c r="F1013" t="s">
        <v>1535</v>
      </c>
      <c r="G1013" t="s">
        <v>7475</v>
      </c>
      <c r="H1013" s="44" t="s">
        <v>501</v>
      </c>
      <c r="I1013" s="44">
        <v>41165</v>
      </c>
      <c r="J1013" t="s">
        <v>7476</v>
      </c>
      <c r="K1013" t="s">
        <v>7477</v>
      </c>
      <c r="L1013" t="s">
        <v>7478</v>
      </c>
      <c r="M1013" t="s">
        <v>7479</v>
      </c>
      <c r="N1013" s="44" t="s">
        <v>501</v>
      </c>
      <c r="O1013" s="44" t="s">
        <v>501</v>
      </c>
      <c r="P1013" s="44" t="s">
        <v>501</v>
      </c>
      <c r="Q1013" s="44" t="s">
        <v>501</v>
      </c>
      <c r="R1013" s="44" t="s">
        <v>501</v>
      </c>
    </row>
    <row r="1014" spans="1:18" ht="18" customHeight="1">
      <c r="A1014">
        <v>4288</v>
      </c>
      <c r="B1014">
        <v>4288</v>
      </c>
      <c r="C1014" s="3">
        <v>41149</v>
      </c>
      <c r="D1014">
        <v>41194</v>
      </c>
      <c r="E1014" t="s">
        <v>1599</v>
      </c>
      <c r="F1014" t="s">
        <v>1535</v>
      </c>
      <c r="G1014" t="s">
        <v>7475</v>
      </c>
      <c r="H1014" s="44" t="s">
        <v>501</v>
      </c>
      <c r="I1014" s="44">
        <v>41165</v>
      </c>
      <c r="J1014" t="s">
        <v>7480</v>
      </c>
      <c r="K1014" t="s">
        <v>7481</v>
      </c>
      <c r="L1014" t="s">
        <v>7478</v>
      </c>
      <c r="M1014" t="s">
        <v>7482</v>
      </c>
      <c r="N1014" s="44" t="s">
        <v>501</v>
      </c>
      <c r="O1014" s="44" t="s">
        <v>501</v>
      </c>
      <c r="P1014" s="44" t="s">
        <v>501</v>
      </c>
      <c r="Q1014" s="44" t="s">
        <v>501</v>
      </c>
      <c r="R1014" s="44" t="s">
        <v>501</v>
      </c>
    </row>
    <row r="1015" spans="1:18" ht="18" customHeight="1">
      <c r="A1015">
        <v>4287</v>
      </c>
      <c r="B1015">
        <v>4287</v>
      </c>
      <c r="C1015" s="3">
        <v>41149</v>
      </c>
      <c r="D1015">
        <v>41194</v>
      </c>
      <c r="E1015" t="s">
        <v>1599</v>
      </c>
      <c r="F1015" t="s">
        <v>1535</v>
      </c>
      <c r="G1015" t="s">
        <v>7475</v>
      </c>
      <c r="H1015" s="44" t="s">
        <v>501</v>
      </c>
      <c r="I1015" s="44">
        <v>41165</v>
      </c>
      <c r="J1015" t="s">
        <v>7483</v>
      </c>
      <c r="K1015" t="s">
        <v>7484</v>
      </c>
      <c r="L1015" t="s">
        <v>7478</v>
      </c>
      <c r="M1015" t="s">
        <v>7485</v>
      </c>
      <c r="N1015" s="44" t="s">
        <v>501</v>
      </c>
      <c r="O1015" s="44" t="s">
        <v>501</v>
      </c>
      <c r="P1015" s="44" t="s">
        <v>501</v>
      </c>
      <c r="Q1015" s="44" t="s">
        <v>501</v>
      </c>
      <c r="R1015" s="44" t="s">
        <v>501</v>
      </c>
    </row>
    <row r="1016" spans="1:18" ht="18" customHeight="1">
      <c r="A1016">
        <v>4286</v>
      </c>
      <c r="B1016">
        <v>4286</v>
      </c>
      <c r="C1016" s="3">
        <v>41149</v>
      </c>
      <c r="D1016">
        <v>41194</v>
      </c>
      <c r="E1016" t="s">
        <v>1534</v>
      </c>
      <c r="F1016" t="s">
        <v>1535</v>
      </c>
      <c r="G1016" t="s">
        <v>1865</v>
      </c>
      <c r="H1016" s="44" t="s">
        <v>8382</v>
      </c>
      <c r="I1016" s="44">
        <v>41169</v>
      </c>
      <c r="J1016" t="s">
        <v>7486</v>
      </c>
      <c r="K1016" t="s">
        <v>7487</v>
      </c>
      <c r="L1016" t="s">
        <v>4912</v>
      </c>
      <c r="M1016" t="s">
        <v>7488</v>
      </c>
      <c r="N1016" s="44" t="s">
        <v>8441</v>
      </c>
      <c r="O1016" s="44" t="s">
        <v>5912</v>
      </c>
      <c r="P1016" s="44">
        <v>41172</v>
      </c>
      <c r="Q1016" s="44" t="s">
        <v>501</v>
      </c>
      <c r="R1016" s="44" t="s">
        <v>501</v>
      </c>
    </row>
    <row r="1017" spans="1:18" ht="18" customHeight="1">
      <c r="A1017">
        <v>4285</v>
      </c>
      <c r="B1017">
        <v>4285</v>
      </c>
      <c r="C1017" s="3">
        <v>41149</v>
      </c>
      <c r="D1017">
        <v>41194</v>
      </c>
      <c r="E1017" t="s">
        <v>1599</v>
      </c>
      <c r="F1017" t="s">
        <v>1535</v>
      </c>
      <c r="G1017" t="s">
        <v>1865</v>
      </c>
      <c r="H1017" s="44" t="s">
        <v>8383</v>
      </c>
      <c r="I1017" s="44" t="s">
        <v>501</v>
      </c>
      <c r="J1017" t="s">
        <v>7486</v>
      </c>
      <c r="K1017" t="s">
        <v>7489</v>
      </c>
      <c r="L1017" t="s">
        <v>4912</v>
      </c>
      <c r="M1017" t="s">
        <v>7490</v>
      </c>
      <c r="N1017" s="44" t="s">
        <v>8384</v>
      </c>
      <c r="O1017" s="44" t="s">
        <v>5912</v>
      </c>
      <c r="P1017" s="44" t="s">
        <v>501</v>
      </c>
      <c r="Q1017" s="44" t="s">
        <v>501</v>
      </c>
      <c r="R1017" s="44" t="s">
        <v>501</v>
      </c>
    </row>
    <row r="1018" spans="1:18" ht="18" customHeight="1">
      <c r="A1018">
        <v>4284</v>
      </c>
      <c r="B1018">
        <v>4284</v>
      </c>
      <c r="C1018" s="3">
        <v>41149</v>
      </c>
      <c r="D1018">
        <v>41194</v>
      </c>
      <c r="E1018" t="s">
        <v>1599</v>
      </c>
      <c r="F1018" t="s">
        <v>1535</v>
      </c>
      <c r="G1018" t="s">
        <v>1865</v>
      </c>
      <c r="H1018" s="44" t="s">
        <v>8246</v>
      </c>
      <c r="I1018" s="44">
        <v>41170</v>
      </c>
      <c r="J1018" t="s">
        <v>7486</v>
      </c>
      <c r="K1018" t="s">
        <v>7491</v>
      </c>
      <c r="L1018" t="s">
        <v>4912</v>
      </c>
      <c r="M1018" t="s">
        <v>7492</v>
      </c>
      <c r="N1018" s="44" t="s">
        <v>8385</v>
      </c>
      <c r="O1018" s="44" t="s">
        <v>5912</v>
      </c>
      <c r="P1018" s="44" t="s">
        <v>501</v>
      </c>
      <c r="Q1018" s="44" t="s">
        <v>501</v>
      </c>
      <c r="R1018" s="44" t="s">
        <v>501</v>
      </c>
    </row>
    <row r="1019" spans="1:18" ht="18" customHeight="1">
      <c r="A1019">
        <v>4283</v>
      </c>
      <c r="B1019">
        <v>4283</v>
      </c>
      <c r="C1019" s="3">
        <v>41149</v>
      </c>
      <c r="D1019">
        <v>41194</v>
      </c>
      <c r="E1019" t="s">
        <v>1534</v>
      </c>
      <c r="F1019" t="s">
        <v>1535</v>
      </c>
      <c r="G1019" t="s">
        <v>2803</v>
      </c>
      <c r="H1019" s="44" t="s">
        <v>8720</v>
      </c>
      <c r="I1019" s="44">
        <v>41166</v>
      </c>
      <c r="J1019" t="s">
        <v>7493</v>
      </c>
      <c r="K1019" t="s">
        <v>7494</v>
      </c>
      <c r="L1019" t="s">
        <v>5124</v>
      </c>
      <c r="M1019" t="s">
        <v>7495</v>
      </c>
      <c r="N1019" s="44" t="s">
        <v>8721</v>
      </c>
      <c r="O1019" s="44" t="s">
        <v>8722</v>
      </c>
      <c r="P1019" s="44">
        <v>41180</v>
      </c>
      <c r="Q1019" s="44" t="s">
        <v>501</v>
      </c>
      <c r="R1019" s="44" t="s">
        <v>501</v>
      </c>
    </row>
    <row r="1020" spans="1:18" ht="18" customHeight="1">
      <c r="A1020">
        <v>4282</v>
      </c>
      <c r="B1020">
        <v>4282</v>
      </c>
      <c r="C1020" s="3">
        <v>41149</v>
      </c>
      <c r="D1020">
        <v>41194</v>
      </c>
      <c r="E1020" t="s">
        <v>1599</v>
      </c>
      <c r="F1020" t="s">
        <v>1535</v>
      </c>
      <c r="G1020" t="s">
        <v>2803</v>
      </c>
      <c r="H1020" s="44" t="s">
        <v>8723</v>
      </c>
      <c r="I1020" s="44">
        <v>41166</v>
      </c>
      <c r="J1020" t="s">
        <v>7496</v>
      </c>
      <c r="K1020" t="s">
        <v>7497</v>
      </c>
      <c r="L1020" t="s">
        <v>5124</v>
      </c>
      <c r="M1020" t="s">
        <v>7498</v>
      </c>
      <c r="N1020" s="44" t="s">
        <v>501</v>
      </c>
      <c r="O1020" s="44" t="s">
        <v>501</v>
      </c>
      <c r="P1020" s="44" t="s">
        <v>501</v>
      </c>
      <c r="Q1020" s="44" t="s">
        <v>501</v>
      </c>
      <c r="R1020" s="44" t="s">
        <v>501</v>
      </c>
    </row>
    <row r="1021" spans="1:18" ht="18" customHeight="1">
      <c r="A1021">
        <v>4281</v>
      </c>
      <c r="B1021">
        <v>4281</v>
      </c>
      <c r="C1021" s="3">
        <v>41149</v>
      </c>
      <c r="D1021">
        <v>41194</v>
      </c>
      <c r="E1021" t="s">
        <v>1599</v>
      </c>
      <c r="F1021" t="s">
        <v>1535</v>
      </c>
      <c r="G1021" t="s">
        <v>2803</v>
      </c>
      <c r="H1021" s="44" t="s">
        <v>8876</v>
      </c>
      <c r="I1021" s="44">
        <v>41166</v>
      </c>
      <c r="J1021" t="s">
        <v>7499</v>
      </c>
      <c r="K1021" t="s">
        <v>7500</v>
      </c>
      <c r="L1021" t="s">
        <v>5124</v>
      </c>
      <c r="M1021" t="s">
        <v>7501</v>
      </c>
      <c r="N1021" s="44" t="s">
        <v>8877</v>
      </c>
      <c r="O1021" s="44" t="s">
        <v>6872</v>
      </c>
      <c r="P1021" s="44" t="s">
        <v>501</v>
      </c>
      <c r="Q1021" s="44" t="s">
        <v>501</v>
      </c>
      <c r="R1021" s="44" t="s">
        <v>501</v>
      </c>
    </row>
    <row r="1022" spans="1:18" ht="18" customHeight="1">
      <c r="A1022">
        <v>4280</v>
      </c>
      <c r="B1022">
        <v>4280</v>
      </c>
      <c r="C1022" s="3">
        <v>41149</v>
      </c>
      <c r="D1022">
        <v>41194</v>
      </c>
      <c r="E1022" t="s">
        <v>1534</v>
      </c>
      <c r="F1022" t="s">
        <v>1535</v>
      </c>
      <c r="G1022" t="s">
        <v>2803</v>
      </c>
      <c r="H1022" s="44" t="s">
        <v>8878</v>
      </c>
      <c r="I1022" s="44">
        <v>41166</v>
      </c>
      <c r="J1022" t="s">
        <v>7502</v>
      </c>
      <c r="K1022" t="s">
        <v>7503</v>
      </c>
      <c r="L1022" t="s">
        <v>5124</v>
      </c>
      <c r="M1022" t="s">
        <v>7504</v>
      </c>
      <c r="N1022" s="44" t="s">
        <v>8879</v>
      </c>
      <c r="O1022" s="44" t="s">
        <v>5912</v>
      </c>
      <c r="P1022" s="44">
        <v>41180</v>
      </c>
      <c r="Q1022" s="44" t="s">
        <v>501</v>
      </c>
      <c r="R1022" s="44" t="s">
        <v>501</v>
      </c>
    </row>
    <row r="1023" spans="1:18" ht="18" customHeight="1">
      <c r="A1023">
        <v>4279</v>
      </c>
      <c r="B1023">
        <v>4279</v>
      </c>
      <c r="C1023" s="3">
        <v>41149</v>
      </c>
      <c r="D1023">
        <v>41194</v>
      </c>
      <c r="E1023" t="s">
        <v>1599</v>
      </c>
      <c r="F1023" t="s">
        <v>1535</v>
      </c>
      <c r="G1023" t="s">
        <v>2803</v>
      </c>
      <c r="H1023" s="44" t="s">
        <v>8880</v>
      </c>
      <c r="I1023" s="44">
        <v>41166</v>
      </c>
      <c r="J1023" t="s">
        <v>7505</v>
      </c>
      <c r="K1023" t="s">
        <v>7506</v>
      </c>
      <c r="L1023" t="s">
        <v>5124</v>
      </c>
      <c r="M1023" t="s">
        <v>7507</v>
      </c>
      <c r="N1023" s="44" t="s">
        <v>8881</v>
      </c>
      <c r="O1023" s="44" t="s">
        <v>5912</v>
      </c>
      <c r="P1023" s="44" t="s">
        <v>501</v>
      </c>
      <c r="Q1023" s="44" t="s">
        <v>501</v>
      </c>
      <c r="R1023" s="44" t="s">
        <v>501</v>
      </c>
    </row>
    <row r="1024" spans="1:18" ht="18" customHeight="1">
      <c r="A1024">
        <v>4278</v>
      </c>
      <c r="B1024">
        <v>4278</v>
      </c>
      <c r="C1024" s="3">
        <v>41149</v>
      </c>
      <c r="D1024">
        <v>41202</v>
      </c>
      <c r="E1024" t="s">
        <v>1687</v>
      </c>
      <c r="F1024" t="s">
        <v>1535</v>
      </c>
      <c r="G1024" t="s">
        <v>2803</v>
      </c>
      <c r="H1024" s="44" t="s">
        <v>501</v>
      </c>
      <c r="I1024" s="44" t="s">
        <v>501</v>
      </c>
      <c r="J1024" t="s">
        <v>7508</v>
      </c>
      <c r="K1024" t="s">
        <v>8386</v>
      </c>
      <c r="L1024" t="s">
        <v>5124</v>
      </c>
      <c r="M1024" t="s">
        <v>8387</v>
      </c>
      <c r="N1024" s="44" t="s">
        <v>501</v>
      </c>
      <c r="O1024" s="44" t="s">
        <v>501</v>
      </c>
      <c r="P1024" s="44" t="s">
        <v>501</v>
      </c>
      <c r="Q1024" s="44" t="s">
        <v>8388</v>
      </c>
      <c r="R1024" s="44" t="s">
        <v>501</v>
      </c>
    </row>
    <row r="1025" spans="1:18" ht="18" customHeight="1">
      <c r="A1025">
        <v>4277</v>
      </c>
      <c r="B1025">
        <v>4277</v>
      </c>
      <c r="C1025" s="3">
        <v>41149</v>
      </c>
      <c r="D1025">
        <v>41194</v>
      </c>
      <c r="E1025" t="s">
        <v>1599</v>
      </c>
      <c r="F1025" t="s">
        <v>1535</v>
      </c>
      <c r="G1025" t="s">
        <v>3054</v>
      </c>
      <c r="H1025" s="44" t="s">
        <v>501</v>
      </c>
      <c r="I1025" s="44">
        <v>41166</v>
      </c>
      <c r="J1025" t="s">
        <v>7509</v>
      </c>
      <c r="K1025" t="s">
        <v>7510</v>
      </c>
      <c r="L1025" t="s">
        <v>5144</v>
      </c>
      <c r="M1025" t="s">
        <v>7511</v>
      </c>
      <c r="N1025" s="44" t="s">
        <v>501</v>
      </c>
      <c r="O1025" s="44" t="s">
        <v>501</v>
      </c>
      <c r="P1025" s="44" t="s">
        <v>501</v>
      </c>
      <c r="Q1025" s="44" t="s">
        <v>501</v>
      </c>
      <c r="R1025" s="44" t="s">
        <v>501</v>
      </c>
    </row>
    <row r="1026" spans="1:18" ht="18" customHeight="1">
      <c r="A1026">
        <v>4276</v>
      </c>
      <c r="B1026">
        <v>4276</v>
      </c>
      <c r="C1026" s="3">
        <v>41149</v>
      </c>
      <c r="D1026">
        <v>41194</v>
      </c>
      <c r="E1026" t="s">
        <v>1599</v>
      </c>
      <c r="F1026" t="s">
        <v>1535</v>
      </c>
      <c r="G1026" t="s">
        <v>3054</v>
      </c>
      <c r="H1026" s="44" t="s">
        <v>501</v>
      </c>
      <c r="I1026" s="44">
        <v>41162</v>
      </c>
      <c r="J1026" t="s">
        <v>7512</v>
      </c>
      <c r="K1026" t="s">
        <v>7513</v>
      </c>
      <c r="L1026" t="s">
        <v>5144</v>
      </c>
      <c r="M1026" t="s">
        <v>7514</v>
      </c>
      <c r="N1026" s="44" t="s">
        <v>501</v>
      </c>
      <c r="O1026" s="44" t="s">
        <v>501</v>
      </c>
      <c r="P1026" s="44" t="s">
        <v>501</v>
      </c>
      <c r="Q1026" s="44" t="s">
        <v>501</v>
      </c>
      <c r="R1026" s="44" t="s">
        <v>501</v>
      </c>
    </row>
    <row r="1027" spans="1:18" ht="18" customHeight="1">
      <c r="A1027">
        <v>4275</v>
      </c>
      <c r="B1027">
        <v>4275</v>
      </c>
      <c r="C1027" s="3">
        <v>41149</v>
      </c>
      <c r="D1027">
        <v>41194</v>
      </c>
      <c r="E1027" t="s">
        <v>1599</v>
      </c>
      <c r="F1027" t="s">
        <v>1535</v>
      </c>
      <c r="G1027" t="s">
        <v>3054</v>
      </c>
      <c r="H1027" s="44" t="s">
        <v>501</v>
      </c>
      <c r="I1027" s="44">
        <v>41166</v>
      </c>
      <c r="J1027" t="s">
        <v>7515</v>
      </c>
      <c r="K1027" t="s">
        <v>7516</v>
      </c>
      <c r="L1027" t="s">
        <v>5144</v>
      </c>
      <c r="M1027" t="s">
        <v>7517</v>
      </c>
      <c r="N1027" s="44" t="s">
        <v>501</v>
      </c>
      <c r="O1027" s="44" t="s">
        <v>501</v>
      </c>
      <c r="P1027" s="44" t="s">
        <v>501</v>
      </c>
      <c r="Q1027" s="44" t="s">
        <v>501</v>
      </c>
      <c r="R1027" s="44" t="s">
        <v>501</v>
      </c>
    </row>
    <row r="1028" spans="1:18" ht="18" customHeight="1">
      <c r="A1028">
        <v>4274</v>
      </c>
      <c r="B1028">
        <v>4274</v>
      </c>
      <c r="C1028" s="3">
        <v>41149</v>
      </c>
      <c r="D1028">
        <v>41194</v>
      </c>
      <c r="E1028" t="s">
        <v>1599</v>
      </c>
      <c r="F1028" t="s">
        <v>1535</v>
      </c>
      <c r="G1028" t="s">
        <v>3054</v>
      </c>
      <c r="H1028" s="44" t="s">
        <v>501</v>
      </c>
      <c r="I1028" s="44">
        <v>41166</v>
      </c>
      <c r="J1028" t="s">
        <v>7518</v>
      </c>
      <c r="K1028" t="s">
        <v>7519</v>
      </c>
      <c r="L1028" t="s">
        <v>5144</v>
      </c>
      <c r="M1028" t="s">
        <v>7520</v>
      </c>
      <c r="N1028" s="44" t="s">
        <v>501</v>
      </c>
      <c r="O1028" s="44" t="s">
        <v>501</v>
      </c>
      <c r="P1028" s="44" t="s">
        <v>501</v>
      </c>
      <c r="Q1028" s="44" t="s">
        <v>501</v>
      </c>
      <c r="R1028" s="44" t="s">
        <v>501</v>
      </c>
    </row>
    <row r="1029" spans="1:18" ht="18" customHeight="1">
      <c r="A1029">
        <v>4272</v>
      </c>
      <c r="B1029">
        <v>4272</v>
      </c>
      <c r="C1029" s="3">
        <v>41149</v>
      </c>
      <c r="D1029">
        <v>41194</v>
      </c>
      <c r="E1029" t="s">
        <v>1543</v>
      </c>
      <c r="F1029" t="s">
        <v>1535</v>
      </c>
      <c r="G1029" t="s">
        <v>7521</v>
      </c>
      <c r="H1029" s="44" t="s">
        <v>501</v>
      </c>
      <c r="I1029" s="44" t="s">
        <v>501</v>
      </c>
      <c r="J1029" t="s">
        <v>7522</v>
      </c>
      <c r="K1029" t="s">
        <v>7523</v>
      </c>
      <c r="L1029" t="s">
        <v>7524</v>
      </c>
      <c r="M1029" t="s">
        <v>7525</v>
      </c>
      <c r="N1029" s="44" t="s">
        <v>501</v>
      </c>
      <c r="O1029" s="44" t="s">
        <v>501</v>
      </c>
      <c r="P1029" s="44" t="s">
        <v>501</v>
      </c>
      <c r="Q1029" s="44" t="s">
        <v>8505</v>
      </c>
      <c r="R1029" s="44" t="s">
        <v>501</v>
      </c>
    </row>
    <row r="1030" spans="1:18" ht="18" customHeight="1">
      <c r="A1030">
        <v>4271</v>
      </c>
      <c r="B1030">
        <v>4271</v>
      </c>
      <c r="C1030" s="3">
        <v>41149</v>
      </c>
      <c r="D1030">
        <v>41194</v>
      </c>
      <c r="E1030" t="s">
        <v>1543</v>
      </c>
      <c r="F1030" t="s">
        <v>1535</v>
      </c>
      <c r="G1030" t="s">
        <v>7521</v>
      </c>
      <c r="H1030" s="44" t="s">
        <v>501</v>
      </c>
      <c r="I1030" s="44" t="s">
        <v>501</v>
      </c>
      <c r="J1030" t="s">
        <v>7526</v>
      </c>
      <c r="K1030" t="s">
        <v>7527</v>
      </c>
      <c r="L1030" t="s">
        <v>7524</v>
      </c>
      <c r="M1030" t="s">
        <v>7528</v>
      </c>
      <c r="N1030" s="44" t="s">
        <v>501</v>
      </c>
      <c r="O1030" s="44" t="s">
        <v>501</v>
      </c>
      <c r="P1030" s="44" t="s">
        <v>501</v>
      </c>
      <c r="Q1030" s="44" t="s">
        <v>8506</v>
      </c>
      <c r="R1030" s="44" t="s">
        <v>501</v>
      </c>
    </row>
    <row r="1031" spans="1:18" ht="18" customHeight="1">
      <c r="A1031">
        <v>4293</v>
      </c>
      <c r="B1031">
        <v>4293</v>
      </c>
      <c r="C1031" s="3">
        <v>41149</v>
      </c>
      <c r="D1031">
        <v>41194</v>
      </c>
      <c r="E1031" t="s">
        <v>1599</v>
      </c>
      <c r="F1031" t="s">
        <v>1535</v>
      </c>
      <c r="G1031" t="s">
        <v>7452</v>
      </c>
      <c r="H1031" s="44" t="s">
        <v>8724</v>
      </c>
      <c r="I1031" s="44">
        <v>41164</v>
      </c>
      <c r="J1031" t="s">
        <v>7453</v>
      </c>
      <c r="K1031" t="s">
        <v>7529</v>
      </c>
      <c r="L1031" t="s">
        <v>7455</v>
      </c>
      <c r="M1031" t="s">
        <v>7530</v>
      </c>
      <c r="N1031" s="44" t="s">
        <v>8725</v>
      </c>
      <c r="O1031" s="44" t="s">
        <v>8676</v>
      </c>
      <c r="P1031" s="44" t="s">
        <v>501</v>
      </c>
      <c r="Q1031" s="44" t="s">
        <v>501</v>
      </c>
      <c r="R1031" s="44" t="s">
        <v>501</v>
      </c>
    </row>
    <row r="1032" spans="1:18" ht="18" customHeight="1">
      <c r="A1032">
        <v>4381</v>
      </c>
      <c r="B1032">
        <v>4381</v>
      </c>
      <c r="C1032" s="3">
        <v>41155</v>
      </c>
      <c r="D1032">
        <v>41200</v>
      </c>
      <c r="E1032" t="s">
        <v>1687</v>
      </c>
      <c r="F1032" t="s">
        <v>1535</v>
      </c>
      <c r="G1032" t="s">
        <v>7640</v>
      </c>
      <c r="H1032" s="44" t="s">
        <v>501</v>
      </c>
      <c r="I1032" s="44" t="s">
        <v>501</v>
      </c>
      <c r="J1032" t="s">
        <v>7641</v>
      </c>
      <c r="K1032" t="s">
        <v>7642</v>
      </c>
      <c r="L1032" t="s">
        <v>7643</v>
      </c>
      <c r="M1032" t="s">
        <v>7644</v>
      </c>
      <c r="N1032" s="44" t="s">
        <v>501</v>
      </c>
      <c r="O1032" s="44" t="s">
        <v>501</v>
      </c>
      <c r="P1032" s="44" t="s">
        <v>501</v>
      </c>
      <c r="Q1032" s="44" t="s">
        <v>501</v>
      </c>
    </row>
    <row r="1033" spans="1:18" ht="18" customHeight="1">
      <c r="A1033">
        <v>4382</v>
      </c>
      <c r="B1033">
        <v>4382</v>
      </c>
      <c r="C1033" s="3">
        <v>41155</v>
      </c>
      <c r="D1033">
        <v>41200</v>
      </c>
      <c r="E1033" t="s">
        <v>1687</v>
      </c>
      <c r="F1033" t="s">
        <v>1535</v>
      </c>
      <c r="G1033" t="s">
        <v>7640</v>
      </c>
      <c r="H1033" s="44" t="s">
        <v>501</v>
      </c>
      <c r="I1033" s="44" t="s">
        <v>501</v>
      </c>
      <c r="J1033" t="s">
        <v>7641</v>
      </c>
      <c r="K1033" t="s">
        <v>7645</v>
      </c>
      <c r="L1033" t="s">
        <v>7643</v>
      </c>
      <c r="M1033" t="s">
        <v>7644</v>
      </c>
      <c r="N1033" s="44" t="s">
        <v>501</v>
      </c>
      <c r="O1033" s="44" t="s">
        <v>501</v>
      </c>
      <c r="P1033" s="44" t="s">
        <v>501</v>
      </c>
      <c r="Q1033" s="44" t="s">
        <v>501</v>
      </c>
    </row>
    <row r="1034" spans="1:18" ht="18" customHeight="1">
      <c r="A1034">
        <v>4386</v>
      </c>
      <c r="B1034">
        <v>4386</v>
      </c>
      <c r="C1034" s="3">
        <v>41155</v>
      </c>
      <c r="D1034">
        <v>41200</v>
      </c>
      <c r="E1034" t="s">
        <v>1687</v>
      </c>
      <c r="F1034" t="s">
        <v>1535</v>
      </c>
      <c r="G1034" t="s">
        <v>7640</v>
      </c>
      <c r="H1034" s="44" t="s">
        <v>501</v>
      </c>
      <c r="I1034" s="44" t="s">
        <v>501</v>
      </c>
      <c r="J1034" t="s">
        <v>7641</v>
      </c>
      <c r="K1034" t="s">
        <v>7646</v>
      </c>
      <c r="L1034" t="s">
        <v>7643</v>
      </c>
      <c r="M1034" t="s">
        <v>7644</v>
      </c>
      <c r="N1034" s="44" t="s">
        <v>501</v>
      </c>
      <c r="O1034" s="44" t="s">
        <v>501</v>
      </c>
      <c r="P1034" s="44" t="s">
        <v>501</v>
      </c>
      <c r="Q1034" s="44" t="s">
        <v>501</v>
      </c>
    </row>
    <row r="1035" spans="1:18" ht="18" customHeight="1">
      <c r="A1035">
        <v>4383</v>
      </c>
      <c r="B1035">
        <v>4383</v>
      </c>
      <c r="C1035" s="3">
        <v>41155</v>
      </c>
      <c r="D1035">
        <v>41200</v>
      </c>
      <c r="E1035" t="s">
        <v>1687</v>
      </c>
      <c r="F1035" t="s">
        <v>1535</v>
      </c>
      <c r="G1035" t="s">
        <v>7640</v>
      </c>
      <c r="H1035" s="44" t="s">
        <v>501</v>
      </c>
      <c r="I1035" s="44" t="s">
        <v>501</v>
      </c>
      <c r="J1035" t="s">
        <v>7641</v>
      </c>
      <c r="K1035" t="s">
        <v>7647</v>
      </c>
      <c r="L1035" t="s">
        <v>7643</v>
      </c>
      <c r="M1035" t="s">
        <v>7644</v>
      </c>
      <c r="N1035" s="44" t="s">
        <v>501</v>
      </c>
      <c r="O1035" s="44" t="s">
        <v>501</v>
      </c>
      <c r="P1035" s="44" t="s">
        <v>501</v>
      </c>
      <c r="Q1035" s="44" t="s">
        <v>501</v>
      </c>
    </row>
    <row r="1036" spans="1:18" ht="18" customHeight="1">
      <c r="A1036">
        <v>4385</v>
      </c>
      <c r="B1036">
        <v>4385</v>
      </c>
      <c r="C1036" s="3">
        <v>41155</v>
      </c>
      <c r="D1036">
        <v>41200</v>
      </c>
      <c r="E1036" t="s">
        <v>1687</v>
      </c>
      <c r="F1036" t="s">
        <v>1535</v>
      </c>
      <c r="G1036" t="s">
        <v>7640</v>
      </c>
      <c r="H1036" s="44" t="s">
        <v>501</v>
      </c>
      <c r="I1036" s="44" t="s">
        <v>501</v>
      </c>
      <c r="J1036" t="s">
        <v>7641</v>
      </c>
      <c r="K1036" t="s">
        <v>7648</v>
      </c>
      <c r="L1036" t="s">
        <v>7643</v>
      </c>
      <c r="M1036" t="s">
        <v>7644</v>
      </c>
      <c r="N1036" s="44" t="s">
        <v>501</v>
      </c>
      <c r="O1036" s="44" t="s">
        <v>501</v>
      </c>
      <c r="P1036" s="44" t="s">
        <v>501</v>
      </c>
      <c r="Q1036" s="44" t="s">
        <v>501</v>
      </c>
    </row>
    <row r="1037" spans="1:18" ht="18" customHeight="1">
      <c r="A1037">
        <v>4378</v>
      </c>
      <c r="B1037">
        <v>4378</v>
      </c>
      <c r="C1037" s="3">
        <v>41155</v>
      </c>
      <c r="D1037">
        <v>41201</v>
      </c>
      <c r="E1037" t="s">
        <v>1599</v>
      </c>
      <c r="F1037" t="s">
        <v>1535</v>
      </c>
      <c r="G1037" t="s">
        <v>7649</v>
      </c>
      <c r="H1037" s="44" t="s">
        <v>501</v>
      </c>
      <c r="I1037" s="44">
        <v>41163</v>
      </c>
      <c r="J1037" t="s">
        <v>7650</v>
      </c>
      <c r="K1037" t="s">
        <v>8726</v>
      </c>
      <c r="L1037" t="s">
        <v>7651</v>
      </c>
      <c r="M1037" t="s">
        <v>7652</v>
      </c>
      <c r="N1037" s="44" t="s">
        <v>501</v>
      </c>
      <c r="O1037" s="44" t="s">
        <v>501</v>
      </c>
      <c r="P1037" s="44" t="s">
        <v>501</v>
      </c>
      <c r="Q1037" s="44" t="s">
        <v>8507</v>
      </c>
    </row>
    <row r="1038" spans="1:18" ht="18" customHeight="1">
      <c r="A1038">
        <v>4379</v>
      </c>
      <c r="B1038">
        <v>4379</v>
      </c>
      <c r="C1038" s="3">
        <v>41155</v>
      </c>
      <c r="D1038">
        <v>41200</v>
      </c>
      <c r="E1038" t="s">
        <v>1599</v>
      </c>
      <c r="F1038" t="s">
        <v>1535</v>
      </c>
      <c r="G1038" t="s">
        <v>7649</v>
      </c>
      <c r="H1038" s="44" t="s">
        <v>501</v>
      </c>
      <c r="I1038" s="44">
        <v>41163</v>
      </c>
      <c r="J1038" t="s">
        <v>7653</v>
      </c>
      <c r="K1038" t="s">
        <v>7654</v>
      </c>
      <c r="L1038" t="s">
        <v>7651</v>
      </c>
      <c r="M1038" t="s">
        <v>7655</v>
      </c>
      <c r="N1038" s="44" t="s">
        <v>501</v>
      </c>
      <c r="O1038" s="44" t="s">
        <v>501</v>
      </c>
      <c r="P1038" s="44" t="s">
        <v>501</v>
      </c>
      <c r="Q1038" s="44" t="s">
        <v>501</v>
      </c>
    </row>
    <row r="1039" spans="1:18" ht="18" customHeight="1">
      <c r="A1039">
        <v>4384</v>
      </c>
      <c r="B1039">
        <v>4384</v>
      </c>
      <c r="C1039" s="3">
        <v>41155</v>
      </c>
      <c r="D1039">
        <v>41200</v>
      </c>
      <c r="E1039" t="s">
        <v>1687</v>
      </c>
      <c r="F1039" t="s">
        <v>1535</v>
      </c>
      <c r="G1039" t="s">
        <v>7640</v>
      </c>
      <c r="H1039" s="44" t="s">
        <v>501</v>
      </c>
      <c r="I1039" s="44" t="s">
        <v>501</v>
      </c>
      <c r="J1039" t="s">
        <v>7641</v>
      </c>
      <c r="K1039" t="s">
        <v>7656</v>
      </c>
      <c r="L1039" t="s">
        <v>7643</v>
      </c>
      <c r="M1039" t="s">
        <v>7644</v>
      </c>
      <c r="N1039" s="44" t="s">
        <v>501</v>
      </c>
      <c r="O1039" s="44" t="s">
        <v>501</v>
      </c>
      <c r="P1039" s="44" t="s">
        <v>501</v>
      </c>
      <c r="Q1039" s="44" t="s">
        <v>501</v>
      </c>
    </row>
    <row r="1040" spans="1:18" ht="18" customHeight="1">
      <c r="A1040">
        <v>4377</v>
      </c>
      <c r="B1040">
        <v>4377</v>
      </c>
      <c r="C1040" s="3">
        <v>41155</v>
      </c>
      <c r="D1040">
        <v>41200</v>
      </c>
      <c r="E1040" t="s">
        <v>1534</v>
      </c>
      <c r="F1040" t="s">
        <v>1535</v>
      </c>
      <c r="G1040" t="s">
        <v>7649</v>
      </c>
      <c r="H1040" s="44" t="s">
        <v>8028</v>
      </c>
      <c r="I1040" s="44">
        <v>41163</v>
      </c>
      <c r="J1040" t="s">
        <v>7657</v>
      </c>
      <c r="K1040" t="s">
        <v>7658</v>
      </c>
      <c r="L1040" t="s">
        <v>7651</v>
      </c>
      <c r="M1040" t="s">
        <v>7659</v>
      </c>
      <c r="N1040" s="44" t="s">
        <v>8029</v>
      </c>
      <c r="O1040" s="44" t="s">
        <v>1596</v>
      </c>
      <c r="P1040" s="44">
        <v>41165</v>
      </c>
      <c r="Q1040" s="44" t="s">
        <v>501</v>
      </c>
    </row>
    <row r="1041" spans="1:17" ht="18" customHeight="1">
      <c r="A1041">
        <v>4376</v>
      </c>
      <c r="B1041">
        <v>4376</v>
      </c>
      <c r="C1041" s="3">
        <v>41155</v>
      </c>
      <c r="D1041">
        <v>41200</v>
      </c>
      <c r="E1041" t="s">
        <v>1534</v>
      </c>
      <c r="F1041" t="s">
        <v>1535</v>
      </c>
      <c r="G1041" t="s">
        <v>7649</v>
      </c>
      <c r="H1041" s="44" t="s">
        <v>8030</v>
      </c>
      <c r="I1041" s="44">
        <v>41163</v>
      </c>
      <c r="J1041" t="s">
        <v>7660</v>
      </c>
      <c r="K1041" t="s">
        <v>7661</v>
      </c>
      <c r="L1041" t="s">
        <v>7651</v>
      </c>
      <c r="M1041" t="s">
        <v>7655</v>
      </c>
      <c r="N1041" s="44" t="s">
        <v>8031</v>
      </c>
      <c r="O1041" s="44" t="s">
        <v>8032</v>
      </c>
      <c r="P1041" s="44">
        <v>41165</v>
      </c>
      <c r="Q1041" s="44" t="s">
        <v>501</v>
      </c>
    </row>
    <row r="1042" spans="1:17" ht="18" customHeight="1">
      <c r="A1042">
        <v>4375</v>
      </c>
      <c r="B1042">
        <v>4375</v>
      </c>
      <c r="C1042" s="3">
        <v>41155</v>
      </c>
      <c r="D1042">
        <v>41200</v>
      </c>
      <c r="E1042" t="s">
        <v>1534</v>
      </c>
      <c r="F1042" t="s">
        <v>1535</v>
      </c>
      <c r="G1042" t="s">
        <v>7649</v>
      </c>
      <c r="H1042" s="44" t="s">
        <v>8033</v>
      </c>
      <c r="I1042" s="44">
        <v>41163</v>
      </c>
      <c r="J1042" t="s">
        <v>7662</v>
      </c>
      <c r="K1042" t="s">
        <v>7663</v>
      </c>
      <c r="L1042" t="s">
        <v>7651</v>
      </c>
      <c r="M1042" t="s">
        <v>7664</v>
      </c>
      <c r="N1042" s="44" t="s">
        <v>8034</v>
      </c>
      <c r="O1042" s="44" t="s">
        <v>8032</v>
      </c>
      <c r="P1042" s="44">
        <v>41166</v>
      </c>
      <c r="Q1042" s="44" t="s">
        <v>501</v>
      </c>
    </row>
    <row r="1043" spans="1:17" ht="18" customHeight="1">
      <c r="A1043">
        <v>4374</v>
      </c>
      <c r="B1043">
        <v>4374</v>
      </c>
      <c r="C1043" s="3">
        <v>41155</v>
      </c>
      <c r="D1043">
        <v>41200</v>
      </c>
      <c r="E1043" t="s">
        <v>1687</v>
      </c>
      <c r="F1043" t="s">
        <v>1535</v>
      </c>
      <c r="G1043" t="s">
        <v>7665</v>
      </c>
      <c r="H1043" s="44" t="s">
        <v>501</v>
      </c>
      <c r="I1043" s="44" t="s">
        <v>501</v>
      </c>
      <c r="J1043" t="s">
        <v>7666</v>
      </c>
      <c r="K1043" t="s">
        <v>7667</v>
      </c>
      <c r="L1043" t="s">
        <v>7668</v>
      </c>
      <c r="M1043" t="s">
        <v>7669</v>
      </c>
      <c r="N1043" s="44" t="s">
        <v>501</v>
      </c>
      <c r="O1043" s="44" t="s">
        <v>501</v>
      </c>
      <c r="P1043" s="44" t="s">
        <v>501</v>
      </c>
      <c r="Q1043" s="44" t="s">
        <v>501</v>
      </c>
    </row>
    <row r="1044" spans="1:17" ht="18" customHeight="1">
      <c r="A1044">
        <v>4373</v>
      </c>
      <c r="B1044">
        <v>4373</v>
      </c>
      <c r="C1044" s="3">
        <v>41155</v>
      </c>
      <c r="D1044">
        <v>41200</v>
      </c>
      <c r="E1044" t="s">
        <v>1687</v>
      </c>
      <c r="F1044" t="s">
        <v>1535</v>
      </c>
      <c r="G1044" t="s">
        <v>7665</v>
      </c>
      <c r="H1044" s="44" t="s">
        <v>501</v>
      </c>
      <c r="I1044" s="44" t="s">
        <v>501</v>
      </c>
      <c r="J1044" t="s">
        <v>7670</v>
      </c>
      <c r="K1044" t="s">
        <v>7671</v>
      </c>
      <c r="L1044" t="s">
        <v>7668</v>
      </c>
      <c r="M1044" t="s">
        <v>7672</v>
      </c>
      <c r="N1044" s="44" t="s">
        <v>501</v>
      </c>
      <c r="O1044" s="44" t="s">
        <v>501</v>
      </c>
      <c r="P1044" s="44" t="s">
        <v>501</v>
      </c>
      <c r="Q1044" s="44" t="s">
        <v>501</v>
      </c>
    </row>
    <row r="1045" spans="1:17" ht="18" customHeight="1">
      <c r="A1045">
        <v>4371</v>
      </c>
      <c r="B1045">
        <v>4371</v>
      </c>
      <c r="C1045" s="3">
        <v>41155</v>
      </c>
      <c r="D1045">
        <v>41200</v>
      </c>
      <c r="E1045" t="s">
        <v>1687</v>
      </c>
      <c r="F1045" t="s">
        <v>1535</v>
      </c>
      <c r="G1045" t="s">
        <v>7673</v>
      </c>
      <c r="H1045" s="44" t="s">
        <v>501</v>
      </c>
      <c r="I1045" s="44" t="s">
        <v>501</v>
      </c>
      <c r="J1045" t="s">
        <v>7674</v>
      </c>
      <c r="K1045" t="s">
        <v>7675</v>
      </c>
      <c r="L1045" t="s">
        <v>7676</v>
      </c>
      <c r="M1045" t="s">
        <v>7677</v>
      </c>
      <c r="N1045" s="44" t="s">
        <v>501</v>
      </c>
      <c r="O1045" s="44" t="s">
        <v>501</v>
      </c>
      <c r="P1045" s="44" t="s">
        <v>501</v>
      </c>
      <c r="Q1045" s="44" t="s">
        <v>501</v>
      </c>
    </row>
    <row r="1046" spans="1:17" ht="18" customHeight="1">
      <c r="A1046">
        <v>4372</v>
      </c>
      <c r="B1046">
        <v>4372</v>
      </c>
      <c r="C1046" s="3">
        <v>41155</v>
      </c>
      <c r="D1046">
        <v>41200</v>
      </c>
      <c r="E1046" t="s">
        <v>1687</v>
      </c>
      <c r="F1046" t="s">
        <v>1535</v>
      </c>
      <c r="G1046" t="s">
        <v>7673</v>
      </c>
      <c r="H1046" s="44" t="s">
        <v>501</v>
      </c>
      <c r="I1046" s="44" t="s">
        <v>501</v>
      </c>
      <c r="J1046" t="s">
        <v>7678</v>
      </c>
      <c r="K1046" t="s">
        <v>7679</v>
      </c>
      <c r="L1046" t="s">
        <v>7680</v>
      </c>
      <c r="M1046" t="s">
        <v>7681</v>
      </c>
      <c r="N1046" s="44" t="s">
        <v>501</v>
      </c>
      <c r="O1046" s="44" t="s">
        <v>501</v>
      </c>
      <c r="P1046" s="44" t="s">
        <v>501</v>
      </c>
      <c r="Q1046" s="44" t="s">
        <v>501</v>
      </c>
    </row>
    <row r="1047" spans="1:17" ht="18" customHeight="1">
      <c r="A1047">
        <v>4370</v>
      </c>
      <c r="B1047">
        <v>4370</v>
      </c>
      <c r="C1047" s="3">
        <v>41155</v>
      </c>
      <c r="D1047">
        <v>41200</v>
      </c>
      <c r="E1047" t="s">
        <v>1687</v>
      </c>
      <c r="F1047" t="s">
        <v>1535</v>
      </c>
      <c r="G1047" t="s">
        <v>7673</v>
      </c>
      <c r="H1047" s="44" t="s">
        <v>501</v>
      </c>
      <c r="I1047" s="44" t="s">
        <v>501</v>
      </c>
      <c r="J1047" t="s">
        <v>7682</v>
      </c>
      <c r="K1047" t="s">
        <v>7683</v>
      </c>
      <c r="L1047" t="s">
        <v>7680</v>
      </c>
      <c r="M1047" t="s">
        <v>7684</v>
      </c>
      <c r="N1047" s="44" t="s">
        <v>501</v>
      </c>
      <c r="O1047" s="44" t="s">
        <v>501</v>
      </c>
      <c r="P1047" s="44" t="s">
        <v>501</v>
      </c>
      <c r="Q1047" s="44" t="s">
        <v>501</v>
      </c>
    </row>
    <row r="1048" spans="1:17" ht="18" customHeight="1">
      <c r="A1048">
        <v>4369</v>
      </c>
      <c r="B1048">
        <v>4369</v>
      </c>
      <c r="C1048" s="3">
        <v>41155</v>
      </c>
      <c r="D1048">
        <v>41200</v>
      </c>
      <c r="E1048" t="s">
        <v>1687</v>
      </c>
      <c r="F1048" t="s">
        <v>1535</v>
      </c>
      <c r="G1048" t="s">
        <v>7673</v>
      </c>
      <c r="H1048" s="44" t="s">
        <v>501</v>
      </c>
      <c r="I1048" s="44" t="s">
        <v>501</v>
      </c>
      <c r="J1048" t="s">
        <v>7685</v>
      </c>
      <c r="K1048" t="s">
        <v>7686</v>
      </c>
      <c r="L1048" t="s">
        <v>7680</v>
      </c>
      <c r="M1048" t="s">
        <v>7687</v>
      </c>
      <c r="N1048" s="44" t="s">
        <v>501</v>
      </c>
      <c r="O1048" s="44" t="s">
        <v>501</v>
      </c>
      <c r="P1048" s="44" t="s">
        <v>501</v>
      </c>
      <c r="Q1048" s="44" t="s">
        <v>501</v>
      </c>
    </row>
    <row r="1049" spans="1:17" ht="18" customHeight="1">
      <c r="A1049">
        <v>4368</v>
      </c>
      <c r="B1049">
        <v>4368</v>
      </c>
      <c r="C1049" s="3">
        <v>41155</v>
      </c>
      <c r="D1049">
        <v>41200</v>
      </c>
      <c r="E1049" t="s">
        <v>1687</v>
      </c>
      <c r="F1049" t="s">
        <v>1535</v>
      </c>
      <c r="G1049" t="s">
        <v>7673</v>
      </c>
      <c r="H1049" s="44" t="s">
        <v>501</v>
      </c>
      <c r="I1049" s="44" t="s">
        <v>501</v>
      </c>
      <c r="J1049" t="s">
        <v>7688</v>
      </c>
      <c r="K1049" t="s">
        <v>7689</v>
      </c>
      <c r="L1049" t="s">
        <v>7680</v>
      </c>
      <c r="M1049" t="s">
        <v>7690</v>
      </c>
      <c r="N1049" s="44" t="s">
        <v>501</v>
      </c>
      <c r="O1049" s="44" t="s">
        <v>501</v>
      </c>
      <c r="P1049" s="44" t="s">
        <v>501</v>
      </c>
      <c r="Q1049" s="44" t="s">
        <v>501</v>
      </c>
    </row>
    <row r="1050" spans="1:17" ht="18" customHeight="1">
      <c r="A1050">
        <v>4367</v>
      </c>
      <c r="B1050">
        <v>4367</v>
      </c>
      <c r="C1050" s="3">
        <v>41155</v>
      </c>
      <c r="D1050">
        <v>41200</v>
      </c>
      <c r="E1050" t="s">
        <v>1687</v>
      </c>
      <c r="F1050" t="s">
        <v>1535</v>
      </c>
      <c r="G1050" t="s">
        <v>7691</v>
      </c>
      <c r="H1050" s="44" t="s">
        <v>501</v>
      </c>
      <c r="I1050" s="44" t="s">
        <v>501</v>
      </c>
      <c r="J1050" t="s">
        <v>7692</v>
      </c>
      <c r="K1050" t="s">
        <v>7693</v>
      </c>
      <c r="L1050" t="s">
        <v>7694</v>
      </c>
      <c r="M1050" t="s">
        <v>7695</v>
      </c>
      <c r="N1050" s="44" t="s">
        <v>501</v>
      </c>
      <c r="O1050" s="44" t="s">
        <v>501</v>
      </c>
      <c r="P1050" s="44" t="s">
        <v>501</v>
      </c>
      <c r="Q1050" s="44" t="s">
        <v>501</v>
      </c>
    </row>
    <row r="1051" spans="1:17" ht="18" customHeight="1">
      <c r="A1051">
        <v>4362</v>
      </c>
      <c r="B1051">
        <v>4362</v>
      </c>
      <c r="C1051" s="3">
        <v>41155</v>
      </c>
      <c r="D1051">
        <v>41200</v>
      </c>
      <c r="E1051" t="s">
        <v>1534</v>
      </c>
      <c r="F1051" t="s">
        <v>1535</v>
      </c>
      <c r="G1051" t="s">
        <v>1848</v>
      </c>
      <c r="H1051" s="44" t="s">
        <v>8035</v>
      </c>
      <c r="I1051" s="44">
        <v>41163</v>
      </c>
      <c r="J1051" t="s">
        <v>7696</v>
      </c>
      <c r="K1051" t="s">
        <v>7697</v>
      </c>
      <c r="L1051" t="s">
        <v>4907</v>
      </c>
      <c r="M1051" t="s">
        <v>7698</v>
      </c>
      <c r="N1051" s="44" t="s">
        <v>8036</v>
      </c>
      <c r="O1051" s="44" t="s">
        <v>2301</v>
      </c>
      <c r="P1051" s="44">
        <v>41166</v>
      </c>
      <c r="Q1051" s="44" t="s">
        <v>501</v>
      </c>
    </row>
    <row r="1052" spans="1:17" ht="18" customHeight="1">
      <c r="A1052">
        <v>4366</v>
      </c>
      <c r="B1052">
        <v>4366</v>
      </c>
      <c r="C1052" s="3">
        <v>41155</v>
      </c>
      <c r="D1052">
        <v>41200</v>
      </c>
      <c r="E1052" t="s">
        <v>1687</v>
      </c>
      <c r="F1052" t="s">
        <v>1535</v>
      </c>
      <c r="G1052" t="s">
        <v>1880</v>
      </c>
      <c r="H1052" s="44" t="s">
        <v>501</v>
      </c>
      <c r="I1052" s="44" t="s">
        <v>501</v>
      </c>
      <c r="J1052" t="s">
        <v>7699</v>
      </c>
      <c r="K1052" t="s">
        <v>7700</v>
      </c>
      <c r="L1052" t="s">
        <v>4918</v>
      </c>
      <c r="M1052" t="s">
        <v>7701</v>
      </c>
      <c r="N1052" s="44" t="s">
        <v>501</v>
      </c>
      <c r="O1052" s="44" t="s">
        <v>501</v>
      </c>
      <c r="P1052" s="44" t="s">
        <v>501</v>
      </c>
      <c r="Q1052" s="44" t="s">
        <v>501</v>
      </c>
    </row>
    <row r="1053" spans="1:17" ht="18" customHeight="1">
      <c r="A1053">
        <v>4365</v>
      </c>
      <c r="B1053">
        <v>4365</v>
      </c>
      <c r="C1053" s="3">
        <v>41155</v>
      </c>
      <c r="D1053">
        <v>41200</v>
      </c>
      <c r="E1053" t="s">
        <v>1687</v>
      </c>
      <c r="F1053" t="s">
        <v>1535</v>
      </c>
      <c r="G1053" t="s">
        <v>1880</v>
      </c>
      <c r="H1053" s="44" t="s">
        <v>501</v>
      </c>
      <c r="I1053" s="44" t="s">
        <v>501</v>
      </c>
      <c r="J1053" t="s">
        <v>7702</v>
      </c>
      <c r="K1053" t="s">
        <v>7703</v>
      </c>
      <c r="L1053" t="s">
        <v>4918</v>
      </c>
      <c r="M1053" t="s">
        <v>7704</v>
      </c>
      <c r="N1053" s="44" t="s">
        <v>501</v>
      </c>
      <c r="O1053" s="44" t="s">
        <v>501</v>
      </c>
      <c r="P1053" s="44" t="s">
        <v>501</v>
      </c>
      <c r="Q1053" s="44" t="s">
        <v>501</v>
      </c>
    </row>
    <row r="1054" spans="1:17" ht="18" customHeight="1">
      <c r="A1054">
        <v>4342</v>
      </c>
      <c r="B1054">
        <v>4342</v>
      </c>
      <c r="C1054" s="3">
        <v>41155</v>
      </c>
      <c r="D1054">
        <v>41200</v>
      </c>
      <c r="E1054" t="s">
        <v>1687</v>
      </c>
      <c r="F1054" t="s">
        <v>1535</v>
      </c>
      <c r="G1054" t="s">
        <v>7723</v>
      </c>
      <c r="H1054" s="44" t="s">
        <v>501</v>
      </c>
      <c r="I1054" s="44" t="s">
        <v>501</v>
      </c>
      <c r="J1054" t="s">
        <v>7724</v>
      </c>
      <c r="K1054" t="s">
        <v>7725</v>
      </c>
      <c r="L1054" t="s">
        <v>7726</v>
      </c>
      <c r="M1054" t="s">
        <v>7727</v>
      </c>
      <c r="N1054" s="44" t="s">
        <v>501</v>
      </c>
      <c r="O1054" s="44" t="s">
        <v>501</v>
      </c>
      <c r="P1054" s="44" t="s">
        <v>501</v>
      </c>
      <c r="Q1054" s="44" t="s">
        <v>501</v>
      </c>
    </row>
    <row r="1055" spans="1:17" ht="18" customHeight="1">
      <c r="A1055">
        <v>4341</v>
      </c>
      <c r="B1055">
        <v>4341</v>
      </c>
      <c r="C1055" s="3">
        <v>41155</v>
      </c>
      <c r="D1055">
        <v>41200</v>
      </c>
      <c r="E1055" t="s">
        <v>1534</v>
      </c>
      <c r="F1055" t="s">
        <v>1535</v>
      </c>
      <c r="G1055" t="s">
        <v>2052</v>
      </c>
      <c r="H1055" s="44" t="s">
        <v>8247</v>
      </c>
      <c r="I1055" s="44">
        <v>41166</v>
      </c>
      <c r="J1055" t="s">
        <v>7728</v>
      </c>
      <c r="K1055" t="s">
        <v>7729</v>
      </c>
      <c r="L1055" t="s">
        <v>7730</v>
      </c>
      <c r="M1055" t="s">
        <v>7731</v>
      </c>
      <c r="N1055" s="44" t="s">
        <v>8248</v>
      </c>
      <c r="O1055" s="44" t="s">
        <v>501</v>
      </c>
      <c r="P1055" s="44">
        <v>41171</v>
      </c>
      <c r="Q1055" s="44" t="s">
        <v>501</v>
      </c>
    </row>
    <row r="1056" spans="1:17" ht="18" customHeight="1">
      <c r="A1056">
        <v>4364</v>
      </c>
      <c r="B1056">
        <v>4364</v>
      </c>
      <c r="C1056" s="3">
        <v>41157</v>
      </c>
      <c r="D1056">
        <v>41202</v>
      </c>
      <c r="E1056" t="s">
        <v>1687</v>
      </c>
      <c r="F1056" t="s">
        <v>1535</v>
      </c>
      <c r="G1056" t="s">
        <v>7732</v>
      </c>
      <c r="H1056" s="44" t="s">
        <v>501</v>
      </c>
      <c r="I1056" s="44" t="s">
        <v>501</v>
      </c>
      <c r="J1056" t="s">
        <v>7733</v>
      </c>
      <c r="K1056" t="s">
        <v>7734</v>
      </c>
      <c r="L1056" t="s">
        <v>7735</v>
      </c>
      <c r="M1056" t="s">
        <v>7736</v>
      </c>
      <c r="N1056" s="44" t="s">
        <v>501</v>
      </c>
      <c r="O1056" s="44" t="s">
        <v>501</v>
      </c>
      <c r="P1056" s="44" t="s">
        <v>501</v>
      </c>
      <c r="Q1056" s="44" t="s">
        <v>501</v>
      </c>
    </row>
    <row r="1057" spans="1:17" ht="18" customHeight="1">
      <c r="A1057">
        <v>4340</v>
      </c>
      <c r="B1057">
        <v>4340</v>
      </c>
      <c r="C1057" s="3">
        <v>41155</v>
      </c>
      <c r="D1057">
        <v>41200</v>
      </c>
      <c r="E1057" t="s">
        <v>1534</v>
      </c>
      <c r="F1057" t="s">
        <v>1535</v>
      </c>
      <c r="G1057" t="s">
        <v>2052</v>
      </c>
      <c r="H1057" s="44" t="s">
        <v>8389</v>
      </c>
      <c r="I1057" s="44">
        <v>41171</v>
      </c>
      <c r="J1057" t="s">
        <v>7728</v>
      </c>
      <c r="K1057" t="s">
        <v>7737</v>
      </c>
      <c r="L1057" t="s">
        <v>7730</v>
      </c>
      <c r="M1057" t="s">
        <v>7738</v>
      </c>
      <c r="N1057" s="44" t="s">
        <v>8442</v>
      </c>
      <c r="O1057" s="44" t="s">
        <v>5734</v>
      </c>
      <c r="P1057" s="44">
        <v>41172</v>
      </c>
      <c r="Q1057" s="44" t="s">
        <v>501</v>
      </c>
    </row>
    <row r="1058" spans="1:17" ht="18" customHeight="1">
      <c r="A1058">
        <v>4363</v>
      </c>
      <c r="B1058">
        <v>4363</v>
      </c>
      <c r="C1058" s="3">
        <v>41157</v>
      </c>
      <c r="D1058">
        <v>41202</v>
      </c>
      <c r="E1058" t="s">
        <v>1687</v>
      </c>
      <c r="F1058" t="s">
        <v>1535</v>
      </c>
      <c r="G1058" t="s">
        <v>7732</v>
      </c>
      <c r="H1058" s="44" t="s">
        <v>501</v>
      </c>
      <c r="I1058" s="44" t="s">
        <v>501</v>
      </c>
      <c r="J1058" t="s">
        <v>7739</v>
      </c>
      <c r="K1058" t="s">
        <v>7740</v>
      </c>
      <c r="L1058" t="s">
        <v>7735</v>
      </c>
      <c r="M1058" t="s">
        <v>7741</v>
      </c>
      <c r="N1058" s="44" t="s">
        <v>501</v>
      </c>
      <c r="O1058" s="44" t="s">
        <v>501</v>
      </c>
      <c r="P1058" s="44" t="s">
        <v>501</v>
      </c>
      <c r="Q1058" s="44" t="s">
        <v>501</v>
      </c>
    </row>
    <row r="1059" spans="1:17" ht="18" customHeight="1">
      <c r="A1059">
        <v>4336</v>
      </c>
      <c r="B1059">
        <v>4336</v>
      </c>
      <c r="C1059" s="3">
        <v>41155</v>
      </c>
      <c r="D1059">
        <v>41200</v>
      </c>
      <c r="E1059" t="s">
        <v>1687</v>
      </c>
      <c r="F1059" t="s">
        <v>1535</v>
      </c>
      <c r="G1059" t="s">
        <v>2187</v>
      </c>
      <c r="H1059" s="44" t="s">
        <v>501</v>
      </c>
      <c r="I1059" s="44" t="s">
        <v>501</v>
      </c>
      <c r="J1059" t="s">
        <v>7742</v>
      </c>
      <c r="K1059" t="s">
        <v>7743</v>
      </c>
      <c r="L1059" t="s">
        <v>5036</v>
      </c>
      <c r="M1059" t="s">
        <v>7744</v>
      </c>
      <c r="N1059" s="44" t="s">
        <v>501</v>
      </c>
      <c r="O1059" s="44" t="s">
        <v>501</v>
      </c>
      <c r="P1059" s="44" t="s">
        <v>501</v>
      </c>
      <c r="Q1059" s="44" t="s">
        <v>501</v>
      </c>
    </row>
    <row r="1060" spans="1:17" ht="18" customHeight="1">
      <c r="A1060">
        <v>4335</v>
      </c>
      <c r="B1060">
        <v>4335</v>
      </c>
      <c r="C1060" s="3">
        <v>41155</v>
      </c>
      <c r="D1060">
        <v>41200</v>
      </c>
      <c r="E1060" t="s">
        <v>1687</v>
      </c>
      <c r="F1060" t="s">
        <v>1535</v>
      </c>
      <c r="G1060" t="s">
        <v>2187</v>
      </c>
      <c r="H1060" s="44" t="s">
        <v>501</v>
      </c>
      <c r="I1060" s="44" t="s">
        <v>501</v>
      </c>
      <c r="J1060" t="s">
        <v>7745</v>
      </c>
      <c r="K1060" t="s">
        <v>7746</v>
      </c>
      <c r="L1060" t="s">
        <v>5036</v>
      </c>
      <c r="M1060" t="s">
        <v>7747</v>
      </c>
      <c r="N1060" s="44" t="s">
        <v>501</v>
      </c>
      <c r="O1060" s="44" t="s">
        <v>501</v>
      </c>
      <c r="P1060" s="44" t="s">
        <v>501</v>
      </c>
      <c r="Q1060" s="44" t="s">
        <v>501</v>
      </c>
    </row>
    <row r="1061" spans="1:17" ht="18" customHeight="1">
      <c r="A1061">
        <v>4360</v>
      </c>
      <c r="B1061">
        <v>4360</v>
      </c>
      <c r="C1061" s="3">
        <v>41157</v>
      </c>
      <c r="D1061">
        <v>41202</v>
      </c>
      <c r="E1061" t="s">
        <v>1534</v>
      </c>
      <c r="F1061" t="s">
        <v>1535</v>
      </c>
      <c r="G1061" t="s">
        <v>1848</v>
      </c>
      <c r="H1061" s="44" t="s">
        <v>8037</v>
      </c>
      <c r="I1061" s="44">
        <v>41164</v>
      </c>
      <c r="J1061" t="s">
        <v>7748</v>
      </c>
      <c r="K1061" t="s">
        <v>7749</v>
      </c>
      <c r="L1061" t="s">
        <v>4907</v>
      </c>
      <c r="M1061" t="s">
        <v>7750</v>
      </c>
      <c r="N1061" s="44" t="s">
        <v>8249</v>
      </c>
      <c r="O1061" s="44" t="s">
        <v>2708</v>
      </c>
      <c r="P1061" s="44">
        <v>41170</v>
      </c>
      <c r="Q1061" s="44" t="s">
        <v>501</v>
      </c>
    </row>
    <row r="1062" spans="1:17" ht="18" customHeight="1">
      <c r="A1062">
        <v>4334</v>
      </c>
      <c r="B1062">
        <v>4334</v>
      </c>
      <c r="C1062" s="3">
        <v>41155</v>
      </c>
      <c r="D1062">
        <v>41200</v>
      </c>
      <c r="E1062" t="s">
        <v>1687</v>
      </c>
      <c r="F1062" t="s">
        <v>1535</v>
      </c>
      <c r="G1062" t="s">
        <v>2187</v>
      </c>
      <c r="H1062" s="44" t="s">
        <v>501</v>
      </c>
      <c r="I1062" s="44" t="s">
        <v>501</v>
      </c>
      <c r="J1062" t="s">
        <v>7751</v>
      </c>
      <c r="K1062" t="s">
        <v>7752</v>
      </c>
      <c r="L1062" t="s">
        <v>5036</v>
      </c>
      <c r="M1062" t="s">
        <v>7744</v>
      </c>
      <c r="N1062" s="44" t="s">
        <v>501</v>
      </c>
      <c r="O1062" s="44" t="s">
        <v>501</v>
      </c>
      <c r="P1062" s="44" t="s">
        <v>501</v>
      </c>
      <c r="Q1062" s="44" t="s">
        <v>501</v>
      </c>
    </row>
    <row r="1063" spans="1:17" ht="18" customHeight="1">
      <c r="A1063">
        <v>4333</v>
      </c>
      <c r="B1063">
        <v>4333</v>
      </c>
      <c r="C1063" s="3">
        <v>41155</v>
      </c>
      <c r="D1063">
        <v>41200</v>
      </c>
      <c r="E1063" t="s">
        <v>1687</v>
      </c>
      <c r="F1063" t="s">
        <v>1535</v>
      </c>
      <c r="G1063" t="s">
        <v>2187</v>
      </c>
      <c r="H1063" s="44" t="s">
        <v>501</v>
      </c>
      <c r="I1063" s="44" t="s">
        <v>501</v>
      </c>
      <c r="J1063" t="s">
        <v>7753</v>
      </c>
      <c r="K1063" t="s">
        <v>7754</v>
      </c>
      <c r="L1063" t="s">
        <v>5036</v>
      </c>
      <c r="M1063" t="s">
        <v>7755</v>
      </c>
      <c r="N1063" s="44" t="s">
        <v>501</v>
      </c>
      <c r="O1063" s="44" t="s">
        <v>501</v>
      </c>
      <c r="P1063" s="44" t="s">
        <v>501</v>
      </c>
      <c r="Q1063" s="44" t="s">
        <v>501</v>
      </c>
    </row>
    <row r="1064" spans="1:17" ht="18" customHeight="1">
      <c r="A1064">
        <v>4332</v>
      </c>
      <c r="B1064">
        <v>4332</v>
      </c>
      <c r="C1064" s="3">
        <v>41155</v>
      </c>
      <c r="D1064">
        <v>41200</v>
      </c>
      <c r="E1064" t="s">
        <v>1687</v>
      </c>
      <c r="F1064" t="s">
        <v>1535</v>
      </c>
      <c r="G1064" t="s">
        <v>2187</v>
      </c>
      <c r="H1064" s="44" t="s">
        <v>501</v>
      </c>
      <c r="I1064" s="44" t="s">
        <v>501</v>
      </c>
      <c r="J1064" t="s">
        <v>7756</v>
      </c>
      <c r="K1064" t="s">
        <v>7757</v>
      </c>
      <c r="L1064" t="s">
        <v>5036</v>
      </c>
      <c r="M1064" t="s">
        <v>7758</v>
      </c>
      <c r="N1064" s="44" t="s">
        <v>501</v>
      </c>
      <c r="O1064" s="44" t="s">
        <v>501</v>
      </c>
      <c r="P1064" s="44" t="s">
        <v>501</v>
      </c>
      <c r="Q1064" s="44" t="s">
        <v>501</v>
      </c>
    </row>
    <row r="1065" spans="1:17" ht="18" customHeight="1">
      <c r="A1065">
        <v>4361</v>
      </c>
      <c r="B1065">
        <v>4361</v>
      </c>
      <c r="C1065" s="3">
        <v>41157</v>
      </c>
      <c r="D1065">
        <v>41202</v>
      </c>
      <c r="E1065" t="s">
        <v>1687</v>
      </c>
      <c r="F1065" t="s">
        <v>1535</v>
      </c>
      <c r="G1065" t="s">
        <v>1848</v>
      </c>
      <c r="H1065" s="44" t="s">
        <v>501</v>
      </c>
      <c r="I1065" s="44" t="s">
        <v>501</v>
      </c>
      <c r="J1065" t="s">
        <v>7759</v>
      </c>
      <c r="K1065" t="s">
        <v>7760</v>
      </c>
      <c r="L1065" t="s">
        <v>4907</v>
      </c>
      <c r="M1065" t="s">
        <v>7761</v>
      </c>
      <c r="N1065" s="44" t="s">
        <v>501</v>
      </c>
      <c r="O1065" s="44" t="s">
        <v>501</v>
      </c>
      <c r="P1065" s="44" t="s">
        <v>501</v>
      </c>
      <c r="Q1065" s="44" t="s">
        <v>501</v>
      </c>
    </row>
    <row r="1066" spans="1:17" ht="18" customHeight="1">
      <c r="A1066">
        <v>4326</v>
      </c>
      <c r="B1066">
        <v>4326</v>
      </c>
      <c r="C1066" s="3">
        <v>41155</v>
      </c>
      <c r="D1066">
        <v>41200</v>
      </c>
      <c r="E1066" t="s">
        <v>1687</v>
      </c>
      <c r="F1066" t="s">
        <v>1535</v>
      </c>
      <c r="G1066" t="s">
        <v>7762</v>
      </c>
      <c r="H1066" s="44" t="s">
        <v>501</v>
      </c>
      <c r="I1066" s="44" t="s">
        <v>501</v>
      </c>
      <c r="J1066" t="s">
        <v>7763</v>
      </c>
      <c r="K1066" t="s">
        <v>7764</v>
      </c>
      <c r="L1066" t="s">
        <v>7765</v>
      </c>
      <c r="M1066" t="s">
        <v>7766</v>
      </c>
      <c r="N1066" s="44" t="s">
        <v>501</v>
      </c>
      <c r="O1066" s="44" t="s">
        <v>501</v>
      </c>
      <c r="P1066" s="44" t="s">
        <v>501</v>
      </c>
      <c r="Q1066" s="44" t="s">
        <v>501</v>
      </c>
    </row>
    <row r="1067" spans="1:17" ht="18" customHeight="1">
      <c r="A1067">
        <v>4359</v>
      </c>
      <c r="B1067">
        <v>4359</v>
      </c>
      <c r="C1067" s="3">
        <v>41157</v>
      </c>
      <c r="D1067">
        <v>41202</v>
      </c>
      <c r="E1067" t="s">
        <v>1687</v>
      </c>
      <c r="F1067" t="s">
        <v>1535</v>
      </c>
      <c r="G1067" t="s">
        <v>7767</v>
      </c>
      <c r="H1067" s="44" t="s">
        <v>501</v>
      </c>
      <c r="I1067" s="44" t="s">
        <v>501</v>
      </c>
      <c r="J1067" t="s">
        <v>7768</v>
      </c>
      <c r="K1067" t="s">
        <v>7769</v>
      </c>
      <c r="L1067" t="s">
        <v>7770</v>
      </c>
      <c r="M1067" t="s">
        <v>7771</v>
      </c>
      <c r="N1067" s="44" t="s">
        <v>501</v>
      </c>
      <c r="O1067" s="44" t="s">
        <v>501</v>
      </c>
      <c r="P1067" s="44" t="s">
        <v>501</v>
      </c>
      <c r="Q1067" s="44" t="s">
        <v>501</v>
      </c>
    </row>
    <row r="1068" spans="1:17" ht="18" customHeight="1">
      <c r="A1068">
        <v>4325</v>
      </c>
      <c r="B1068">
        <v>4325</v>
      </c>
      <c r="C1068" s="3">
        <v>41155</v>
      </c>
      <c r="D1068">
        <v>41200</v>
      </c>
      <c r="E1068" t="s">
        <v>1687</v>
      </c>
      <c r="F1068" t="s">
        <v>1535</v>
      </c>
      <c r="G1068" t="s">
        <v>7762</v>
      </c>
      <c r="H1068" s="44" t="s">
        <v>501</v>
      </c>
      <c r="I1068" s="44" t="s">
        <v>501</v>
      </c>
      <c r="J1068" t="s">
        <v>7772</v>
      </c>
      <c r="K1068" t="s">
        <v>7773</v>
      </c>
      <c r="L1068" t="s">
        <v>7774</v>
      </c>
      <c r="M1068" t="s">
        <v>7775</v>
      </c>
      <c r="N1068" s="44" t="s">
        <v>501</v>
      </c>
      <c r="O1068" s="44" t="s">
        <v>501</v>
      </c>
      <c r="P1068" s="44" t="s">
        <v>501</v>
      </c>
      <c r="Q1068" s="44" t="s">
        <v>501</v>
      </c>
    </row>
    <row r="1069" spans="1:17" ht="18" customHeight="1">
      <c r="A1069">
        <v>4331</v>
      </c>
      <c r="B1069">
        <v>4331</v>
      </c>
      <c r="C1069" s="3">
        <v>41155</v>
      </c>
      <c r="D1069">
        <v>41200</v>
      </c>
      <c r="E1069" t="s">
        <v>1687</v>
      </c>
      <c r="F1069" t="s">
        <v>1535</v>
      </c>
      <c r="G1069" t="s">
        <v>7762</v>
      </c>
      <c r="H1069" s="44" t="s">
        <v>501</v>
      </c>
      <c r="I1069" s="44" t="s">
        <v>501</v>
      </c>
      <c r="J1069" t="s">
        <v>7776</v>
      </c>
      <c r="K1069" t="s">
        <v>7777</v>
      </c>
      <c r="L1069" t="s">
        <v>7765</v>
      </c>
      <c r="M1069" t="s">
        <v>7778</v>
      </c>
      <c r="N1069" s="44" t="s">
        <v>501</v>
      </c>
      <c r="O1069" s="44" t="s">
        <v>501</v>
      </c>
      <c r="P1069" s="44" t="s">
        <v>501</v>
      </c>
      <c r="Q1069" s="44" t="s">
        <v>501</v>
      </c>
    </row>
    <row r="1070" spans="1:17" ht="18" customHeight="1">
      <c r="A1070">
        <v>4358</v>
      </c>
      <c r="B1070">
        <v>4358</v>
      </c>
      <c r="C1070" s="3">
        <v>41157</v>
      </c>
      <c r="D1070">
        <v>41202</v>
      </c>
      <c r="E1070" t="s">
        <v>1687</v>
      </c>
      <c r="F1070" t="s">
        <v>1535</v>
      </c>
      <c r="G1070" t="s">
        <v>3783</v>
      </c>
      <c r="H1070" s="44" t="s">
        <v>501</v>
      </c>
      <c r="I1070" s="44" t="s">
        <v>501</v>
      </c>
      <c r="J1070" t="s">
        <v>7779</v>
      </c>
      <c r="K1070" t="s">
        <v>7780</v>
      </c>
      <c r="L1070" t="s">
        <v>5246</v>
      </c>
      <c r="M1070" t="s">
        <v>7781</v>
      </c>
      <c r="N1070" s="44" t="s">
        <v>501</v>
      </c>
      <c r="O1070" s="44" t="s">
        <v>501</v>
      </c>
      <c r="P1070" s="44" t="s">
        <v>501</v>
      </c>
      <c r="Q1070" s="44" t="s">
        <v>501</v>
      </c>
    </row>
    <row r="1071" spans="1:17" ht="18" customHeight="1">
      <c r="A1071">
        <v>4317</v>
      </c>
      <c r="B1071">
        <v>4317</v>
      </c>
      <c r="C1071" s="3">
        <v>41155</v>
      </c>
      <c r="D1071">
        <v>41200</v>
      </c>
      <c r="E1071" t="s">
        <v>1687</v>
      </c>
      <c r="F1071" t="s">
        <v>1535</v>
      </c>
      <c r="G1071" t="s">
        <v>7782</v>
      </c>
      <c r="H1071" s="44" t="s">
        <v>501</v>
      </c>
      <c r="I1071" s="44" t="s">
        <v>501</v>
      </c>
      <c r="J1071" t="s">
        <v>7783</v>
      </c>
      <c r="K1071" t="s">
        <v>7784</v>
      </c>
      <c r="L1071" t="s">
        <v>7785</v>
      </c>
      <c r="M1071" t="s">
        <v>7786</v>
      </c>
      <c r="N1071" s="44" t="s">
        <v>501</v>
      </c>
      <c r="O1071" s="44" t="s">
        <v>501</v>
      </c>
      <c r="P1071" s="44" t="s">
        <v>501</v>
      </c>
      <c r="Q1071" s="44" t="s">
        <v>501</v>
      </c>
    </row>
    <row r="1072" spans="1:17" ht="18" customHeight="1">
      <c r="A1072">
        <v>4324</v>
      </c>
      <c r="B1072">
        <v>4324</v>
      </c>
      <c r="C1072" s="3">
        <v>41155</v>
      </c>
      <c r="D1072">
        <v>41200</v>
      </c>
      <c r="E1072" t="s">
        <v>1687</v>
      </c>
      <c r="F1072" t="s">
        <v>1535</v>
      </c>
      <c r="G1072" t="s">
        <v>7762</v>
      </c>
      <c r="H1072" s="44" t="s">
        <v>501</v>
      </c>
      <c r="I1072" s="44" t="s">
        <v>501</v>
      </c>
      <c r="J1072" t="s">
        <v>7787</v>
      </c>
      <c r="K1072" t="s">
        <v>7788</v>
      </c>
      <c r="L1072" t="s">
        <v>7765</v>
      </c>
      <c r="M1072" t="s">
        <v>7789</v>
      </c>
      <c r="N1072" s="44" t="s">
        <v>501</v>
      </c>
      <c r="O1072" s="44" t="s">
        <v>501</v>
      </c>
      <c r="P1072" s="44" t="s">
        <v>501</v>
      </c>
      <c r="Q1072" s="44" t="s">
        <v>501</v>
      </c>
    </row>
    <row r="1073" spans="1:17" ht="18" customHeight="1">
      <c r="A1073">
        <v>4315</v>
      </c>
      <c r="B1073">
        <v>4315</v>
      </c>
      <c r="C1073" s="3">
        <v>41155</v>
      </c>
      <c r="D1073">
        <v>41200</v>
      </c>
      <c r="E1073" t="s">
        <v>1687</v>
      </c>
      <c r="F1073" t="s">
        <v>1535</v>
      </c>
      <c r="G1073" t="s">
        <v>7790</v>
      </c>
      <c r="H1073" s="44" t="s">
        <v>501</v>
      </c>
      <c r="I1073" s="44" t="s">
        <v>501</v>
      </c>
      <c r="J1073" t="s">
        <v>7791</v>
      </c>
      <c r="K1073" t="s">
        <v>7792</v>
      </c>
      <c r="L1073" t="s">
        <v>7785</v>
      </c>
      <c r="M1073" t="s">
        <v>7793</v>
      </c>
      <c r="N1073" s="44" t="s">
        <v>501</v>
      </c>
      <c r="O1073" s="44" t="s">
        <v>501</v>
      </c>
      <c r="P1073" s="44" t="s">
        <v>501</v>
      </c>
      <c r="Q1073" s="44" t="s">
        <v>501</v>
      </c>
    </row>
    <row r="1074" spans="1:17" ht="18" customHeight="1">
      <c r="A1074">
        <v>4322</v>
      </c>
      <c r="B1074">
        <v>4322</v>
      </c>
      <c r="C1074" s="3">
        <v>41155</v>
      </c>
      <c r="D1074">
        <v>41200</v>
      </c>
      <c r="E1074" t="s">
        <v>1687</v>
      </c>
      <c r="F1074" t="s">
        <v>1535</v>
      </c>
      <c r="G1074" t="s">
        <v>7762</v>
      </c>
      <c r="H1074" s="44" t="s">
        <v>501</v>
      </c>
      <c r="I1074" s="44" t="s">
        <v>501</v>
      </c>
      <c r="J1074" t="s">
        <v>7794</v>
      </c>
      <c r="K1074" t="s">
        <v>7795</v>
      </c>
      <c r="L1074" t="s">
        <v>7765</v>
      </c>
      <c r="M1074" t="s">
        <v>7796</v>
      </c>
      <c r="N1074" s="44" t="s">
        <v>501</v>
      </c>
      <c r="O1074" s="44" t="s">
        <v>501</v>
      </c>
      <c r="P1074" s="44" t="s">
        <v>501</v>
      </c>
      <c r="Q1074" s="44" t="s">
        <v>501</v>
      </c>
    </row>
    <row r="1075" spans="1:17" ht="18" customHeight="1">
      <c r="A1075">
        <v>4329</v>
      </c>
      <c r="B1075">
        <v>4329</v>
      </c>
      <c r="C1075" s="3">
        <v>41155</v>
      </c>
      <c r="D1075">
        <v>41200</v>
      </c>
      <c r="E1075" t="s">
        <v>1687</v>
      </c>
      <c r="F1075" t="s">
        <v>1535</v>
      </c>
      <c r="G1075" t="s">
        <v>7762</v>
      </c>
      <c r="H1075" s="44" t="s">
        <v>501</v>
      </c>
      <c r="I1075" s="44" t="s">
        <v>501</v>
      </c>
      <c r="J1075" t="s">
        <v>7797</v>
      </c>
      <c r="K1075" t="s">
        <v>7798</v>
      </c>
      <c r="L1075" t="s">
        <v>7765</v>
      </c>
      <c r="M1075" t="s">
        <v>7799</v>
      </c>
      <c r="N1075" s="44" t="s">
        <v>501</v>
      </c>
      <c r="O1075" s="44" t="s">
        <v>501</v>
      </c>
      <c r="P1075" s="44" t="s">
        <v>501</v>
      </c>
      <c r="Q1075" s="44" t="s">
        <v>501</v>
      </c>
    </row>
    <row r="1076" spans="1:17" ht="18" customHeight="1">
      <c r="A1076">
        <v>4306</v>
      </c>
      <c r="B1076">
        <v>4306</v>
      </c>
      <c r="C1076" s="3">
        <v>41155</v>
      </c>
      <c r="D1076">
        <v>41200</v>
      </c>
      <c r="E1076" t="s">
        <v>1687</v>
      </c>
      <c r="F1076" t="s">
        <v>1535</v>
      </c>
      <c r="G1076" t="s">
        <v>7800</v>
      </c>
      <c r="H1076" s="44" t="s">
        <v>501</v>
      </c>
      <c r="I1076" s="44" t="s">
        <v>501</v>
      </c>
      <c r="J1076" t="s">
        <v>7801</v>
      </c>
      <c r="K1076" t="s">
        <v>7802</v>
      </c>
      <c r="L1076" t="s">
        <v>7803</v>
      </c>
      <c r="M1076" t="s">
        <v>7804</v>
      </c>
      <c r="N1076" s="44" t="s">
        <v>501</v>
      </c>
      <c r="O1076" s="44" t="s">
        <v>501</v>
      </c>
      <c r="P1076" s="44" t="s">
        <v>501</v>
      </c>
      <c r="Q1076" s="44" t="s">
        <v>501</v>
      </c>
    </row>
    <row r="1077" spans="1:17" ht="18" customHeight="1">
      <c r="A1077">
        <v>4357</v>
      </c>
      <c r="B1077">
        <v>4357</v>
      </c>
      <c r="C1077" s="3">
        <v>41157</v>
      </c>
      <c r="D1077">
        <v>41202</v>
      </c>
      <c r="E1077" t="s">
        <v>1687</v>
      </c>
      <c r="F1077" t="s">
        <v>1535</v>
      </c>
      <c r="G1077" t="s">
        <v>7805</v>
      </c>
      <c r="H1077" s="44" t="s">
        <v>501</v>
      </c>
      <c r="I1077" s="44" t="s">
        <v>501</v>
      </c>
      <c r="J1077" t="s">
        <v>7806</v>
      </c>
      <c r="K1077" t="s">
        <v>7807</v>
      </c>
      <c r="L1077" t="s">
        <v>7808</v>
      </c>
      <c r="M1077" t="s">
        <v>7809</v>
      </c>
      <c r="N1077" s="44" t="s">
        <v>501</v>
      </c>
      <c r="O1077" s="44" t="s">
        <v>501</v>
      </c>
      <c r="P1077" s="44" t="s">
        <v>501</v>
      </c>
      <c r="Q1077" s="44" t="s">
        <v>501</v>
      </c>
    </row>
    <row r="1078" spans="1:17" ht="18" customHeight="1">
      <c r="A1078">
        <v>4305</v>
      </c>
      <c r="B1078">
        <v>4305</v>
      </c>
      <c r="C1078" s="3">
        <v>41155</v>
      </c>
      <c r="D1078">
        <v>41200</v>
      </c>
      <c r="E1078" t="s">
        <v>1687</v>
      </c>
      <c r="F1078" t="s">
        <v>1535</v>
      </c>
      <c r="G1078" t="s">
        <v>7800</v>
      </c>
      <c r="H1078" s="44" t="s">
        <v>501</v>
      </c>
      <c r="I1078" s="44" t="s">
        <v>501</v>
      </c>
      <c r="J1078" t="s">
        <v>7810</v>
      </c>
      <c r="K1078" t="s">
        <v>7811</v>
      </c>
      <c r="L1078" t="s">
        <v>7803</v>
      </c>
      <c r="M1078" t="s">
        <v>7812</v>
      </c>
      <c r="N1078" s="44" t="s">
        <v>501</v>
      </c>
      <c r="O1078" s="44" t="s">
        <v>501</v>
      </c>
      <c r="P1078" s="44" t="s">
        <v>501</v>
      </c>
      <c r="Q1078" s="44" t="s">
        <v>501</v>
      </c>
    </row>
    <row r="1079" spans="1:17" ht="18" customHeight="1">
      <c r="A1079">
        <v>4328</v>
      </c>
      <c r="B1079">
        <v>4328</v>
      </c>
      <c r="C1079" s="3">
        <v>41155</v>
      </c>
      <c r="D1079">
        <v>41200</v>
      </c>
      <c r="E1079" t="s">
        <v>1687</v>
      </c>
      <c r="F1079" t="s">
        <v>1535</v>
      </c>
      <c r="G1079" t="s">
        <v>7762</v>
      </c>
      <c r="H1079" s="44" t="s">
        <v>501</v>
      </c>
      <c r="I1079" s="44" t="s">
        <v>501</v>
      </c>
      <c r="J1079" t="s">
        <v>7813</v>
      </c>
      <c r="K1079" t="s">
        <v>7814</v>
      </c>
      <c r="L1079" t="s">
        <v>7765</v>
      </c>
      <c r="M1079" t="s">
        <v>7815</v>
      </c>
      <c r="N1079" s="44" t="s">
        <v>501</v>
      </c>
      <c r="O1079" s="44" t="s">
        <v>501</v>
      </c>
      <c r="P1079" s="44" t="s">
        <v>501</v>
      </c>
      <c r="Q1079" s="44" t="s">
        <v>501</v>
      </c>
    </row>
    <row r="1080" spans="1:17" ht="18" customHeight="1">
      <c r="A1080">
        <v>4356</v>
      </c>
      <c r="B1080">
        <v>4356</v>
      </c>
      <c r="C1080" s="3">
        <v>41157</v>
      </c>
      <c r="D1080">
        <v>41202</v>
      </c>
      <c r="E1080" t="s">
        <v>1687</v>
      </c>
      <c r="F1080" t="s">
        <v>1535</v>
      </c>
      <c r="G1080" t="s">
        <v>7805</v>
      </c>
      <c r="H1080" s="44" t="s">
        <v>501</v>
      </c>
      <c r="I1080" s="44" t="s">
        <v>501</v>
      </c>
      <c r="J1080" t="s">
        <v>7816</v>
      </c>
      <c r="K1080" t="s">
        <v>7817</v>
      </c>
      <c r="L1080" t="s">
        <v>7808</v>
      </c>
      <c r="M1080" t="s">
        <v>7818</v>
      </c>
      <c r="N1080" s="44" t="s">
        <v>501</v>
      </c>
      <c r="O1080" s="44" t="s">
        <v>501</v>
      </c>
      <c r="P1080" s="44" t="s">
        <v>501</v>
      </c>
      <c r="Q1080" s="44" t="s">
        <v>501</v>
      </c>
    </row>
    <row r="1081" spans="1:17" ht="18" customHeight="1">
      <c r="A1081">
        <v>4320</v>
      </c>
      <c r="B1081">
        <v>4320</v>
      </c>
      <c r="C1081" s="3">
        <v>41155</v>
      </c>
      <c r="D1081">
        <v>41200</v>
      </c>
      <c r="E1081" t="s">
        <v>1687</v>
      </c>
      <c r="F1081" t="s">
        <v>1535</v>
      </c>
      <c r="G1081" t="s">
        <v>6116</v>
      </c>
      <c r="H1081" s="44" t="s">
        <v>501</v>
      </c>
      <c r="I1081" s="44" t="s">
        <v>501</v>
      </c>
      <c r="J1081" t="s">
        <v>7819</v>
      </c>
      <c r="K1081" t="s">
        <v>7820</v>
      </c>
      <c r="L1081" t="s">
        <v>5205</v>
      </c>
      <c r="M1081" t="s">
        <v>7821</v>
      </c>
      <c r="N1081" s="44" t="s">
        <v>501</v>
      </c>
      <c r="O1081" s="44" t="s">
        <v>501</v>
      </c>
      <c r="P1081" s="44" t="s">
        <v>501</v>
      </c>
      <c r="Q1081" s="44" t="s">
        <v>501</v>
      </c>
    </row>
    <row r="1082" spans="1:17" ht="18" customHeight="1">
      <c r="A1082">
        <v>4319</v>
      </c>
      <c r="B1082">
        <v>4319</v>
      </c>
      <c r="C1082" s="3">
        <v>41155</v>
      </c>
      <c r="D1082">
        <v>41200</v>
      </c>
      <c r="E1082" t="s">
        <v>1687</v>
      </c>
      <c r="F1082" t="s">
        <v>1535</v>
      </c>
      <c r="G1082" t="s">
        <v>6116</v>
      </c>
      <c r="H1082" s="44" t="s">
        <v>501</v>
      </c>
      <c r="I1082" s="44" t="s">
        <v>501</v>
      </c>
      <c r="J1082" t="s">
        <v>7822</v>
      </c>
      <c r="K1082" t="s">
        <v>7823</v>
      </c>
      <c r="L1082" t="s">
        <v>5205</v>
      </c>
      <c r="M1082" t="s">
        <v>7824</v>
      </c>
      <c r="N1082" s="44" t="s">
        <v>501</v>
      </c>
      <c r="O1082" s="44" t="s">
        <v>501</v>
      </c>
      <c r="P1082" s="44" t="s">
        <v>501</v>
      </c>
      <c r="Q1082" s="44" t="s">
        <v>501</v>
      </c>
    </row>
    <row r="1083" spans="1:17" ht="18" customHeight="1">
      <c r="A1083">
        <v>4339</v>
      </c>
      <c r="B1083">
        <v>4339</v>
      </c>
      <c r="C1083" s="3">
        <v>41155</v>
      </c>
      <c r="D1083">
        <v>41200</v>
      </c>
      <c r="E1083" t="s">
        <v>1687</v>
      </c>
      <c r="F1083" t="s">
        <v>1776</v>
      </c>
      <c r="G1083" t="s">
        <v>7825</v>
      </c>
      <c r="H1083" s="44" t="s">
        <v>501</v>
      </c>
      <c r="I1083" s="44" t="s">
        <v>501</v>
      </c>
      <c r="J1083" t="s">
        <v>7826</v>
      </c>
      <c r="K1083" t="s">
        <v>7827</v>
      </c>
      <c r="L1083" t="s">
        <v>7828</v>
      </c>
      <c r="M1083" t="s">
        <v>7829</v>
      </c>
      <c r="N1083" s="44" t="s">
        <v>501</v>
      </c>
      <c r="O1083" s="44" t="s">
        <v>501</v>
      </c>
      <c r="P1083" s="44" t="s">
        <v>501</v>
      </c>
      <c r="Q1083" s="44" t="s">
        <v>501</v>
      </c>
    </row>
    <row r="1084" spans="1:17" ht="18" customHeight="1">
      <c r="A1084">
        <v>4355</v>
      </c>
      <c r="B1084">
        <v>4355</v>
      </c>
      <c r="C1084" s="3">
        <v>41157</v>
      </c>
      <c r="D1084">
        <v>41202</v>
      </c>
      <c r="E1084" t="s">
        <v>1687</v>
      </c>
      <c r="F1084" t="s">
        <v>1535</v>
      </c>
      <c r="G1084" t="s">
        <v>7805</v>
      </c>
      <c r="H1084" s="44" t="s">
        <v>501</v>
      </c>
      <c r="I1084" s="44" t="s">
        <v>501</v>
      </c>
      <c r="J1084" t="s">
        <v>7816</v>
      </c>
      <c r="K1084" t="s">
        <v>7830</v>
      </c>
      <c r="L1084" t="s">
        <v>7808</v>
      </c>
      <c r="M1084" t="s">
        <v>7818</v>
      </c>
      <c r="N1084" s="44" t="s">
        <v>501</v>
      </c>
      <c r="O1084" s="44" t="s">
        <v>501</v>
      </c>
      <c r="P1084" s="44" t="s">
        <v>501</v>
      </c>
      <c r="Q1084" s="44" t="s">
        <v>501</v>
      </c>
    </row>
    <row r="1085" spans="1:17" ht="18" customHeight="1">
      <c r="A1085">
        <v>4338</v>
      </c>
      <c r="B1085">
        <v>4338</v>
      </c>
      <c r="C1085" s="3">
        <v>41155</v>
      </c>
      <c r="D1085">
        <v>41200</v>
      </c>
      <c r="E1085" t="s">
        <v>1687</v>
      </c>
      <c r="F1085" t="s">
        <v>1776</v>
      </c>
      <c r="G1085" t="s">
        <v>7825</v>
      </c>
      <c r="H1085" s="44" t="s">
        <v>501</v>
      </c>
      <c r="I1085" s="44" t="s">
        <v>501</v>
      </c>
      <c r="J1085" t="s">
        <v>7826</v>
      </c>
      <c r="K1085" t="s">
        <v>7827</v>
      </c>
      <c r="L1085" t="s">
        <v>7828</v>
      </c>
      <c r="M1085" t="s">
        <v>7829</v>
      </c>
      <c r="N1085" s="44" t="s">
        <v>501</v>
      </c>
      <c r="O1085" s="44" t="s">
        <v>501</v>
      </c>
      <c r="P1085" s="44" t="s">
        <v>501</v>
      </c>
      <c r="Q1085" s="44" t="s">
        <v>501</v>
      </c>
    </row>
    <row r="1086" spans="1:17" ht="18" customHeight="1">
      <c r="A1086">
        <v>4337</v>
      </c>
      <c r="B1086">
        <v>4337</v>
      </c>
      <c r="C1086" s="3">
        <v>41155</v>
      </c>
      <c r="D1086">
        <v>41200</v>
      </c>
      <c r="E1086" t="s">
        <v>1687</v>
      </c>
      <c r="F1086" t="s">
        <v>1776</v>
      </c>
      <c r="G1086" t="s">
        <v>7825</v>
      </c>
      <c r="H1086" s="44" t="s">
        <v>501</v>
      </c>
      <c r="I1086" s="44" t="s">
        <v>501</v>
      </c>
      <c r="J1086" t="s">
        <v>7826</v>
      </c>
      <c r="K1086" t="s">
        <v>7831</v>
      </c>
      <c r="L1086" t="s">
        <v>7828</v>
      </c>
      <c r="M1086" t="s">
        <v>7829</v>
      </c>
      <c r="N1086" s="44" t="s">
        <v>501</v>
      </c>
      <c r="O1086" s="44" t="s">
        <v>501</v>
      </c>
      <c r="P1086" s="44" t="s">
        <v>501</v>
      </c>
      <c r="Q1086" s="44" t="s">
        <v>501</v>
      </c>
    </row>
    <row r="1087" spans="1:17" ht="18" customHeight="1">
      <c r="A1087">
        <v>4354</v>
      </c>
      <c r="B1087">
        <v>4354</v>
      </c>
      <c r="C1087" s="3">
        <v>41157</v>
      </c>
      <c r="D1087">
        <v>41202</v>
      </c>
      <c r="E1087" t="s">
        <v>1687</v>
      </c>
      <c r="F1087" t="s">
        <v>1535</v>
      </c>
      <c r="G1087" t="s">
        <v>7805</v>
      </c>
      <c r="H1087" s="44" t="s">
        <v>501</v>
      </c>
      <c r="I1087" s="44" t="s">
        <v>501</v>
      </c>
      <c r="J1087" t="s">
        <v>7832</v>
      </c>
      <c r="K1087" t="s">
        <v>7833</v>
      </c>
      <c r="L1087" t="s">
        <v>7808</v>
      </c>
      <c r="M1087" t="s">
        <v>7818</v>
      </c>
      <c r="N1087" s="44" t="s">
        <v>501</v>
      </c>
      <c r="O1087" s="44" t="s">
        <v>501</v>
      </c>
      <c r="P1087" s="44" t="s">
        <v>501</v>
      </c>
      <c r="Q1087" s="44" t="s">
        <v>501</v>
      </c>
    </row>
    <row r="1088" spans="1:17" ht="18" customHeight="1">
      <c r="A1088">
        <v>4353</v>
      </c>
      <c r="B1088">
        <v>4353</v>
      </c>
      <c r="C1088" s="3">
        <v>41157</v>
      </c>
      <c r="D1088">
        <v>41202</v>
      </c>
      <c r="E1088" t="s">
        <v>1687</v>
      </c>
      <c r="F1088" t="s">
        <v>1535</v>
      </c>
      <c r="G1088" t="s">
        <v>7805</v>
      </c>
      <c r="H1088" s="44" t="s">
        <v>501</v>
      </c>
      <c r="I1088" s="44" t="s">
        <v>501</v>
      </c>
      <c r="J1088" t="s">
        <v>7834</v>
      </c>
      <c r="K1088" t="s">
        <v>7835</v>
      </c>
      <c r="L1088" t="s">
        <v>7808</v>
      </c>
      <c r="M1088" t="s">
        <v>7818</v>
      </c>
      <c r="N1088" s="44" t="s">
        <v>501</v>
      </c>
      <c r="O1088" s="44" t="s">
        <v>501</v>
      </c>
      <c r="P1088" s="44" t="s">
        <v>501</v>
      </c>
      <c r="Q1088" s="44" t="s">
        <v>501</v>
      </c>
    </row>
    <row r="1089" spans="1:17" ht="18" customHeight="1">
      <c r="A1089">
        <v>4352</v>
      </c>
      <c r="B1089">
        <v>4352</v>
      </c>
      <c r="C1089" s="3">
        <v>41157</v>
      </c>
      <c r="D1089">
        <v>41202</v>
      </c>
      <c r="E1089" t="s">
        <v>1687</v>
      </c>
      <c r="F1089" t="s">
        <v>1535</v>
      </c>
      <c r="G1089" t="s">
        <v>7805</v>
      </c>
      <c r="H1089" s="44" t="s">
        <v>501</v>
      </c>
      <c r="I1089" s="44" t="s">
        <v>501</v>
      </c>
      <c r="J1089" t="s">
        <v>7836</v>
      </c>
      <c r="K1089" t="s">
        <v>7837</v>
      </c>
      <c r="L1089" t="s">
        <v>7808</v>
      </c>
      <c r="M1089" t="s">
        <v>7838</v>
      </c>
      <c r="N1089" s="44" t="s">
        <v>501</v>
      </c>
      <c r="O1089" s="44" t="s">
        <v>501</v>
      </c>
      <c r="P1089" s="44" t="s">
        <v>501</v>
      </c>
      <c r="Q1089" s="44" t="s">
        <v>501</v>
      </c>
    </row>
    <row r="1090" spans="1:17" ht="18" customHeight="1">
      <c r="A1090">
        <v>4351</v>
      </c>
      <c r="B1090">
        <v>4351</v>
      </c>
      <c r="C1090" s="3">
        <v>41157</v>
      </c>
      <c r="D1090">
        <v>41202</v>
      </c>
      <c r="E1090" t="s">
        <v>1687</v>
      </c>
      <c r="F1090" t="s">
        <v>1535</v>
      </c>
      <c r="G1090" t="s">
        <v>7805</v>
      </c>
      <c r="H1090" s="44" t="s">
        <v>501</v>
      </c>
      <c r="I1090" s="44" t="s">
        <v>501</v>
      </c>
      <c r="J1090" t="s">
        <v>7839</v>
      </c>
      <c r="K1090" t="s">
        <v>7840</v>
      </c>
      <c r="L1090" t="s">
        <v>7808</v>
      </c>
      <c r="M1090" t="s">
        <v>7841</v>
      </c>
      <c r="N1090" s="44" t="s">
        <v>501</v>
      </c>
      <c r="O1090" s="44" t="s">
        <v>501</v>
      </c>
      <c r="P1090" s="44" t="s">
        <v>501</v>
      </c>
      <c r="Q1090" s="44" t="s">
        <v>501</v>
      </c>
    </row>
    <row r="1091" spans="1:17" ht="18" customHeight="1">
      <c r="A1091">
        <v>4350</v>
      </c>
      <c r="B1091">
        <v>4350</v>
      </c>
      <c r="C1091" s="3">
        <v>41157</v>
      </c>
      <c r="D1091">
        <v>41202</v>
      </c>
      <c r="E1091" t="s">
        <v>1687</v>
      </c>
      <c r="F1091" t="s">
        <v>1535</v>
      </c>
      <c r="G1091" t="s">
        <v>7805</v>
      </c>
      <c r="H1091" s="44" t="s">
        <v>501</v>
      </c>
      <c r="I1091" s="44" t="s">
        <v>501</v>
      </c>
      <c r="J1091" t="s">
        <v>7842</v>
      </c>
      <c r="K1091" t="s">
        <v>7843</v>
      </c>
      <c r="L1091" t="s">
        <v>7808</v>
      </c>
      <c r="M1091" t="s">
        <v>7844</v>
      </c>
      <c r="N1091" s="44" t="s">
        <v>501</v>
      </c>
      <c r="O1091" s="44" t="s">
        <v>501</v>
      </c>
      <c r="P1091" s="44" t="s">
        <v>501</v>
      </c>
      <c r="Q1091" s="44" t="s">
        <v>501</v>
      </c>
    </row>
    <row r="1092" spans="1:17" ht="18" customHeight="1">
      <c r="A1092">
        <v>4349</v>
      </c>
      <c r="B1092">
        <v>4349</v>
      </c>
      <c r="C1092" s="3">
        <v>41157</v>
      </c>
      <c r="D1092">
        <v>41202</v>
      </c>
      <c r="E1092" t="s">
        <v>1687</v>
      </c>
      <c r="F1092" t="s">
        <v>1535</v>
      </c>
      <c r="G1092" t="s">
        <v>3823</v>
      </c>
      <c r="H1092" s="44" t="s">
        <v>501</v>
      </c>
      <c r="I1092" s="44" t="s">
        <v>501</v>
      </c>
      <c r="J1092" t="s">
        <v>7845</v>
      </c>
      <c r="K1092" t="s">
        <v>7846</v>
      </c>
      <c r="L1092" t="s">
        <v>5275</v>
      </c>
      <c r="M1092" t="s">
        <v>7847</v>
      </c>
      <c r="N1092" s="44" t="s">
        <v>501</v>
      </c>
      <c r="O1092" s="44" t="s">
        <v>501</v>
      </c>
      <c r="P1092" s="44" t="s">
        <v>501</v>
      </c>
      <c r="Q1092" s="44" t="s">
        <v>501</v>
      </c>
    </row>
    <row r="1093" spans="1:17" ht="18" customHeight="1">
      <c r="A1093">
        <v>4348</v>
      </c>
      <c r="B1093">
        <v>4348</v>
      </c>
      <c r="C1093" s="3">
        <v>41157</v>
      </c>
      <c r="D1093">
        <v>41202</v>
      </c>
      <c r="E1093" t="s">
        <v>1687</v>
      </c>
      <c r="F1093" t="s">
        <v>1535</v>
      </c>
      <c r="G1093" t="s">
        <v>3823</v>
      </c>
      <c r="H1093" s="44" t="s">
        <v>501</v>
      </c>
      <c r="I1093" s="44" t="s">
        <v>501</v>
      </c>
      <c r="J1093" t="s">
        <v>7848</v>
      </c>
      <c r="K1093" t="s">
        <v>7849</v>
      </c>
      <c r="L1093" t="s">
        <v>5275</v>
      </c>
      <c r="M1093" t="s">
        <v>7850</v>
      </c>
      <c r="N1093" s="44" t="s">
        <v>501</v>
      </c>
      <c r="O1093" s="44" t="s">
        <v>501</v>
      </c>
      <c r="P1093" s="44" t="s">
        <v>501</v>
      </c>
      <c r="Q1093" s="44" t="s">
        <v>501</v>
      </c>
    </row>
    <row r="1094" spans="1:17" ht="18" customHeight="1">
      <c r="A1094">
        <v>4347</v>
      </c>
      <c r="B1094">
        <v>4347</v>
      </c>
      <c r="C1094" s="3">
        <v>41157</v>
      </c>
      <c r="D1094">
        <v>41202</v>
      </c>
      <c r="E1094" t="s">
        <v>1687</v>
      </c>
      <c r="F1094" t="s">
        <v>1535</v>
      </c>
      <c r="G1094" t="s">
        <v>3823</v>
      </c>
      <c r="H1094" s="44" t="s">
        <v>501</v>
      </c>
      <c r="I1094" s="44" t="s">
        <v>501</v>
      </c>
      <c r="J1094" t="s">
        <v>7851</v>
      </c>
      <c r="K1094" t="s">
        <v>7852</v>
      </c>
      <c r="L1094" t="s">
        <v>5275</v>
      </c>
      <c r="M1094" t="s">
        <v>7853</v>
      </c>
      <c r="N1094" s="44" t="s">
        <v>501</v>
      </c>
      <c r="O1094" s="44" t="s">
        <v>501</v>
      </c>
      <c r="P1094" s="44" t="s">
        <v>501</v>
      </c>
      <c r="Q1094" s="44" t="s">
        <v>501</v>
      </c>
    </row>
    <row r="1095" spans="1:17" ht="18" customHeight="1">
      <c r="A1095">
        <v>4346</v>
      </c>
      <c r="B1095">
        <v>4346</v>
      </c>
      <c r="C1095" s="3">
        <v>41157</v>
      </c>
      <c r="D1095">
        <v>41202</v>
      </c>
      <c r="E1095" t="s">
        <v>1687</v>
      </c>
      <c r="F1095" t="s">
        <v>1535</v>
      </c>
      <c r="G1095" t="s">
        <v>7854</v>
      </c>
      <c r="H1095" s="44" t="s">
        <v>501</v>
      </c>
      <c r="I1095" s="44" t="s">
        <v>501</v>
      </c>
      <c r="J1095" t="s">
        <v>7855</v>
      </c>
      <c r="K1095" t="s">
        <v>7856</v>
      </c>
      <c r="L1095" t="s">
        <v>7857</v>
      </c>
      <c r="M1095" t="s">
        <v>7858</v>
      </c>
      <c r="N1095" s="44" t="s">
        <v>501</v>
      </c>
      <c r="O1095" s="44" t="s">
        <v>501</v>
      </c>
      <c r="P1095" s="44" t="s">
        <v>501</v>
      </c>
      <c r="Q1095" s="44" t="s">
        <v>501</v>
      </c>
    </row>
    <row r="1096" spans="1:17" ht="18" customHeight="1">
      <c r="A1096">
        <v>4345</v>
      </c>
      <c r="B1096">
        <v>4345</v>
      </c>
      <c r="C1096" s="3">
        <v>41157</v>
      </c>
      <c r="D1096">
        <v>41202</v>
      </c>
      <c r="E1096" t="s">
        <v>1687</v>
      </c>
      <c r="F1096" t="s">
        <v>1535</v>
      </c>
      <c r="G1096" t="s">
        <v>7854</v>
      </c>
      <c r="H1096" s="44" t="s">
        <v>501</v>
      </c>
      <c r="I1096" s="44" t="s">
        <v>501</v>
      </c>
      <c r="J1096" t="s">
        <v>7859</v>
      </c>
      <c r="K1096" t="s">
        <v>7860</v>
      </c>
      <c r="L1096" t="s">
        <v>7861</v>
      </c>
      <c r="M1096" t="s">
        <v>7862</v>
      </c>
      <c r="N1096" s="44" t="s">
        <v>501</v>
      </c>
      <c r="O1096" s="44" t="s">
        <v>501</v>
      </c>
      <c r="P1096" s="44" t="s">
        <v>501</v>
      </c>
      <c r="Q1096" s="44" t="s">
        <v>501</v>
      </c>
    </row>
    <row r="1097" spans="1:17" ht="18" customHeight="1">
      <c r="A1097">
        <v>4344</v>
      </c>
      <c r="B1097">
        <v>4344</v>
      </c>
      <c r="C1097" s="3">
        <v>41157</v>
      </c>
      <c r="D1097">
        <v>41202</v>
      </c>
      <c r="E1097" t="s">
        <v>1687</v>
      </c>
      <c r="F1097" t="s">
        <v>1535</v>
      </c>
      <c r="G1097" t="s">
        <v>7723</v>
      </c>
      <c r="H1097" s="44" t="s">
        <v>501</v>
      </c>
      <c r="I1097" s="44" t="s">
        <v>501</v>
      </c>
      <c r="J1097" t="s">
        <v>7863</v>
      </c>
      <c r="K1097" t="s">
        <v>7864</v>
      </c>
      <c r="L1097" t="s">
        <v>7726</v>
      </c>
      <c r="M1097" t="s">
        <v>7865</v>
      </c>
      <c r="N1097" s="44" t="s">
        <v>501</v>
      </c>
      <c r="O1097" s="44" t="s">
        <v>501</v>
      </c>
      <c r="P1097" s="44" t="s">
        <v>501</v>
      </c>
      <c r="Q1097" s="44" t="s">
        <v>501</v>
      </c>
    </row>
    <row r="1098" spans="1:17" ht="18" customHeight="1">
      <c r="A1098">
        <v>4304</v>
      </c>
      <c r="B1098">
        <v>4304</v>
      </c>
      <c r="C1098" s="3">
        <v>41155</v>
      </c>
      <c r="D1098">
        <v>41200</v>
      </c>
      <c r="E1098" t="s">
        <v>1687</v>
      </c>
      <c r="F1098" t="s">
        <v>1535</v>
      </c>
      <c r="G1098" t="s">
        <v>7800</v>
      </c>
      <c r="H1098" s="44" t="s">
        <v>501</v>
      </c>
      <c r="I1098" s="44" t="s">
        <v>501</v>
      </c>
      <c r="J1098" t="s">
        <v>7866</v>
      </c>
      <c r="K1098" t="s">
        <v>7867</v>
      </c>
      <c r="L1098" t="s">
        <v>7803</v>
      </c>
      <c r="M1098" t="s">
        <v>7868</v>
      </c>
      <c r="N1098" s="44" t="s">
        <v>501</v>
      </c>
      <c r="O1098" s="44" t="s">
        <v>501</v>
      </c>
      <c r="P1098" s="44" t="s">
        <v>501</v>
      </c>
      <c r="Q1098" s="44" t="s">
        <v>501</v>
      </c>
    </row>
    <row r="1099" spans="1:17" ht="18" customHeight="1">
      <c r="A1099">
        <v>4303</v>
      </c>
      <c r="B1099">
        <v>4303</v>
      </c>
      <c r="C1099" s="3">
        <v>41155</v>
      </c>
      <c r="D1099">
        <v>41200</v>
      </c>
      <c r="E1099" t="s">
        <v>1687</v>
      </c>
      <c r="F1099" t="s">
        <v>1535</v>
      </c>
      <c r="G1099" t="s">
        <v>7800</v>
      </c>
      <c r="H1099" s="44" t="s">
        <v>501</v>
      </c>
      <c r="I1099" s="44" t="s">
        <v>501</v>
      </c>
      <c r="J1099" t="s">
        <v>7869</v>
      </c>
      <c r="K1099" t="s">
        <v>7870</v>
      </c>
      <c r="L1099" t="s">
        <v>7803</v>
      </c>
      <c r="M1099" t="s">
        <v>7871</v>
      </c>
      <c r="N1099" s="44" t="s">
        <v>501</v>
      </c>
      <c r="O1099" s="44" t="s">
        <v>501</v>
      </c>
      <c r="P1099" s="44" t="s">
        <v>501</v>
      </c>
      <c r="Q1099" s="44" t="s">
        <v>501</v>
      </c>
    </row>
    <row r="1100" spans="1:17" ht="18" customHeight="1">
      <c r="A1100">
        <v>4302</v>
      </c>
      <c r="B1100">
        <v>4302</v>
      </c>
      <c r="C1100" s="3">
        <v>41155</v>
      </c>
      <c r="D1100">
        <v>41200</v>
      </c>
      <c r="E1100" t="s">
        <v>1687</v>
      </c>
      <c r="F1100" t="s">
        <v>1535</v>
      </c>
      <c r="G1100" t="s">
        <v>7800</v>
      </c>
      <c r="H1100" s="44" t="s">
        <v>501</v>
      </c>
      <c r="I1100" s="44" t="s">
        <v>501</v>
      </c>
      <c r="J1100" t="s">
        <v>7872</v>
      </c>
      <c r="K1100" t="s">
        <v>7873</v>
      </c>
      <c r="L1100" t="s">
        <v>7803</v>
      </c>
      <c r="M1100" t="s">
        <v>7874</v>
      </c>
      <c r="N1100" s="44" t="s">
        <v>501</v>
      </c>
      <c r="O1100" s="44" t="s">
        <v>501</v>
      </c>
      <c r="P1100" s="44" t="s">
        <v>501</v>
      </c>
      <c r="Q1100" s="44" t="s">
        <v>501</v>
      </c>
    </row>
    <row r="1101" spans="1:17" ht="18" customHeight="1">
      <c r="A1101">
        <v>4307</v>
      </c>
      <c r="B1101">
        <v>4307</v>
      </c>
      <c r="C1101" s="3">
        <v>41155</v>
      </c>
      <c r="D1101">
        <v>41200</v>
      </c>
      <c r="E1101" t="s">
        <v>1687</v>
      </c>
      <c r="F1101" t="s">
        <v>1535</v>
      </c>
      <c r="G1101" t="s">
        <v>7875</v>
      </c>
      <c r="H1101" s="44" t="s">
        <v>501</v>
      </c>
      <c r="I1101" s="44" t="s">
        <v>501</v>
      </c>
      <c r="J1101" t="s">
        <v>7876</v>
      </c>
      <c r="K1101" t="s">
        <v>7877</v>
      </c>
      <c r="L1101" t="s">
        <v>7878</v>
      </c>
      <c r="M1101">
        <v>38361302</v>
      </c>
      <c r="N1101" s="44" t="s">
        <v>501</v>
      </c>
      <c r="O1101" s="44" t="s">
        <v>501</v>
      </c>
      <c r="P1101" s="44" t="s">
        <v>501</v>
      </c>
      <c r="Q1101" s="44" t="s">
        <v>501</v>
      </c>
    </row>
    <row r="1102" spans="1:17" ht="18" customHeight="1">
      <c r="A1102">
        <v>4297</v>
      </c>
      <c r="B1102">
        <v>4297</v>
      </c>
      <c r="C1102" s="3">
        <v>41155</v>
      </c>
      <c r="D1102">
        <v>41200</v>
      </c>
      <c r="E1102" t="s">
        <v>1687</v>
      </c>
      <c r="F1102" t="s">
        <v>1535</v>
      </c>
      <c r="G1102" t="s">
        <v>179</v>
      </c>
      <c r="H1102" s="44" t="s">
        <v>501</v>
      </c>
      <c r="I1102" s="44" t="s">
        <v>501</v>
      </c>
      <c r="J1102" t="s">
        <v>7879</v>
      </c>
      <c r="K1102" t="s">
        <v>7880</v>
      </c>
      <c r="L1102" t="s">
        <v>7881</v>
      </c>
      <c r="M1102" t="s">
        <v>7882</v>
      </c>
      <c r="N1102" s="44" t="s">
        <v>501</v>
      </c>
      <c r="O1102" s="44" t="s">
        <v>501</v>
      </c>
      <c r="P1102" s="44" t="s">
        <v>501</v>
      </c>
      <c r="Q1102" s="44" t="s">
        <v>501</v>
      </c>
    </row>
    <row r="1103" spans="1:17" ht="18" customHeight="1">
      <c r="A1103">
        <v>4298</v>
      </c>
      <c r="B1103">
        <v>4298</v>
      </c>
      <c r="C1103" s="3">
        <v>41155</v>
      </c>
      <c r="D1103">
        <v>41200</v>
      </c>
      <c r="E1103" t="s">
        <v>1687</v>
      </c>
      <c r="F1103" t="s">
        <v>1535</v>
      </c>
      <c r="G1103" t="s">
        <v>179</v>
      </c>
      <c r="H1103" s="44" t="s">
        <v>501</v>
      </c>
      <c r="I1103" s="44" t="s">
        <v>501</v>
      </c>
      <c r="J1103" t="s">
        <v>7883</v>
      </c>
      <c r="K1103" t="s">
        <v>7884</v>
      </c>
      <c r="L1103" t="s">
        <v>7881</v>
      </c>
      <c r="M1103" t="s">
        <v>7885</v>
      </c>
      <c r="N1103" s="44" t="s">
        <v>501</v>
      </c>
      <c r="O1103" s="44" t="s">
        <v>501</v>
      </c>
      <c r="P1103" s="44" t="s">
        <v>501</v>
      </c>
      <c r="Q1103" s="44" t="s">
        <v>501</v>
      </c>
    </row>
    <row r="1104" spans="1:17" ht="18" customHeight="1">
      <c r="A1104">
        <v>4299</v>
      </c>
      <c r="B1104">
        <v>4299</v>
      </c>
      <c r="C1104" s="3">
        <v>41155</v>
      </c>
      <c r="D1104">
        <v>41200</v>
      </c>
      <c r="E1104" t="s">
        <v>1687</v>
      </c>
      <c r="F1104" t="s">
        <v>1535</v>
      </c>
      <c r="G1104" t="s">
        <v>179</v>
      </c>
      <c r="H1104" s="44" t="s">
        <v>501</v>
      </c>
      <c r="I1104" s="44" t="s">
        <v>501</v>
      </c>
      <c r="J1104" t="s">
        <v>7886</v>
      </c>
      <c r="K1104" t="s">
        <v>7887</v>
      </c>
      <c r="L1104" t="s">
        <v>7881</v>
      </c>
      <c r="M1104" t="s">
        <v>7888</v>
      </c>
      <c r="N1104" s="44" t="s">
        <v>501</v>
      </c>
      <c r="O1104" s="44" t="s">
        <v>501</v>
      </c>
      <c r="P1104" s="44" t="s">
        <v>501</v>
      </c>
      <c r="Q1104" s="44" t="s">
        <v>501</v>
      </c>
    </row>
    <row r="1105" spans="1:17" ht="18" customHeight="1">
      <c r="A1105">
        <v>4300</v>
      </c>
      <c r="B1105">
        <v>4300</v>
      </c>
      <c r="C1105" s="3">
        <v>41155</v>
      </c>
      <c r="D1105">
        <v>41200</v>
      </c>
      <c r="E1105" t="s">
        <v>1687</v>
      </c>
      <c r="F1105" t="s">
        <v>1535</v>
      </c>
      <c r="G1105" t="s">
        <v>179</v>
      </c>
      <c r="H1105" s="44" t="s">
        <v>501</v>
      </c>
      <c r="I1105" s="44" t="s">
        <v>501</v>
      </c>
      <c r="J1105" t="s">
        <v>7889</v>
      </c>
      <c r="K1105" t="s">
        <v>7890</v>
      </c>
      <c r="L1105" t="s">
        <v>7881</v>
      </c>
      <c r="M1105" t="s">
        <v>7891</v>
      </c>
      <c r="N1105" s="44" t="s">
        <v>501</v>
      </c>
      <c r="O1105" s="44" t="s">
        <v>501</v>
      </c>
      <c r="P1105" s="44" t="s">
        <v>501</v>
      </c>
      <c r="Q1105" s="44" t="s">
        <v>501</v>
      </c>
    </row>
    <row r="1106" spans="1:17" ht="18" customHeight="1">
      <c r="A1106">
        <v>4290</v>
      </c>
      <c r="B1106">
        <v>4290</v>
      </c>
      <c r="C1106" s="3">
        <v>41157</v>
      </c>
      <c r="D1106">
        <v>41202</v>
      </c>
      <c r="E1106" t="s">
        <v>1534</v>
      </c>
      <c r="F1106" t="s">
        <v>1535</v>
      </c>
      <c r="G1106" t="s">
        <v>7452</v>
      </c>
      <c r="H1106" s="44" t="s">
        <v>8727</v>
      </c>
      <c r="I1106" s="44">
        <v>41179</v>
      </c>
      <c r="J1106" t="s">
        <v>7453</v>
      </c>
      <c r="K1106" t="s">
        <v>7892</v>
      </c>
      <c r="L1106" t="s">
        <v>7455</v>
      </c>
      <c r="M1106" t="s">
        <v>7893</v>
      </c>
      <c r="N1106" s="44" t="s">
        <v>8728</v>
      </c>
      <c r="O1106" s="44" t="s">
        <v>8678</v>
      </c>
      <c r="P1106" s="44">
        <v>41180</v>
      </c>
      <c r="Q1106" s="44" t="s">
        <v>501</v>
      </c>
    </row>
    <row r="1107" spans="1:17" ht="18" customHeight="1">
      <c r="A1107">
        <v>4301</v>
      </c>
      <c r="B1107">
        <v>4301</v>
      </c>
      <c r="C1107" s="3">
        <v>41157</v>
      </c>
      <c r="D1107">
        <v>41202</v>
      </c>
      <c r="E1107" t="s">
        <v>1687</v>
      </c>
      <c r="F1107" t="s">
        <v>1535</v>
      </c>
      <c r="G1107" t="s">
        <v>179</v>
      </c>
      <c r="H1107" s="44" t="s">
        <v>501</v>
      </c>
      <c r="I1107" s="44" t="s">
        <v>501</v>
      </c>
      <c r="J1107" t="s">
        <v>7894</v>
      </c>
      <c r="K1107" t="s">
        <v>7895</v>
      </c>
      <c r="L1107" t="s">
        <v>7881</v>
      </c>
      <c r="M1107" t="s">
        <v>7896</v>
      </c>
      <c r="N1107" s="44" t="s">
        <v>501</v>
      </c>
      <c r="O1107" s="44" t="s">
        <v>501</v>
      </c>
      <c r="P1107" s="44" t="s">
        <v>501</v>
      </c>
      <c r="Q1107" s="44" t="s">
        <v>501</v>
      </c>
    </row>
    <row r="1108" spans="1:17" ht="18" customHeight="1">
      <c r="A1108">
        <v>4291</v>
      </c>
      <c r="B1108">
        <v>4291</v>
      </c>
      <c r="C1108" s="3">
        <v>41157</v>
      </c>
      <c r="D1108">
        <v>41202</v>
      </c>
      <c r="E1108" t="s">
        <v>1534</v>
      </c>
      <c r="F1108" t="s">
        <v>1535</v>
      </c>
      <c r="G1108" t="s">
        <v>7452</v>
      </c>
      <c r="H1108" s="44" t="s">
        <v>8882</v>
      </c>
      <c r="I1108" s="44">
        <v>41180</v>
      </c>
      <c r="J1108" t="s">
        <v>7453</v>
      </c>
      <c r="K1108" t="s">
        <v>7897</v>
      </c>
      <c r="L1108" t="s">
        <v>7455</v>
      </c>
      <c r="M1108" t="s">
        <v>7898</v>
      </c>
      <c r="N1108" s="44" t="s">
        <v>8883</v>
      </c>
      <c r="O1108" s="44" t="s">
        <v>8869</v>
      </c>
      <c r="P1108" s="44">
        <v>41180</v>
      </c>
      <c r="Q1108" s="44" t="s">
        <v>501</v>
      </c>
    </row>
    <row r="1109" spans="1:17" ht="18" customHeight="1">
      <c r="A1109">
        <v>4292</v>
      </c>
      <c r="B1109">
        <v>4292</v>
      </c>
      <c r="C1109" s="3">
        <v>41157</v>
      </c>
      <c r="D1109">
        <v>41202</v>
      </c>
      <c r="E1109" t="s">
        <v>1534</v>
      </c>
      <c r="F1109" t="s">
        <v>1535</v>
      </c>
      <c r="G1109" t="s">
        <v>7452</v>
      </c>
      <c r="H1109" s="44" t="s">
        <v>8729</v>
      </c>
      <c r="I1109" s="44">
        <v>41178</v>
      </c>
      <c r="J1109" t="s">
        <v>7453</v>
      </c>
      <c r="K1109" t="s">
        <v>7899</v>
      </c>
      <c r="L1109" t="s">
        <v>7455</v>
      </c>
      <c r="M1109" t="s">
        <v>7898</v>
      </c>
      <c r="N1109" s="44" t="s">
        <v>8730</v>
      </c>
      <c r="O1109" s="44" t="s">
        <v>8677</v>
      </c>
      <c r="P1109" s="44">
        <v>41179</v>
      </c>
      <c r="Q1109" s="44" t="s">
        <v>501</v>
      </c>
    </row>
    <row r="1110" spans="1:17" ht="18" customHeight="1">
      <c r="A1110" t="s">
        <v>8038</v>
      </c>
      <c r="B1110">
        <v>3136</v>
      </c>
      <c r="C1110" s="3">
        <v>41157</v>
      </c>
      <c r="D1110">
        <v>41202</v>
      </c>
      <c r="E1110" t="s">
        <v>1687</v>
      </c>
      <c r="F1110" t="s">
        <v>1535</v>
      </c>
      <c r="G1110" t="s">
        <v>1309</v>
      </c>
      <c r="H1110" s="44" t="s">
        <v>501</v>
      </c>
      <c r="I1110" s="44" t="s">
        <v>501</v>
      </c>
      <c r="J1110" t="s">
        <v>2207</v>
      </c>
      <c r="K1110" t="s">
        <v>7900</v>
      </c>
      <c r="L1110" t="s">
        <v>5047</v>
      </c>
      <c r="M1110" t="s">
        <v>2209</v>
      </c>
      <c r="N1110" s="44" t="s">
        <v>501</v>
      </c>
      <c r="O1110" s="44" t="s">
        <v>501</v>
      </c>
      <c r="P1110" s="44" t="s">
        <v>501</v>
      </c>
      <c r="Q1110" s="44" t="s">
        <v>501</v>
      </c>
    </row>
    <row r="1111" spans="1:17" ht="18" customHeight="1">
      <c r="A1111" t="s">
        <v>8039</v>
      </c>
      <c r="B1111">
        <v>3118</v>
      </c>
      <c r="C1111" s="3">
        <v>41157</v>
      </c>
      <c r="D1111">
        <v>41202</v>
      </c>
      <c r="E1111" t="s">
        <v>1687</v>
      </c>
      <c r="F1111" t="s">
        <v>1535</v>
      </c>
      <c r="G1111" t="s">
        <v>2152</v>
      </c>
      <c r="H1111" s="44" t="s">
        <v>501</v>
      </c>
      <c r="I1111" s="44" t="s">
        <v>501</v>
      </c>
      <c r="J1111" t="s">
        <v>2153</v>
      </c>
      <c r="K1111" t="s">
        <v>7901</v>
      </c>
      <c r="L1111" t="s">
        <v>5025</v>
      </c>
      <c r="M1111" t="s">
        <v>7902</v>
      </c>
      <c r="N1111" s="44" t="s">
        <v>501</v>
      </c>
      <c r="O1111" s="44" t="s">
        <v>501</v>
      </c>
      <c r="P1111" s="44" t="s">
        <v>501</v>
      </c>
      <c r="Q1111" s="44" t="s">
        <v>501</v>
      </c>
    </row>
    <row r="1112" spans="1:17" ht="18" customHeight="1">
      <c r="A1112" t="s">
        <v>8040</v>
      </c>
      <c r="B1112">
        <v>3127</v>
      </c>
      <c r="C1112" s="3">
        <v>41157</v>
      </c>
      <c r="D1112">
        <v>41202</v>
      </c>
      <c r="E1112" t="s">
        <v>1687</v>
      </c>
      <c r="F1112" t="s">
        <v>1535</v>
      </c>
      <c r="G1112" t="s">
        <v>2179</v>
      </c>
      <c r="H1112" s="44" t="s">
        <v>501</v>
      </c>
      <c r="I1112" s="44" t="s">
        <v>501</v>
      </c>
      <c r="J1112" t="s">
        <v>2180</v>
      </c>
      <c r="K1112" t="s">
        <v>7903</v>
      </c>
      <c r="L1112" t="s">
        <v>5034</v>
      </c>
      <c r="M1112" t="s">
        <v>2182</v>
      </c>
      <c r="N1112" s="44" t="s">
        <v>501</v>
      </c>
      <c r="O1112" s="44" t="s">
        <v>501</v>
      </c>
      <c r="P1112" s="44" t="s">
        <v>501</v>
      </c>
      <c r="Q1112" s="44" t="s">
        <v>501</v>
      </c>
    </row>
    <row r="1113" spans="1:17" ht="18" customHeight="1">
      <c r="A1113">
        <v>4443</v>
      </c>
      <c r="B1113">
        <v>4443</v>
      </c>
      <c r="C1113" s="3">
        <v>41163</v>
      </c>
      <c r="D1113">
        <v>41208</v>
      </c>
      <c r="E1113" t="s">
        <v>1599</v>
      </c>
      <c r="F1113" t="s">
        <v>1535</v>
      </c>
      <c r="G1113" t="s">
        <v>8041</v>
      </c>
      <c r="H1113" s="44" t="s">
        <v>501</v>
      </c>
      <c r="I1113" s="44">
        <v>41170</v>
      </c>
      <c r="J1113" t="s">
        <v>8042</v>
      </c>
      <c r="K1113" t="s">
        <v>8043</v>
      </c>
      <c r="L1113" t="s">
        <v>8044</v>
      </c>
      <c r="M1113" t="s">
        <v>8045</v>
      </c>
      <c r="N1113" s="44" t="s">
        <v>501</v>
      </c>
      <c r="O1113" s="44" t="s">
        <v>501</v>
      </c>
      <c r="P1113" s="44" t="s">
        <v>501</v>
      </c>
      <c r="Q1113" s="44" t="s">
        <v>501</v>
      </c>
    </row>
    <row r="1114" spans="1:17" ht="18" customHeight="1">
      <c r="A1114">
        <v>4439</v>
      </c>
      <c r="B1114">
        <v>4439</v>
      </c>
      <c r="C1114" s="3">
        <v>41163</v>
      </c>
      <c r="D1114">
        <v>41208</v>
      </c>
      <c r="E1114" t="s">
        <v>1599</v>
      </c>
      <c r="F1114" t="s">
        <v>1535</v>
      </c>
      <c r="G1114" t="s">
        <v>8041</v>
      </c>
      <c r="H1114" s="44" t="s">
        <v>501</v>
      </c>
      <c r="I1114" s="44">
        <v>41170</v>
      </c>
      <c r="J1114" t="s">
        <v>8046</v>
      </c>
      <c r="K1114" t="s">
        <v>8047</v>
      </c>
      <c r="L1114" t="s">
        <v>8044</v>
      </c>
      <c r="M1114" t="s">
        <v>8048</v>
      </c>
      <c r="N1114" s="44" t="s">
        <v>501</v>
      </c>
      <c r="O1114" s="44" t="s">
        <v>501</v>
      </c>
      <c r="P1114" s="44" t="s">
        <v>501</v>
      </c>
      <c r="Q1114" s="44" t="s">
        <v>501</v>
      </c>
    </row>
    <row r="1115" spans="1:17" ht="18" customHeight="1">
      <c r="A1115">
        <v>4437</v>
      </c>
      <c r="B1115">
        <v>4437</v>
      </c>
      <c r="C1115" s="3">
        <v>41163</v>
      </c>
      <c r="D1115">
        <v>41208</v>
      </c>
      <c r="E1115" t="s">
        <v>1543</v>
      </c>
      <c r="F1115" t="s">
        <v>1535</v>
      </c>
      <c r="G1115" t="s">
        <v>2061</v>
      </c>
      <c r="H1115" s="44" t="s">
        <v>501</v>
      </c>
      <c r="I1115" s="44" t="s">
        <v>501</v>
      </c>
      <c r="J1115" t="s">
        <v>8049</v>
      </c>
      <c r="K1115" t="s">
        <v>8050</v>
      </c>
      <c r="L1115" t="s">
        <v>4992</v>
      </c>
      <c r="M1115" t="s">
        <v>8051</v>
      </c>
      <c r="N1115" s="44" t="s">
        <v>501</v>
      </c>
      <c r="O1115" s="44" t="s">
        <v>501</v>
      </c>
      <c r="P1115" s="44" t="s">
        <v>501</v>
      </c>
      <c r="Q1115" s="44" t="s">
        <v>8731</v>
      </c>
    </row>
    <row r="1116" spans="1:17" ht="18" customHeight="1">
      <c r="A1116">
        <v>4436</v>
      </c>
      <c r="B1116">
        <v>4436</v>
      </c>
      <c r="C1116" s="3">
        <v>41163</v>
      </c>
      <c r="D1116">
        <v>41208</v>
      </c>
      <c r="E1116" t="s">
        <v>1599</v>
      </c>
      <c r="F1116" t="s">
        <v>1535</v>
      </c>
      <c r="G1116" t="s">
        <v>2061</v>
      </c>
      <c r="H1116" s="44" t="s">
        <v>501</v>
      </c>
      <c r="I1116" s="44">
        <v>41173</v>
      </c>
      <c r="J1116" t="s">
        <v>8049</v>
      </c>
      <c r="K1116" t="s">
        <v>8052</v>
      </c>
      <c r="L1116" t="s">
        <v>4992</v>
      </c>
      <c r="M1116" t="s">
        <v>8051</v>
      </c>
      <c r="N1116" s="44" t="s">
        <v>501</v>
      </c>
      <c r="O1116" s="44" t="s">
        <v>501</v>
      </c>
      <c r="P1116" s="44" t="s">
        <v>501</v>
      </c>
      <c r="Q1116" s="44" t="s">
        <v>501</v>
      </c>
    </row>
    <row r="1117" spans="1:17" ht="18" customHeight="1">
      <c r="A1117">
        <v>4434</v>
      </c>
      <c r="B1117">
        <v>4434</v>
      </c>
      <c r="C1117" s="3">
        <v>41163</v>
      </c>
      <c r="D1117">
        <v>41208</v>
      </c>
      <c r="E1117" t="s">
        <v>1599</v>
      </c>
      <c r="F1117" t="s">
        <v>1535</v>
      </c>
      <c r="G1117" t="s">
        <v>8053</v>
      </c>
      <c r="H1117" s="44" t="s">
        <v>501</v>
      </c>
      <c r="I1117" s="44">
        <v>41170</v>
      </c>
      <c r="J1117" t="s">
        <v>8054</v>
      </c>
      <c r="K1117" t="s">
        <v>8055</v>
      </c>
      <c r="L1117" t="s">
        <v>8056</v>
      </c>
      <c r="M1117" t="s">
        <v>8057</v>
      </c>
      <c r="N1117" s="44" t="s">
        <v>501</v>
      </c>
      <c r="O1117" s="44" t="s">
        <v>501</v>
      </c>
      <c r="P1117" s="44" t="s">
        <v>501</v>
      </c>
      <c r="Q1117" s="44" t="s">
        <v>501</v>
      </c>
    </row>
    <row r="1118" spans="1:17" ht="18" customHeight="1">
      <c r="A1118">
        <v>4435</v>
      </c>
      <c r="B1118">
        <v>4435</v>
      </c>
      <c r="C1118" s="3">
        <v>41163</v>
      </c>
      <c r="D1118">
        <v>41208</v>
      </c>
      <c r="E1118" t="s">
        <v>1599</v>
      </c>
      <c r="F1118" t="s">
        <v>1535</v>
      </c>
      <c r="G1118" t="s">
        <v>8053</v>
      </c>
      <c r="H1118" s="44" t="s">
        <v>501</v>
      </c>
      <c r="I1118" s="44">
        <v>41170</v>
      </c>
      <c r="J1118" t="s">
        <v>8058</v>
      </c>
      <c r="K1118" t="s">
        <v>8059</v>
      </c>
      <c r="L1118" t="s">
        <v>8056</v>
      </c>
      <c r="M1118" t="s">
        <v>8060</v>
      </c>
      <c r="N1118" s="44" t="s">
        <v>501</v>
      </c>
      <c r="O1118" s="44" t="s">
        <v>501</v>
      </c>
      <c r="P1118" s="44" t="s">
        <v>501</v>
      </c>
      <c r="Q1118" s="44" t="s">
        <v>501</v>
      </c>
    </row>
    <row r="1119" spans="1:17" ht="18" customHeight="1">
      <c r="A1119">
        <v>4433</v>
      </c>
      <c r="B1119">
        <v>4433</v>
      </c>
      <c r="C1119" s="3">
        <v>41163</v>
      </c>
      <c r="D1119">
        <v>41208</v>
      </c>
      <c r="E1119" t="s">
        <v>1599</v>
      </c>
      <c r="F1119" t="s">
        <v>1535</v>
      </c>
      <c r="G1119" t="s">
        <v>8053</v>
      </c>
      <c r="H1119" s="44" t="s">
        <v>501</v>
      </c>
      <c r="I1119" s="44">
        <v>41170</v>
      </c>
      <c r="J1119" t="s">
        <v>8061</v>
      </c>
      <c r="K1119" t="s">
        <v>8062</v>
      </c>
      <c r="L1119" t="s">
        <v>8056</v>
      </c>
      <c r="M1119" t="s">
        <v>8063</v>
      </c>
      <c r="N1119" s="44" t="s">
        <v>501</v>
      </c>
      <c r="O1119" s="44" t="s">
        <v>501</v>
      </c>
      <c r="P1119" s="44" t="s">
        <v>501</v>
      </c>
      <c r="Q1119" s="44" t="s">
        <v>501</v>
      </c>
    </row>
    <row r="1120" spans="1:17" ht="18" customHeight="1">
      <c r="A1120">
        <v>4432</v>
      </c>
      <c r="B1120">
        <v>4432</v>
      </c>
      <c r="C1120" s="3">
        <v>41163</v>
      </c>
      <c r="D1120">
        <v>41208</v>
      </c>
      <c r="E1120" t="s">
        <v>1599</v>
      </c>
      <c r="F1120" t="s">
        <v>1535</v>
      </c>
      <c r="G1120" t="s">
        <v>2347</v>
      </c>
      <c r="H1120" s="44" t="s">
        <v>501</v>
      </c>
      <c r="I1120" s="44">
        <v>41172</v>
      </c>
      <c r="J1120" t="s">
        <v>8064</v>
      </c>
      <c r="K1120" t="s">
        <v>8065</v>
      </c>
      <c r="L1120" t="s">
        <v>5058</v>
      </c>
      <c r="M1120">
        <v>3137146341</v>
      </c>
      <c r="N1120" s="44" t="s">
        <v>501</v>
      </c>
      <c r="O1120" s="44" t="s">
        <v>501</v>
      </c>
      <c r="P1120" s="44" t="s">
        <v>501</v>
      </c>
      <c r="Q1120" s="44" t="s">
        <v>501</v>
      </c>
    </row>
    <row r="1121" spans="1:17" ht="18" customHeight="1">
      <c r="A1121">
        <v>4413</v>
      </c>
      <c r="B1121">
        <v>4413</v>
      </c>
      <c r="C1121" s="3">
        <v>41163</v>
      </c>
      <c r="D1121">
        <v>41208</v>
      </c>
      <c r="E1121" t="s">
        <v>1599</v>
      </c>
      <c r="F1121" t="s">
        <v>1535</v>
      </c>
      <c r="G1121" t="s">
        <v>8066</v>
      </c>
      <c r="H1121" s="44" t="s">
        <v>501</v>
      </c>
      <c r="I1121" s="44">
        <v>41183</v>
      </c>
      <c r="J1121" t="s">
        <v>8067</v>
      </c>
      <c r="K1121" t="s">
        <v>8068</v>
      </c>
      <c r="L1121" t="s">
        <v>8069</v>
      </c>
      <c r="M1121" t="s">
        <v>8070</v>
      </c>
      <c r="N1121" s="44" t="s">
        <v>501</v>
      </c>
      <c r="O1121" s="44" t="s">
        <v>501</v>
      </c>
      <c r="P1121" s="44" t="s">
        <v>501</v>
      </c>
      <c r="Q1121" s="44" t="s">
        <v>501</v>
      </c>
    </row>
    <row r="1122" spans="1:17" ht="18" customHeight="1">
      <c r="A1122">
        <v>4417</v>
      </c>
      <c r="B1122">
        <v>4417</v>
      </c>
      <c r="C1122" s="3">
        <v>41163</v>
      </c>
      <c r="D1122">
        <v>41208</v>
      </c>
      <c r="E1122" t="s">
        <v>1543</v>
      </c>
      <c r="F1122" t="s">
        <v>1535</v>
      </c>
      <c r="G1122" t="s">
        <v>8071</v>
      </c>
      <c r="H1122" s="44" t="s">
        <v>501</v>
      </c>
      <c r="I1122" s="44" t="s">
        <v>501</v>
      </c>
      <c r="J1122" t="s">
        <v>8072</v>
      </c>
      <c r="K1122" t="s">
        <v>8073</v>
      </c>
      <c r="L1122" t="s">
        <v>8074</v>
      </c>
      <c r="M1122" t="s">
        <v>8075</v>
      </c>
      <c r="N1122" s="44" t="s">
        <v>501</v>
      </c>
      <c r="O1122" s="44" t="s">
        <v>501</v>
      </c>
      <c r="P1122" s="44" t="s">
        <v>501</v>
      </c>
      <c r="Q1122" s="44" t="s">
        <v>8732</v>
      </c>
    </row>
    <row r="1123" spans="1:17" ht="18" customHeight="1">
      <c r="A1123">
        <v>4426</v>
      </c>
      <c r="B1123">
        <v>4426</v>
      </c>
      <c r="C1123" s="3">
        <v>41163</v>
      </c>
      <c r="D1123">
        <v>41208</v>
      </c>
      <c r="E1123" t="s">
        <v>1543</v>
      </c>
      <c r="F1123" t="s">
        <v>1535</v>
      </c>
      <c r="G1123" t="s">
        <v>8071</v>
      </c>
      <c r="H1123" s="44" t="s">
        <v>501</v>
      </c>
      <c r="I1123" s="44" t="s">
        <v>501</v>
      </c>
      <c r="J1123" t="s">
        <v>8076</v>
      </c>
      <c r="K1123" t="s">
        <v>8077</v>
      </c>
      <c r="L1123" t="s">
        <v>8078</v>
      </c>
      <c r="M1123" t="s">
        <v>8079</v>
      </c>
      <c r="N1123" s="44" t="s">
        <v>501</v>
      </c>
      <c r="O1123" s="44" t="s">
        <v>501</v>
      </c>
      <c r="P1123" s="44" t="s">
        <v>501</v>
      </c>
      <c r="Q1123" s="44" t="s">
        <v>8732</v>
      </c>
    </row>
    <row r="1124" spans="1:17" ht="18" customHeight="1">
      <c r="A1124">
        <v>4416</v>
      </c>
      <c r="B1124">
        <v>4416</v>
      </c>
      <c r="C1124" s="3">
        <v>41165</v>
      </c>
      <c r="D1124">
        <v>41210</v>
      </c>
      <c r="E1124" t="s">
        <v>1543</v>
      </c>
      <c r="F1124" t="s">
        <v>1535</v>
      </c>
      <c r="G1124" t="s">
        <v>8071</v>
      </c>
      <c r="H1124" s="44" t="s">
        <v>501</v>
      </c>
      <c r="I1124" s="44" t="s">
        <v>501</v>
      </c>
      <c r="J1124" t="s">
        <v>8080</v>
      </c>
      <c r="K1124" t="s">
        <v>8081</v>
      </c>
      <c r="L1124" t="s">
        <v>8078</v>
      </c>
      <c r="M1124" t="s">
        <v>8082</v>
      </c>
      <c r="N1124" s="44" t="s">
        <v>501</v>
      </c>
      <c r="O1124" s="44" t="s">
        <v>501</v>
      </c>
      <c r="P1124" s="44" t="s">
        <v>501</v>
      </c>
      <c r="Q1124" s="44" t="s">
        <v>8732</v>
      </c>
    </row>
    <row r="1125" spans="1:17" ht="18" customHeight="1">
      <c r="A1125">
        <v>4419</v>
      </c>
      <c r="B1125">
        <v>4419</v>
      </c>
      <c r="C1125" s="3">
        <v>41165</v>
      </c>
      <c r="D1125">
        <v>41210</v>
      </c>
      <c r="E1125" t="s">
        <v>1543</v>
      </c>
      <c r="F1125" t="s">
        <v>1535</v>
      </c>
      <c r="G1125" t="s">
        <v>8071</v>
      </c>
      <c r="H1125" s="44" t="s">
        <v>501</v>
      </c>
      <c r="I1125" s="44" t="s">
        <v>501</v>
      </c>
      <c r="J1125" t="s">
        <v>8083</v>
      </c>
      <c r="K1125" t="s">
        <v>8084</v>
      </c>
      <c r="L1125" t="s">
        <v>8085</v>
      </c>
      <c r="M1125" t="s">
        <v>8086</v>
      </c>
      <c r="N1125" s="44" t="s">
        <v>501</v>
      </c>
      <c r="O1125" s="44" t="s">
        <v>501</v>
      </c>
      <c r="P1125" s="44" t="s">
        <v>501</v>
      </c>
      <c r="Q1125" s="44" t="s">
        <v>8732</v>
      </c>
    </row>
    <row r="1126" spans="1:17" ht="18" customHeight="1">
      <c r="A1126">
        <v>4415</v>
      </c>
      <c r="B1126">
        <v>4415</v>
      </c>
      <c r="C1126" s="3">
        <v>41165</v>
      </c>
      <c r="D1126">
        <v>41210</v>
      </c>
      <c r="E1126" t="s">
        <v>1599</v>
      </c>
      <c r="F1126" t="s">
        <v>1535</v>
      </c>
      <c r="G1126" t="s">
        <v>8071</v>
      </c>
      <c r="H1126" s="44" t="s">
        <v>501</v>
      </c>
      <c r="I1126" s="44">
        <v>41172</v>
      </c>
      <c r="J1126" t="s">
        <v>8087</v>
      </c>
      <c r="K1126" t="s">
        <v>8088</v>
      </c>
      <c r="L1126" t="s">
        <v>8089</v>
      </c>
      <c r="M1126" t="s">
        <v>8090</v>
      </c>
      <c r="N1126" s="44" t="s">
        <v>501</v>
      </c>
      <c r="O1126" s="44" t="s">
        <v>501</v>
      </c>
      <c r="P1126" s="44" t="s">
        <v>501</v>
      </c>
      <c r="Q1126" s="44" t="s">
        <v>501</v>
      </c>
    </row>
    <row r="1127" spans="1:17" ht="18" customHeight="1">
      <c r="A1127">
        <v>4431</v>
      </c>
      <c r="B1127">
        <v>4431</v>
      </c>
      <c r="C1127" s="3">
        <v>41165</v>
      </c>
      <c r="D1127">
        <v>41210</v>
      </c>
      <c r="E1127" t="s">
        <v>1543</v>
      </c>
      <c r="F1127" t="s">
        <v>1535</v>
      </c>
      <c r="G1127" t="s">
        <v>8071</v>
      </c>
      <c r="H1127" s="44" t="s">
        <v>501</v>
      </c>
      <c r="I1127" s="44" t="s">
        <v>501</v>
      </c>
      <c r="J1127" t="s">
        <v>8091</v>
      </c>
      <c r="K1127" t="s">
        <v>8092</v>
      </c>
      <c r="L1127" t="s">
        <v>8078</v>
      </c>
      <c r="M1127" t="s">
        <v>8093</v>
      </c>
      <c r="N1127" s="44" t="s">
        <v>501</v>
      </c>
      <c r="O1127" s="44" t="s">
        <v>501</v>
      </c>
      <c r="P1127" s="44" t="s">
        <v>501</v>
      </c>
      <c r="Q1127" s="44" t="s">
        <v>8732</v>
      </c>
    </row>
    <row r="1128" spans="1:17" ht="18" customHeight="1">
      <c r="A1128">
        <v>4427</v>
      </c>
      <c r="B1128">
        <v>4427</v>
      </c>
      <c r="C1128" s="3">
        <v>41165</v>
      </c>
      <c r="D1128">
        <v>41210</v>
      </c>
      <c r="E1128" t="s">
        <v>1543</v>
      </c>
      <c r="F1128" t="s">
        <v>1535</v>
      </c>
      <c r="G1128" t="s">
        <v>8071</v>
      </c>
      <c r="H1128" s="44" t="s">
        <v>501</v>
      </c>
      <c r="I1128" s="44" t="s">
        <v>501</v>
      </c>
      <c r="J1128" t="s">
        <v>8094</v>
      </c>
      <c r="K1128" t="s">
        <v>8095</v>
      </c>
      <c r="L1128" t="s">
        <v>8096</v>
      </c>
      <c r="M1128" t="s">
        <v>8097</v>
      </c>
      <c r="N1128" s="44" t="s">
        <v>501</v>
      </c>
      <c r="O1128" s="44" t="s">
        <v>501</v>
      </c>
      <c r="P1128" s="44" t="s">
        <v>501</v>
      </c>
      <c r="Q1128" s="44" t="s">
        <v>8732</v>
      </c>
    </row>
    <row r="1129" spans="1:17" ht="18" customHeight="1">
      <c r="A1129">
        <v>4430</v>
      </c>
      <c r="B1129">
        <v>4430</v>
      </c>
      <c r="C1129" s="3">
        <v>41165</v>
      </c>
      <c r="D1129">
        <v>41210</v>
      </c>
      <c r="E1129" t="s">
        <v>1543</v>
      </c>
      <c r="F1129" t="s">
        <v>1535</v>
      </c>
      <c r="G1129" t="s">
        <v>8071</v>
      </c>
      <c r="H1129" s="44" t="s">
        <v>501</v>
      </c>
      <c r="I1129" s="44" t="s">
        <v>501</v>
      </c>
      <c r="J1129" t="s">
        <v>8098</v>
      </c>
      <c r="K1129" t="s">
        <v>8099</v>
      </c>
      <c r="L1129" t="s">
        <v>8100</v>
      </c>
      <c r="M1129" t="s">
        <v>8101</v>
      </c>
      <c r="N1129" s="44" t="s">
        <v>501</v>
      </c>
      <c r="O1129" s="44" t="s">
        <v>501</v>
      </c>
      <c r="P1129" s="44" t="s">
        <v>501</v>
      </c>
      <c r="Q1129" s="44" t="s">
        <v>8733</v>
      </c>
    </row>
    <row r="1130" spans="1:17" ht="18" customHeight="1">
      <c r="A1130">
        <v>4429</v>
      </c>
      <c r="B1130">
        <v>4429</v>
      </c>
      <c r="C1130" s="3">
        <v>41165</v>
      </c>
      <c r="D1130">
        <v>41210</v>
      </c>
      <c r="E1130" t="s">
        <v>1543</v>
      </c>
      <c r="F1130" t="s">
        <v>1535</v>
      </c>
      <c r="G1130" t="s">
        <v>8071</v>
      </c>
      <c r="H1130" s="44" t="s">
        <v>501</v>
      </c>
      <c r="I1130" s="44" t="s">
        <v>501</v>
      </c>
      <c r="J1130" t="s">
        <v>8102</v>
      </c>
      <c r="K1130" t="s">
        <v>8103</v>
      </c>
      <c r="L1130" t="s">
        <v>8078</v>
      </c>
      <c r="M1130" t="s">
        <v>8104</v>
      </c>
      <c r="N1130" s="44" t="s">
        <v>501</v>
      </c>
      <c r="O1130" s="44" t="s">
        <v>501</v>
      </c>
      <c r="P1130" s="44" t="s">
        <v>501</v>
      </c>
      <c r="Q1130" s="44" t="s">
        <v>8732</v>
      </c>
    </row>
    <row r="1131" spans="1:17" ht="18" customHeight="1">
      <c r="A1131">
        <v>4428</v>
      </c>
      <c r="B1131">
        <v>4428</v>
      </c>
      <c r="C1131" s="3">
        <v>41165</v>
      </c>
      <c r="D1131">
        <v>41210</v>
      </c>
      <c r="E1131" t="s">
        <v>1599</v>
      </c>
      <c r="F1131" t="s">
        <v>1535</v>
      </c>
      <c r="G1131" t="s">
        <v>8071</v>
      </c>
      <c r="H1131" s="44" t="s">
        <v>501</v>
      </c>
      <c r="I1131" s="44">
        <v>41172</v>
      </c>
      <c r="J1131" t="s">
        <v>8105</v>
      </c>
      <c r="K1131" t="s">
        <v>8106</v>
      </c>
      <c r="L1131" t="s">
        <v>8078</v>
      </c>
      <c r="M1131" t="s">
        <v>8107</v>
      </c>
      <c r="N1131" s="44" t="s">
        <v>501</v>
      </c>
      <c r="O1131" s="44" t="s">
        <v>501</v>
      </c>
      <c r="P1131" s="44" t="s">
        <v>501</v>
      </c>
      <c r="Q1131" s="44" t="s">
        <v>501</v>
      </c>
    </row>
    <row r="1132" spans="1:17" ht="18" customHeight="1">
      <c r="A1132">
        <v>4418</v>
      </c>
      <c r="B1132">
        <v>4418</v>
      </c>
      <c r="C1132" s="3">
        <v>41165</v>
      </c>
      <c r="D1132">
        <v>41210</v>
      </c>
      <c r="E1132" t="s">
        <v>1543</v>
      </c>
      <c r="F1132" t="s">
        <v>1535</v>
      </c>
      <c r="G1132" t="s">
        <v>8071</v>
      </c>
      <c r="H1132" s="44" t="s">
        <v>501</v>
      </c>
      <c r="I1132" s="44" t="s">
        <v>501</v>
      </c>
      <c r="J1132" t="s">
        <v>8108</v>
      </c>
      <c r="K1132" t="s">
        <v>8109</v>
      </c>
      <c r="L1132" t="s">
        <v>8074</v>
      </c>
      <c r="M1132" t="s">
        <v>8110</v>
      </c>
      <c r="N1132" s="44" t="s">
        <v>501</v>
      </c>
      <c r="O1132" s="44" t="s">
        <v>501</v>
      </c>
      <c r="P1132" s="44" t="s">
        <v>501</v>
      </c>
      <c r="Q1132" s="44" t="s">
        <v>8732</v>
      </c>
    </row>
    <row r="1133" spans="1:17" ht="18" customHeight="1">
      <c r="A1133">
        <v>4425</v>
      </c>
      <c r="B1133">
        <v>4425</v>
      </c>
      <c r="C1133" s="3">
        <v>41165</v>
      </c>
      <c r="D1133">
        <v>41210</v>
      </c>
      <c r="E1133" t="s">
        <v>1543</v>
      </c>
      <c r="F1133" t="s">
        <v>1535</v>
      </c>
      <c r="G1133" t="s">
        <v>8071</v>
      </c>
      <c r="H1133" s="44" t="s">
        <v>501</v>
      </c>
      <c r="I1133" s="44" t="s">
        <v>501</v>
      </c>
      <c r="J1133" t="s">
        <v>8111</v>
      </c>
      <c r="K1133" t="s">
        <v>8112</v>
      </c>
      <c r="L1133" t="s">
        <v>8113</v>
      </c>
      <c r="M1133" t="s">
        <v>8114</v>
      </c>
      <c r="N1133" s="44" t="s">
        <v>501</v>
      </c>
      <c r="O1133" s="44" t="s">
        <v>501</v>
      </c>
      <c r="P1133" s="44" t="s">
        <v>501</v>
      </c>
      <c r="Q1133" s="44" t="s">
        <v>8732</v>
      </c>
    </row>
    <row r="1134" spans="1:17" ht="18" customHeight="1">
      <c r="A1134">
        <v>4424</v>
      </c>
      <c r="B1134">
        <v>4424</v>
      </c>
      <c r="C1134" s="3">
        <v>41165</v>
      </c>
      <c r="D1134">
        <v>41210</v>
      </c>
      <c r="E1134" t="s">
        <v>1543</v>
      </c>
      <c r="F1134" t="s">
        <v>1535</v>
      </c>
      <c r="G1134" t="s">
        <v>8071</v>
      </c>
      <c r="H1134" s="44" t="s">
        <v>501</v>
      </c>
      <c r="I1134" s="44" t="s">
        <v>501</v>
      </c>
      <c r="J1134" t="s">
        <v>8115</v>
      </c>
      <c r="K1134" t="s">
        <v>8116</v>
      </c>
      <c r="L1134" t="s">
        <v>8117</v>
      </c>
      <c r="M1134" t="s">
        <v>8118</v>
      </c>
      <c r="N1134" s="44" t="s">
        <v>501</v>
      </c>
      <c r="O1134" s="44" t="s">
        <v>501</v>
      </c>
      <c r="P1134" s="44" t="s">
        <v>501</v>
      </c>
      <c r="Q1134" s="44" t="s">
        <v>8732</v>
      </c>
    </row>
    <row r="1135" spans="1:17" ht="18" customHeight="1">
      <c r="A1135">
        <v>4423</v>
      </c>
      <c r="B1135">
        <v>4423</v>
      </c>
      <c r="C1135" s="3">
        <v>41165</v>
      </c>
      <c r="D1135">
        <v>41177</v>
      </c>
      <c r="E1135" t="s">
        <v>1543</v>
      </c>
      <c r="F1135" t="s">
        <v>1535</v>
      </c>
      <c r="G1135" t="s">
        <v>8071</v>
      </c>
      <c r="H1135" s="44" t="s">
        <v>501</v>
      </c>
      <c r="I1135" s="44" t="s">
        <v>501</v>
      </c>
      <c r="J1135" t="s">
        <v>8115</v>
      </c>
      <c r="K1135" t="s">
        <v>8116</v>
      </c>
      <c r="L1135" t="s">
        <v>8117</v>
      </c>
      <c r="M1135" t="s">
        <v>8118</v>
      </c>
      <c r="N1135" s="44" t="s">
        <v>501</v>
      </c>
      <c r="O1135" s="44" t="s">
        <v>501</v>
      </c>
      <c r="P1135" s="44" t="s">
        <v>501</v>
      </c>
      <c r="Q1135" s="44" t="s">
        <v>8732</v>
      </c>
    </row>
    <row r="1136" spans="1:17" ht="18" customHeight="1">
      <c r="A1136">
        <v>4422</v>
      </c>
      <c r="B1136">
        <v>4422</v>
      </c>
      <c r="C1136" s="3">
        <v>41165</v>
      </c>
      <c r="D1136">
        <v>41210</v>
      </c>
      <c r="E1136" t="s">
        <v>1543</v>
      </c>
      <c r="F1136" t="s">
        <v>1535</v>
      </c>
      <c r="G1136" t="s">
        <v>8071</v>
      </c>
      <c r="H1136" s="44" t="s">
        <v>501</v>
      </c>
      <c r="I1136" s="44" t="s">
        <v>501</v>
      </c>
      <c r="J1136" t="s">
        <v>8119</v>
      </c>
      <c r="K1136" t="s">
        <v>8120</v>
      </c>
      <c r="L1136" t="s">
        <v>8121</v>
      </c>
      <c r="M1136" t="s">
        <v>8122</v>
      </c>
      <c r="N1136" s="44" t="s">
        <v>501</v>
      </c>
      <c r="O1136" s="44" t="s">
        <v>501</v>
      </c>
      <c r="P1136" s="44" t="s">
        <v>501</v>
      </c>
      <c r="Q1136" s="44" t="s">
        <v>8732</v>
      </c>
    </row>
    <row r="1137" spans="1:17" ht="18" customHeight="1">
      <c r="A1137">
        <v>4421</v>
      </c>
      <c r="B1137">
        <v>4421</v>
      </c>
      <c r="C1137" s="3">
        <v>41165</v>
      </c>
      <c r="D1137">
        <v>41210</v>
      </c>
      <c r="E1137" t="s">
        <v>1543</v>
      </c>
      <c r="F1137" t="s">
        <v>1535</v>
      </c>
      <c r="G1137" t="s">
        <v>8071</v>
      </c>
      <c r="H1137" s="44" t="s">
        <v>501</v>
      </c>
      <c r="I1137" s="44" t="s">
        <v>501</v>
      </c>
      <c r="J1137" t="s">
        <v>8123</v>
      </c>
      <c r="K1137" t="s">
        <v>8124</v>
      </c>
      <c r="L1137" t="s">
        <v>8125</v>
      </c>
      <c r="M1137" t="s">
        <v>8126</v>
      </c>
      <c r="N1137" s="44" t="s">
        <v>501</v>
      </c>
      <c r="O1137" s="44" t="s">
        <v>501</v>
      </c>
      <c r="P1137" s="44" t="s">
        <v>501</v>
      </c>
      <c r="Q1137" s="44" t="s">
        <v>8732</v>
      </c>
    </row>
    <row r="1138" spans="1:17" ht="18" customHeight="1">
      <c r="A1138">
        <v>4420</v>
      </c>
      <c r="B1138">
        <v>4420</v>
      </c>
      <c r="C1138" s="3">
        <v>41165</v>
      </c>
      <c r="D1138">
        <v>41210</v>
      </c>
      <c r="E1138" t="s">
        <v>1543</v>
      </c>
      <c r="F1138" t="s">
        <v>1535</v>
      </c>
      <c r="G1138" t="s">
        <v>8071</v>
      </c>
      <c r="H1138" s="44" t="s">
        <v>501</v>
      </c>
      <c r="I1138" s="44" t="s">
        <v>501</v>
      </c>
      <c r="J1138" t="s">
        <v>8127</v>
      </c>
      <c r="K1138" t="s">
        <v>8128</v>
      </c>
      <c r="L1138" t="s">
        <v>8129</v>
      </c>
      <c r="M1138" t="s">
        <v>8130</v>
      </c>
      <c r="N1138" s="44" t="s">
        <v>501</v>
      </c>
      <c r="O1138" s="44" t="s">
        <v>501</v>
      </c>
      <c r="P1138" s="44" t="s">
        <v>501</v>
      </c>
      <c r="Q1138" s="44" t="s">
        <v>8732</v>
      </c>
    </row>
    <row r="1139" spans="1:17" ht="18" customHeight="1">
      <c r="A1139">
        <v>4414</v>
      </c>
      <c r="B1139">
        <v>4414</v>
      </c>
      <c r="C1139" s="3">
        <v>41165</v>
      </c>
      <c r="D1139">
        <v>41210</v>
      </c>
      <c r="E1139" t="s">
        <v>1599</v>
      </c>
      <c r="F1139" t="s">
        <v>1535</v>
      </c>
      <c r="G1139" t="s">
        <v>8071</v>
      </c>
      <c r="H1139" s="44" t="s">
        <v>501</v>
      </c>
      <c r="I1139" s="44">
        <v>41172</v>
      </c>
      <c r="J1139" t="s">
        <v>8131</v>
      </c>
      <c r="K1139" t="s">
        <v>8132</v>
      </c>
      <c r="L1139" t="s">
        <v>8078</v>
      </c>
      <c r="M1139" t="s">
        <v>8133</v>
      </c>
      <c r="N1139" s="44" t="s">
        <v>501</v>
      </c>
      <c r="O1139" s="44" t="s">
        <v>501</v>
      </c>
      <c r="P1139" s="44" t="s">
        <v>501</v>
      </c>
      <c r="Q1139" s="44" t="s">
        <v>501</v>
      </c>
    </row>
    <row r="1140" spans="1:17" ht="18" customHeight="1">
      <c r="A1140">
        <v>4412</v>
      </c>
      <c r="B1140">
        <v>4412</v>
      </c>
      <c r="C1140" s="3">
        <v>41165</v>
      </c>
      <c r="D1140">
        <v>41210</v>
      </c>
      <c r="E1140" t="s">
        <v>1599</v>
      </c>
      <c r="F1140" t="s">
        <v>1535</v>
      </c>
      <c r="G1140" t="s">
        <v>1780</v>
      </c>
      <c r="H1140" s="44" t="s">
        <v>8734</v>
      </c>
      <c r="I1140" s="44">
        <v>41170</v>
      </c>
      <c r="J1140" t="s">
        <v>8134</v>
      </c>
      <c r="K1140" t="s">
        <v>8135</v>
      </c>
      <c r="L1140" t="s">
        <v>8136</v>
      </c>
      <c r="M1140" t="s">
        <v>8137</v>
      </c>
      <c r="N1140" s="44" t="s">
        <v>501</v>
      </c>
      <c r="O1140" s="44" t="s">
        <v>501</v>
      </c>
      <c r="P1140" s="44" t="s">
        <v>501</v>
      </c>
      <c r="Q1140" s="44" t="s">
        <v>501</v>
      </c>
    </row>
    <row r="1141" spans="1:17" ht="18" customHeight="1">
      <c r="A1141">
        <v>4411</v>
      </c>
      <c r="B1141">
        <v>4411</v>
      </c>
      <c r="C1141" s="3">
        <v>41165</v>
      </c>
      <c r="D1141">
        <v>41210</v>
      </c>
      <c r="E1141" t="s">
        <v>1599</v>
      </c>
      <c r="F1141" t="s">
        <v>1535</v>
      </c>
      <c r="G1141" t="s">
        <v>1780</v>
      </c>
      <c r="H1141" s="44" t="s">
        <v>501</v>
      </c>
      <c r="I1141" s="44">
        <v>41170</v>
      </c>
      <c r="J1141" t="s">
        <v>8138</v>
      </c>
      <c r="K1141" t="s">
        <v>8139</v>
      </c>
      <c r="L1141" t="s">
        <v>8136</v>
      </c>
      <c r="M1141" t="s">
        <v>8140</v>
      </c>
      <c r="N1141" s="44" t="s">
        <v>501</v>
      </c>
      <c r="O1141" s="44" t="s">
        <v>501</v>
      </c>
      <c r="P1141" s="44" t="s">
        <v>501</v>
      </c>
      <c r="Q1141" s="44" t="s">
        <v>501</v>
      </c>
    </row>
    <row r="1142" spans="1:17" ht="18" customHeight="1">
      <c r="A1142">
        <v>4410</v>
      </c>
      <c r="B1142">
        <v>4410</v>
      </c>
      <c r="C1142" s="3">
        <v>41165</v>
      </c>
      <c r="D1142">
        <v>41210</v>
      </c>
      <c r="E1142" t="s">
        <v>1687</v>
      </c>
      <c r="F1142" t="s">
        <v>1535</v>
      </c>
      <c r="G1142" t="s">
        <v>1780</v>
      </c>
      <c r="H1142" s="44" t="s">
        <v>501</v>
      </c>
      <c r="I1142" s="44" t="s">
        <v>501</v>
      </c>
      <c r="J1142" t="s">
        <v>8141</v>
      </c>
      <c r="K1142" t="s">
        <v>8142</v>
      </c>
      <c r="L1142" t="s">
        <v>8136</v>
      </c>
      <c r="M1142" t="s">
        <v>8143</v>
      </c>
      <c r="N1142" s="44" t="s">
        <v>501</v>
      </c>
      <c r="O1142" s="44" t="s">
        <v>501</v>
      </c>
      <c r="P1142" s="44" t="s">
        <v>501</v>
      </c>
      <c r="Q1142" s="44" t="s">
        <v>501</v>
      </c>
    </row>
    <row r="1143" spans="1:17" ht="18" customHeight="1">
      <c r="A1143">
        <v>4403</v>
      </c>
      <c r="B1143">
        <v>4403</v>
      </c>
      <c r="C1143" s="3">
        <v>41165</v>
      </c>
      <c r="D1143">
        <v>41210</v>
      </c>
      <c r="E1143" t="s">
        <v>1599</v>
      </c>
      <c r="F1143" t="s">
        <v>1535</v>
      </c>
      <c r="G1143" t="s">
        <v>2063</v>
      </c>
      <c r="H1143" s="44" t="s">
        <v>501</v>
      </c>
      <c r="I1143" s="44">
        <v>41169</v>
      </c>
      <c r="J1143" t="s">
        <v>8144</v>
      </c>
      <c r="K1143" t="s">
        <v>8145</v>
      </c>
      <c r="L1143" t="s">
        <v>4994</v>
      </c>
      <c r="M1143" t="s">
        <v>8146</v>
      </c>
      <c r="N1143" s="44" t="s">
        <v>501</v>
      </c>
      <c r="O1143" s="44" t="s">
        <v>501</v>
      </c>
      <c r="P1143" s="44" t="s">
        <v>501</v>
      </c>
      <c r="Q1143" s="44" t="s">
        <v>501</v>
      </c>
    </row>
    <row r="1144" spans="1:17" ht="18" customHeight="1">
      <c r="A1144">
        <v>4402</v>
      </c>
      <c r="B1144">
        <v>4402</v>
      </c>
      <c r="C1144" s="3">
        <v>41165</v>
      </c>
      <c r="D1144">
        <v>41210</v>
      </c>
      <c r="E1144" t="s">
        <v>1599</v>
      </c>
      <c r="F1144" t="s">
        <v>1535</v>
      </c>
      <c r="G1144" t="s">
        <v>1967</v>
      </c>
      <c r="H1144" s="44" t="s">
        <v>8884</v>
      </c>
      <c r="I1144" s="44">
        <v>41169</v>
      </c>
      <c r="J1144" t="s">
        <v>8147</v>
      </c>
      <c r="K1144" t="s">
        <v>8148</v>
      </c>
      <c r="L1144" t="s">
        <v>4945</v>
      </c>
      <c r="M1144" t="s">
        <v>8149</v>
      </c>
      <c r="N1144" s="44" t="s">
        <v>501</v>
      </c>
      <c r="O1144" s="44" t="s">
        <v>501</v>
      </c>
      <c r="P1144" s="44" t="s">
        <v>501</v>
      </c>
      <c r="Q1144" s="44" t="s">
        <v>501</v>
      </c>
    </row>
    <row r="1145" spans="1:17" ht="18" customHeight="1">
      <c r="A1145">
        <v>4401</v>
      </c>
      <c r="B1145">
        <v>4401</v>
      </c>
      <c r="C1145" s="3">
        <v>41165</v>
      </c>
      <c r="D1145">
        <v>41210</v>
      </c>
      <c r="E1145" t="s">
        <v>1599</v>
      </c>
      <c r="F1145" t="s">
        <v>1535</v>
      </c>
      <c r="G1145" t="s">
        <v>2097</v>
      </c>
      <c r="H1145" s="44" t="s">
        <v>501</v>
      </c>
      <c r="I1145" s="44">
        <v>41169</v>
      </c>
      <c r="J1145" t="s">
        <v>8150</v>
      </c>
      <c r="K1145" t="s">
        <v>8151</v>
      </c>
      <c r="L1145" t="s">
        <v>5006</v>
      </c>
      <c r="M1145" t="s">
        <v>8152</v>
      </c>
      <c r="N1145" s="44" t="s">
        <v>501</v>
      </c>
      <c r="O1145" s="44" t="s">
        <v>501</v>
      </c>
      <c r="P1145" s="44" t="s">
        <v>501</v>
      </c>
      <c r="Q1145" s="44" t="s">
        <v>501</v>
      </c>
    </row>
    <row r="1146" spans="1:17" ht="18" customHeight="1">
      <c r="A1146">
        <v>4398</v>
      </c>
      <c r="B1146">
        <v>4398</v>
      </c>
      <c r="C1146" s="3">
        <v>41165</v>
      </c>
      <c r="D1146">
        <v>41210</v>
      </c>
      <c r="E1146" t="s">
        <v>1687</v>
      </c>
      <c r="F1146" t="s">
        <v>1535</v>
      </c>
      <c r="G1146" t="s">
        <v>2030</v>
      </c>
      <c r="H1146" s="44" t="s">
        <v>501</v>
      </c>
      <c r="I1146" s="44" t="s">
        <v>501</v>
      </c>
      <c r="J1146" t="s">
        <v>8153</v>
      </c>
      <c r="K1146" t="s">
        <v>8154</v>
      </c>
      <c r="L1146" t="s">
        <v>8155</v>
      </c>
      <c r="M1146" t="s">
        <v>8524</v>
      </c>
      <c r="N1146" s="44" t="s">
        <v>501</v>
      </c>
      <c r="O1146" s="44" t="s">
        <v>501</v>
      </c>
      <c r="P1146" s="44" t="s">
        <v>501</v>
      </c>
      <c r="Q1146" s="44" t="s">
        <v>501</v>
      </c>
    </row>
    <row r="1147" spans="1:17" ht="18" customHeight="1">
      <c r="A1147">
        <v>4397</v>
      </c>
      <c r="B1147">
        <v>4397</v>
      </c>
      <c r="C1147" s="3">
        <v>41165</v>
      </c>
      <c r="D1147">
        <v>41210</v>
      </c>
      <c r="E1147" t="s">
        <v>1599</v>
      </c>
      <c r="F1147" t="s">
        <v>1535</v>
      </c>
      <c r="G1147" t="s">
        <v>1303</v>
      </c>
      <c r="H1147" s="44" t="s">
        <v>501</v>
      </c>
      <c r="I1147" s="44">
        <v>41172</v>
      </c>
      <c r="J1147" t="s">
        <v>8156</v>
      </c>
      <c r="K1147" t="s">
        <v>8157</v>
      </c>
      <c r="L1147" t="s">
        <v>5044</v>
      </c>
      <c r="M1147" t="s">
        <v>8158</v>
      </c>
      <c r="N1147" s="44" t="s">
        <v>501</v>
      </c>
      <c r="O1147" s="44" t="s">
        <v>501</v>
      </c>
      <c r="P1147" s="44" t="s">
        <v>501</v>
      </c>
      <c r="Q1147" s="44" t="s">
        <v>501</v>
      </c>
    </row>
    <row r="1148" spans="1:17" ht="18" customHeight="1">
      <c r="A1148">
        <v>4396</v>
      </c>
      <c r="B1148">
        <v>4396</v>
      </c>
      <c r="C1148" s="3">
        <v>41165</v>
      </c>
      <c r="D1148">
        <v>41210</v>
      </c>
      <c r="E1148" t="s">
        <v>1599</v>
      </c>
      <c r="F1148" t="s">
        <v>1535</v>
      </c>
      <c r="G1148" t="s">
        <v>2176</v>
      </c>
      <c r="H1148" s="44" t="s">
        <v>501</v>
      </c>
      <c r="I1148" s="44">
        <v>41169</v>
      </c>
      <c r="J1148" t="s">
        <v>8159</v>
      </c>
      <c r="K1148" t="s">
        <v>8160</v>
      </c>
      <c r="L1148" t="s">
        <v>5033</v>
      </c>
      <c r="M1148" t="s">
        <v>8161</v>
      </c>
      <c r="N1148" s="44" t="s">
        <v>501</v>
      </c>
      <c r="O1148" s="44" t="s">
        <v>501</v>
      </c>
      <c r="P1148" s="44" t="s">
        <v>501</v>
      </c>
      <c r="Q1148" s="44" t="s">
        <v>501</v>
      </c>
    </row>
    <row r="1149" spans="1:17" ht="18" customHeight="1">
      <c r="A1149">
        <v>4393</v>
      </c>
      <c r="B1149">
        <v>4393</v>
      </c>
      <c r="C1149" s="3">
        <v>41165</v>
      </c>
      <c r="D1149">
        <v>41210</v>
      </c>
      <c r="E1149" t="s">
        <v>1599</v>
      </c>
      <c r="F1149" t="s">
        <v>1535</v>
      </c>
      <c r="G1149" t="s">
        <v>2176</v>
      </c>
      <c r="H1149" s="44" t="s">
        <v>501</v>
      </c>
      <c r="I1149" s="44">
        <v>41169</v>
      </c>
      <c r="J1149" t="s">
        <v>8159</v>
      </c>
      <c r="K1149" t="s">
        <v>8162</v>
      </c>
      <c r="L1149" t="s">
        <v>5033</v>
      </c>
      <c r="M1149" t="s">
        <v>8163</v>
      </c>
      <c r="N1149" s="44" t="s">
        <v>501</v>
      </c>
      <c r="O1149" s="44" t="s">
        <v>501</v>
      </c>
      <c r="P1149" s="44" t="s">
        <v>501</v>
      </c>
      <c r="Q1149" s="44" t="s">
        <v>501</v>
      </c>
    </row>
    <row r="1150" spans="1:17" ht="18" customHeight="1">
      <c r="A1150">
        <v>4395</v>
      </c>
      <c r="B1150">
        <v>4395</v>
      </c>
      <c r="C1150" s="3">
        <v>41165</v>
      </c>
      <c r="D1150">
        <v>41210</v>
      </c>
      <c r="E1150" t="s">
        <v>1599</v>
      </c>
      <c r="F1150" t="s">
        <v>1535</v>
      </c>
      <c r="G1150" t="s">
        <v>2176</v>
      </c>
      <c r="H1150" s="44" t="s">
        <v>501</v>
      </c>
      <c r="I1150" s="44">
        <v>41169</v>
      </c>
      <c r="J1150" t="s">
        <v>8159</v>
      </c>
      <c r="K1150" t="s">
        <v>8164</v>
      </c>
      <c r="L1150" t="s">
        <v>5033</v>
      </c>
      <c r="M1150" t="s">
        <v>8161</v>
      </c>
      <c r="N1150" s="44" t="s">
        <v>501</v>
      </c>
      <c r="O1150" s="44" t="s">
        <v>501</v>
      </c>
      <c r="P1150" s="44" t="s">
        <v>501</v>
      </c>
      <c r="Q1150" s="44" t="s">
        <v>501</v>
      </c>
    </row>
    <row r="1151" spans="1:17" ht="18" customHeight="1">
      <c r="A1151">
        <v>4394</v>
      </c>
      <c r="B1151">
        <v>4394</v>
      </c>
      <c r="C1151" s="3">
        <v>41165</v>
      </c>
      <c r="D1151">
        <v>41210</v>
      </c>
      <c r="E1151" t="s">
        <v>1599</v>
      </c>
      <c r="F1151" t="s">
        <v>1535</v>
      </c>
      <c r="G1151" t="s">
        <v>2176</v>
      </c>
      <c r="H1151" s="44" t="s">
        <v>501</v>
      </c>
      <c r="I1151" s="44">
        <v>41169</v>
      </c>
      <c r="J1151" t="s">
        <v>8159</v>
      </c>
      <c r="K1151" t="s">
        <v>8165</v>
      </c>
      <c r="L1151" t="s">
        <v>5033</v>
      </c>
      <c r="M1151" t="s">
        <v>8166</v>
      </c>
      <c r="N1151" s="44" t="s">
        <v>501</v>
      </c>
      <c r="O1151" s="44" t="s">
        <v>501</v>
      </c>
      <c r="P1151" s="44" t="s">
        <v>501</v>
      </c>
      <c r="Q1151" s="44" t="s">
        <v>501</v>
      </c>
    </row>
    <row r="1152" spans="1:17" ht="18" customHeight="1">
      <c r="A1152">
        <v>4392</v>
      </c>
      <c r="B1152">
        <v>4392</v>
      </c>
      <c r="C1152" s="3">
        <v>41165</v>
      </c>
      <c r="D1152">
        <v>41210</v>
      </c>
      <c r="E1152" t="s">
        <v>1599</v>
      </c>
      <c r="F1152" t="s">
        <v>1535</v>
      </c>
      <c r="G1152" t="s">
        <v>2176</v>
      </c>
      <c r="H1152" s="44" t="s">
        <v>501</v>
      </c>
      <c r="I1152" s="44">
        <v>41169</v>
      </c>
      <c r="J1152" t="s">
        <v>8159</v>
      </c>
      <c r="K1152" t="s">
        <v>8167</v>
      </c>
      <c r="L1152" t="s">
        <v>8168</v>
      </c>
      <c r="M1152" t="s">
        <v>8161</v>
      </c>
      <c r="N1152" s="44" t="s">
        <v>501</v>
      </c>
      <c r="O1152" s="44" t="s">
        <v>501</v>
      </c>
      <c r="P1152" s="44" t="s">
        <v>501</v>
      </c>
      <c r="Q1152" s="44" t="s">
        <v>501</v>
      </c>
    </row>
    <row r="1153" spans="1:17" ht="18" customHeight="1">
      <c r="A1153">
        <v>4391</v>
      </c>
      <c r="B1153">
        <v>4391</v>
      </c>
      <c r="C1153" s="3">
        <v>41165</v>
      </c>
      <c r="D1153">
        <v>41210</v>
      </c>
      <c r="E1153" t="s">
        <v>1534</v>
      </c>
      <c r="F1153" t="s">
        <v>1535</v>
      </c>
      <c r="G1153" t="s">
        <v>8169</v>
      </c>
      <c r="H1153" s="44" t="s">
        <v>8508</v>
      </c>
      <c r="I1153" s="44">
        <v>41170</v>
      </c>
      <c r="J1153" t="s">
        <v>8170</v>
      </c>
      <c r="K1153" t="s">
        <v>8171</v>
      </c>
      <c r="L1153" t="s">
        <v>8172</v>
      </c>
      <c r="M1153" t="s">
        <v>8173</v>
      </c>
      <c r="N1153" s="44" t="s">
        <v>8735</v>
      </c>
      <c r="O1153" s="44" t="s">
        <v>6320</v>
      </c>
      <c r="P1153" s="44">
        <v>41178</v>
      </c>
      <c r="Q1153" s="44" t="s">
        <v>501</v>
      </c>
    </row>
    <row r="1154" spans="1:17" ht="18" customHeight="1">
      <c r="A1154">
        <v>4390</v>
      </c>
      <c r="B1154">
        <v>4390</v>
      </c>
      <c r="C1154" s="3">
        <v>41165</v>
      </c>
      <c r="D1154">
        <v>41210</v>
      </c>
      <c r="E1154" t="s">
        <v>1534</v>
      </c>
      <c r="F1154" t="s">
        <v>1535</v>
      </c>
      <c r="G1154" t="s">
        <v>8169</v>
      </c>
      <c r="H1154" s="44" t="s">
        <v>8509</v>
      </c>
      <c r="I1154" s="44">
        <v>41170</v>
      </c>
      <c r="J1154" t="s">
        <v>8170</v>
      </c>
      <c r="K1154" t="s">
        <v>8174</v>
      </c>
      <c r="L1154" t="s">
        <v>8172</v>
      </c>
      <c r="M1154" t="s">
        <v>8175</v>
      </c>
      <c r="N1154" s="44" t="s">
        <v>8525</v>
      </c>
      <c r="O1154" s="44" t="s">
        <v>6320</v>
      </c>
      <c r="P1154" s="44">
        <v>41177</v>
      </c>
      <c r="Q1154" s="44" t="s">
        <v>501</v>
      </c>
    </row>
    <row r="1155" spans="1:17" ht="18" customHeight="1">
      <c r="A1155">
        <v>4389</v>
      </c>
      <c r="B1155">
        <v>4389</v>
      </c>
      <c r="C1155" s="3">
        <v>41165</v>
      </c>
      <c r="D1155">
        <v>41210</v>
      </c>
      <c r="E1155" t="s">
        <v>1599</v>
      </c>
      <c r="F1155" t="s">
        <v>1535</v>
      </c>
      <c r="G1155" t="s">
        <v>8176</v>
      </c>
      <c r="H1155" s="44" t="s">
        <v>501</v>
      </c>
      <c r="I1155" s="44">
        <v>41170</v>
      </c>
      <c r="J1155" t="s">
        <v>8177</v>
      </c>
      <c r="K1155" t="s">
        <v>8178</v>
      </c>
      <c r="L1155" t="s">
        <v>8179</v>
      </c>
      <c r="M1155" t="s">
        <v>8180</v>
      </c>
      <c r="N1155" s="44" t="s">
        <v>501</v>
      </c>
      <c r="O1155" s="44" t="s">
        <v>501</v>
      </c>
      <c r="P1155" s="44" t="s">
        <v>501</v>
      </c>
      <c r="Q1155" s="44" t="s">
        <v>501</v>
      </c>
    </row>
    <row r="1156" spans="1:17" ht="18" customHeight="1">
      <c r="A1156">
        <v>4388</v>
      </c>
      <c r="B1156">
        <v>4388</v>
      </c>
      <c r="C1156" s="3">
        <v>41165</v>
      </c>
      <c r="D1156">
        <v>41210</v>
      </c>
      <c r="E1156" t="s">
        <v>1599</v>
      </c>
      <c r="F1156" t="s">
        <v>1535</v>
      </c>
      <c r="G1156" t="s">
        <v>8176</v>
      </c>
      <c r="H1156" s="44" t="s">
        <v>501</v>
      </c>
      <c r="I1156" s="44">
        <v>41170</v>
      </c>
      <c r="J1156" t="s">
        <v>8181</v>
      </c>
      <c r="K1156" t="s">
        <v>8182</v>
      </c>
      <c r="L1156" t="s">
        <v>8179</v>
      </c>
      <c r="M1156" t="s">
        <v>8183</v>
      </c>
      <c r="N1156" s="44" t="s">
        <v>501</v>
      </c>
      <c r="O1156" s="44" t="s">
        <v>501</v>
      </c>
      <c r="P1156" s="44" t="s">
        <v>501</v>
      </c>
      <c r="Q1156" s="44" t="s">
        <v>501</v>
      </c>
    </row>
    <row r="1157" spans="1:17" ht="18" customHeight="1">
      <c r="A1157">
        <v>4387</v>
      </c>
      <c r="B1157">
        <v>4387</v>
      </c>
      <c r="C1157" s="3">
        <v>41165</v>
      </c>
      <c r="D1157">
        <v>41210</v>
      </c>
      <c r="E1157" t="s">
        <v>1599</v>
      </c>
      <c r="F1157" t="s">
        <v>1535</v>
      </c>
      <c r="G1157" t="s">
        <v>8176</v>
      </c>
      <c r="H1157" s="44" t="s">
        <v>501</v>
      </c>
      <c r="I1157" s="44">
        <v>41170</v>
      </c>
      <c r="J1157" t="s">
        <v>8184</v>
      </c>
      <c r="K1157" t="s">
        <v>8185</v>
      </c>
      <c r="L1157" t="s">
        <v>8179</v>
      </c>
      <c r="M1157" t="s">
        <v>8186</v>
      </c>
      <c r="N1157" s="44" t="s">
        <v>501</v>
      </c>
      <c r="O1157" s="44" t="s">
        <v>501</v>
      </c>
      <c r="P1157" s="44" t="s">
        <v>501</v>
      </c>
      <c r="Q1157" s="44" t="s">
        <v>501</v>
      </c>
    </row>
    <row r="1158" spans="1:17" ht="18" customHeight="1">
      <c r="A1158">
        <v>4380</v>
      </c>
      <c r="B1158">
        <v>4380</v>
      </c>
      <c r="C1158" s="3">
        <v>41165</v>
      </c>
      <c r="D1158">
        <v>41210</v>
      </c>
      <c r="E1158" t="s">
        <v>1599</v>
      </c>
      <c r="F1158" t="s">
        <v>1535</v>
      </c>
      <c r="G1158" t="s">
        <v>7640</v>
      </c>
      <c r="H1158" s="44" t="s">
        <v>501</v>
      </c>
      <c r="I1158" s="44">
        <v>41170</v>
      </c>
      <c r="J1158" t="s">
        <v>7641</v>
      </c>
      <c r="K1158" t="s">
        <v>8187</v>
      </c>
      <c r="L1158" t="s">
        <v>7643</v>
      </c>
      <c r="M1158" t="s">
        <v>7644</v>
      </c>
      <c r="N1158" s="44" t="s">
        <v>501</v>
      </c>
      <c r="O1158" s="44" t="s">
        <v>501</v>
      </c>
      <c r="P1158" s="44" t="s">
        <v>501</v>
      </c>
      <c r="Q1158" s="44" t="s">
        <v>501</v>
      </c>
    </row>
    <row r="1159" spans="1:17" ht="18" customHeight="1">
      <c r="A1159">
        <v>4475</v>
      </c>
      <c r="B1159">
        <v>4475</v>
      </c>
      <c r="C1159" s="3">
        <v>41165</v>
      </c>
      <c r="D1159">
        <v>41210</v>
      </c>
      <c r="E1159" t="s">
        <v>1599</v>
      </c>
      <c r="F1159" t="s">
        <v>1535</v>
      </c>
      <c r="G1159" t="s">
        <v>1845</v>
      </c>
      <c r="H1159" s="44" t="s">
        <v>501</v>
      </c>
      <c r="I1159" s="44">
        <v>41170</v>
      </c>
      <c r="J1159" t="s">
        <v>8250</v>
      </c>
      <c r="K1159" t="s">
        <v>8251</v>
      </c>
      <c r="L1159" t="s">
        <v>4906</v>
      </c>
      <c r="M1159" t="s">
        <v>8252</v>
      </c>
      <c r="N1159" s="44" t="s">
        <v>501</v>
      </c>
      <c r="O1159" s="44" t="s">
        <v>501</v>
      </c>
      <c r="P1159" s="44" t="s">
        <v>501</v>
      </c>
      <c r="Q1159" s="44" t="s">
        <v>501</v>
      </c>
    </row>
    <row r="1160" spans="1:17" ht="18" customHeight="1">
      <c r="A1160">
        <v>4474</v>
      </c>
      <c r="B1160">
        <v>4474</v>
      </c>
      <c r="C1160" s="3">
        <v>41165</v>
      </c>
      <c r="D1160">
        <v>41210</v>
      </c>
      <c r="E1160" t="s">
        <v>1599</v>
      </c>
      <c r="F1160" t="s">
        <v>1535</v>
      </c>
      <c r="G1160" t="s">
        <v>1845</v>
      </c>
      <c r="H1160" s="44" t="s">
        <v>501</v>
      </c>
      <c r="I1160" s="44">
        <v>41170</v>
      </c>
      <c r="J1160" t="s">
        <v>8250</v>
      </c>
      <c r="K1160" t="s">
        <v>8253</v>
      </c>
      <c r="L1160" t="s">
        <v>4906</v>
      </c>
      <c r="M1160" t="s">
        <v>8252</v>
      </c>
      <c r="N1160" s="44" t="s">
        <v>501</v>
      </c>
      <c r="O1160" s="44" t="s">
        <v>501</v>
      </c>
      <c r="P1160" s="44" t="s">
        <v>501</v>
      </c>
      <c r="Q1160" s="44" t="s">
        <v>501</v>
      </c>
    </row>
    <row r="1161" spans="1:17" ht="18" customHeight="1">
      <c r="A1161">
        <v>4473</v>
      </c>
      <c r="B1161">
        <v>4473</v>
      </c>
      <c r="C1161" s="3">
        <v>41165</v>
      </c>
      <c r="D1161">
        <v>41210</v>
      </c>
      <c r="E1161" t="s">
        <v>1687</v>
      </c>
      <c r="F1161" t="s">
        <v>1535</v>
      </c>
      <c r="G1161" t="s">
        <v>1845</v>
      </c>
      <c r="H1161" s="44" t="s">
        <v>501</v>
      </c>
      <c r="I1161" s="44" t="s">
        <v>501</v>
      </c>
      <c r="J1161" t="s">
        <v>8250</v>
      </c>
      <c r="K1161" t="s">
        <v>8254</v>
      </c>
      <c r="L1161" t="s">
        <v>4906</v>
      </c>
      <c r="M1161" t="s">
        <v>8252</v>
      </c>
      <c r="N1161" s="44" t="s">
        <v>501</v>
      </c>
      <c r="O1161" s="44" t="s">
        <v>501</v>
      </c>
      <c r="P1161" s="44" t="s">
        <v>501</v>
      </c>
      <c r="Q1161" s="44" t="s">
        <v>501</v>
      </c>
    </row>
    <row r="1162" spans="1:17" ht="18" customHeight="1">
      <c r="A1162">
        <v>4467</v>
      </c>
      <c r="B1162">
        <v>4467</v>
      </c>
      <c r="C1162" s="3">
        <v>41165</v>
      </c>
      <c r="D1162">
        <v>41210</v>
      </c>
      <c r="E1162" t="s">
        <v>1687</v>
      </c>
      <c r="F1162" t="s">
        <v>1535</v>
      </c>
      <c r="G1162" t="s">
        <v>1845</v>
      </c>
      <c r="H1162" s="44" t="s">
        <v>501</v>
      </c>
      <c r="I1162" s="44" t="s">
        <v>501</v>
      </c>
      <c r="J1162" t="s">
        <v>8255</v>
      </c>
      <c r="K1162" t="s">
        <v>8256</v>
      </c>
      <c r="L1162" t="s">
        <v>4906</v>
      </c>
      <c r="M1162" t="s">
        <v>8257</v>
      </c>
      <c r="N1162" s="44" t="s">
        <v>501</v>
      </c>
      <c r="O1162" s="44" t="s">
        <v>501</v>
      </c>
      <c r="P1162" s="44" t="s">
        <v>501</v>
      </c>
      <c r="Q1162" s="44" t="s">
        <v>501</v>
      </c>
    </row>
    <row r="1163" spans="1:17" ht="18" customHeight="1">
      <c r="A1163">
        <v>4465</v>
      </c>
      <c r="B1163">
        <v>4465</v>
      </c>
      <c r="C1163" s="3">
        <v>41165</v>
      </c>
      <c r="D1163">
        <v>41210</v>
      </c>
      <c r="E1163" t="s">
        <v>1687</v>
      </c>
      <c r="F1163" t="s">
        <v>1535</v>
      </c>
      <c r="G1163" t="s">
        <v>3118</v>
      </c>
      <c r="H1163" s="44" t="s">
        <v>501</v>
      </c>
      <c r="I1163" s="44" t="s">
        <v>501</v>
      </c>
      <c r="J1163" t="s">
        <v>8258</v>
      </c>
      <c r="K1163" t="s">
        <v>8259</v>
      </c>
      <c r="L1163" t="s">
        <v>5146</v>
      </c>
      <c r="M1163" t="s">
        <v>8260</v>
      </c>
      <c r="N1163" s="44" t="s">
        <v>501</v>
      </c>
      <c r="O1163" s="44" t="s">
        <v>501</v>
      </c>
      <c r="P1163" s="44" t="s">
        <v>501</v>
      </c>
      <c r="Q1163" s="44" t="s">
        <v>501</v>
      </c>
    </row>
    <row r="1164" spans="1:17" ht="18" customHeight="1">
      <c r="A1164">
        <v>3321</v>
      </c>
      <c r="B1164">
        <v>3321</v>
      </c>
      <c r="C1164" s="3">
        <v>41165</v>
      </c>
      <c r="D1164">
        <v>41210</v>
      </c>
      <c r="E1164" t="s">
        <v>1599</v>
      </c>
      <c r="F1164" t="s">
        <v>1535</v>
      </c>
      <c r="G1164" t="s">
        <v>8261</v>
      </c>
      <c r="H1164" s="44" t="s">
        <v>501</v>
      </c>
      <c r="I1164" s="44">
        <v>41172</v>
      </c>
      <c r="J1164" t="s">
        <v>8262</v>
      </c>
      <c r="K1164" t="s">
        <v>8263</v>
      </c>
      <c r="L1164" t="s">
        <v>8264</v>
      </c>
      <c r="M1164" t="s">
        <v>8265</v>
      </c>
      <c r="N1164" s="44" t="s">
        <v>501</v>
      </c>
      <c r="O1164" s="44" t="s">
        <v>501</v>
      </c>
      <c r="P1164" s="44" t="s">
        <v>501</v>
      </c>
      <c r="Q1164" s="44" t="s">
        <v>501</v>
      </c>
    </row>
    <row r="1165" spans="1:17" ht="18" customHeight="1">
      <c r="A1165">
        <v>4455</v>
      </c>
      <c r="B1165">
        <v>4455</v>
      </c>
      <c r="C1165" s="3">
        <v>41165</v>
      </c>
      <c r="D1165">
        <v>41210</v>
      </c>
      <c r="E1165" t="s">
        <v>1599</v>
      </c>
      <c r="F1165" t="s">
        <v>1535</v>
      </c>
      <c r="G1165" t="s">
        <v>8266</v>
      </c>
      <c r="H1165" s="44" t="s">
        <v>501</v>
      </c>
      <c r="I1165" s="44">
        <v>41178</v>
      </c>
      <c r="J1165" t="s">
        <v>8267</v>
      </c>
      <c r="K1165" t="s">
        <v>8268</v>
      </c>
      <c r="L1165" t="s">
        <v>8269</v>
      </c>
      <c r="M1165" t="s">
        <v>8270</v>
      </c>
      <c r="N1165" s="44" t="s">
        <v>501</v>
      </c>
      <c r="O1165" s="44" t="s">
        <v>501</v>
      </c>
      <c r="P1165" s="44" t="s">
        <v>501</v>
      </c>
      <c r="Q1165" s="44" t="s">
        <v>501</v>
      </c>
    </row>
    <row r="1166" spans="1:17" ht="18" customHeight="1">
      <c r="A1166">
        <v>4456</v>
      </c>
      <c r="B1166">
        <v>4456</v>
      </c>
      <c r="C1166" s="3">
        <v>41165</v>
      </c>
      <c r="D1166">
        <v>41210</v>
      </c>
      <c r="E1166" t="s">
        <v>1599</v>
      </c>
      <c r="F1166" t="s">
        <v>1535</v>
      </c>
      <c r="G1166" t="s">
        <v>8266</v>
      </c>
      <c r="H1166" s="44" t="s">
        <v>501</v>
      </c>
      <c r="I1166" s="44">
        <v>41178</v>
      </c>
      <c r="J1166" t="s">
        <v>8271</v>
      </c>
      <c r="K1166" t="s">
        <v>8272</v>
      </c>
      <c r="L1166" t="s">
        <v>8269</v>
      </c>
      <c r="M1166" t="s">
        <v>8273</v>
      </c>
      <c r="N1166" s="44" t="s">
        <v>501</v>
      </c>
      <c r="O1166" s="44" t="s">
        <v>501</v>
      </c>
      <c r="P1166" s="44" t="s">
        <v>501</v>
      </c>
      <c r="Q1166" s="44" t="s">
        <v>501</v>
      </c>
    </row>
    <row r="1167" spans="1:17" ht="18" customHeight="1">
      <c r="A1167">
        <v>4454</v>
      </c>
      <c r="B1167">
        <v>4454</v>
      </c>
      <c r="C1167" s="3">
        <v>41165</v>
      </c>
      <c r="D1167">
        <v>41210</v>
      </c>
      <c r="E1167" t="s">
        <v>1599</v>
      </c>
      <c r="F1167" t="s">
        <v>1535</v>
      </c>
      <c r="G1167" t="s">
        <v>8266</v>
      </c>
      <c r="H1167" s="44" t="s">
        <v>501</v>
      </c>
      <c r="I1167" s="44">
        <v>41178</v>
      </c>
      <c r="J1167" t="s">
        <v>8274</v>
      </c>
      <c r="K1167" t="s">
        <v>8275</v>
      </c>
      <c r="L1167" t="s">
        <v>8269</v>
      </c>
      <c r="M1167" t="s">
        <v>8276</v>
      </c>
      <c r="N1167" s="44" t="s">
        <v>501</v>
      </c>
      <c r="O1167" s="44" t="s">
        <v>501</v>
      </c>
      <c r="P1167" s="44" t="s">
        <v>501</v>
      </c>
      <c r="Q1167" s="44" t="s">
        <v>501</v>
      </c>
    </row>
    <row r="1168" spans="1:17" ht="18" customHeight="1">
      <c r="A1168">
        <v>4453</v>
      </c>
      <c r="B1168">
        <v>4453</v>
      </c>
      <c r="C1168" s="3">
        <v>41165</v>
      </c>
      <c r="D1168">
        <v>41210</v>
      </c>
      <c r="E1168" t="s">
        <v>1599</v>
      </c>
      <c r="F1168" t="s">
        <v>1535</v>
      </c>
      <c r="G1168" t="s">
        <v>8266</v>
      </c>
      <c r="H1168" s="44" t="s">
        <v>501</v>
      </c>
      <c r="I1168" s="44">
        <v>41178</v>
      </c>
      <c r="J1168" t="s">
        <v>8277</v>
      </c>
      <c r="K1168" t="s">
        <v>8278</v>
      </c>
      <c r="L1168" t="s">
        <v>8269</v>
      </c>
      <c r="M1168" t="s">
        <v>8279</v>
      </c>
      <c r="N1168" s="44" t="s">
        <v>501</v>
      </c>
      <c r="O1168" s="44" t="s">
        <v>501</v>
      </c>
      <c r="P1168" s="44" t="s">
        <v>501</v>
      </c>
      <c r="Q1168" s="44" t="s">
        <v>501</v>
      </c>
    </row>
    <row r="1169" spans="1:17" ht="18" customHeight="1">
      <c r="A1169">
        <v>4452</v>
      </c>
      <c r="B1169">
        <v>4452</v>
      </c>
      <c r="C1169" s="3">
        <v>41165</v>
      </c>
      <c r="D1169">
        <v>41210</v>
      </c>
      <c r="E1169" t="s">
        <v>1599</v>
      </c>
      <c r="F1169" t="s">
        <v>1535</v>
      </c>
      <c r="G1169" t="s">
        <v>8266</v>
      </c>
      <c r="H1169" s="44" t="s">
        <v>501</v>
      </c>
      <c r="I1169" s="44">
        <v>41178</v>
      </c>
      <c r="J1169" t="s">
        <v>8280</v>
      </c>
      <c r="K1169" t="s">
        <v>8281</v>
      </c>
      <c r="L1169" t="s">
        <v>8269</v>
      </c>
      <c r="M1169" t="s">
        <v>8282</v>
      </c>
      <c r="N1169" s="44" t="s">
        <v>501</v>
      </c>
      <c r="O1169" s="44" t="s">
        <v>501</v>
      </c>
      <c r="P1169" s="44" t="s">
        <v>501</v>
      </c>
      <c r="Q1169" s="44" t="s">
        <v>501</v>
      </c>
    </row>
    <row r="1170" spans="1:17" ht="18" customHeight="1">
      <c r="A1170">
        <v>4451</v>
      </c>
      <c r="B1170">
        <v>4451</v>
      </c>
      <c r="C1170" s="3">
        <v>41165</v>
      </c>
      <c r="D1170">
        <v>41210</v>
      </c>
      <c r="E1170" t="s">
        <v>1599</v>
      </c>
      <c r="F1170" t="s">
        <v>1535</v>
      </c>
      <c r="G1170" t="s">
        <v>8266</v>
      </c>
      <c r="H1170" s="44" t="s">
        <v>501</v>
      </c>
      <c r="I1170" s="44">
        <v>41178</v>
      </c>
      <c r="J1170" t="s">
        <v>8283</v>
      </c>
      <c r="K1170" t="s">
        <v>8284</v>
      </c>
      <c r="L1170" t="s">
        <v>8269</v>
      </c>
      <c r="M1170" t="s">
        <v>8285</v>
      </c>
      <c r="N1170" s="44" t="s">
        <v>501</v>
      </c>
      <c r="O1170" s="44" t="s">
        <v>501</v>
      </c>
      <c r="P1170" s="44" t="s">
        <v>501</v>
      </c>
      <c r="Q1170" s="44" t="s">
        <v>501</v>
      </c>
    </row>
    <row r="1171" spans="1:17" ht="18" customHeight="1">
      <c r="A1171">
        <v>4450</v>
      </c>
      <c r="B1171">
        <v>4450</v>
      </c>
      <c r="C1171" s="3">
        <v>41165</v>
      </c>
      <c r="D1171">
        <v>41210</v>
      </c>
      <c r="E1171" t="s">
        <v>1599</v>
      </c>
      <c r="F1171" t="s">
        <v>1535</v>
      </c>
      <c r="G1171" t="s">
        <v>8266</v>
      </c>
      <c r="H1171" s="44" t="s">
        <v>501</v>
      </c>
      <c r="I1171" s="44">
        <v>41178</v>
      </c>
      <c r="J1171" t="s">
        <v>8286</v>
      </c>
      <c r="K1171" t="s">
        <v>8287</v>
      </c>
      <c r="L1171" t="s">
        <v>8269</v>
      </c>
      <c r="M1171" t="s">
        <v>8288</v>
      </c>
      <c r="N1171" s="44" t="s">
        <v>501</v>
      </c>
      <c r="O1171" s="44" t="s">
        <v>501</v>
      </c>
      <c r="P1171" s="44" t="s">
        <v>501</v>
      </c>
      <c r="Q1171" s="44" t="s">
        <v>501</v>
      </c>
    </row>
    <row r="1172" spans="1:17" ht="18" customHeight="1">
      <c r="A1172">
        <v>4449</v>
      </c>
      <c r="B1172">
        <v>4449</v>
      </c>
      <c r="C1172" s="3">
        <v>41165</v>
      </c>
      <c r="D1172">
        <v>41210</v>
      </c>
      <c r="E1172" t="s">
        <v>1687</v>
      </c>
      <c r="F1172" t="s">
        <v>1535</v>
      </c>
      <c r="G1172" t="s">
        <v>3507</v>
      </c>
      <c r="H1172" s="44" t="s">
        <v>501</v>
      </c>
      <c r="I1172" s="44" t="s">
        <v>501</v>
      </c>
      <c r="J1172" t="s">
        <v>8289</v>
      </c>
      <c r="K1172" t="s">
        <v>8290</v>
      </c>
      <c r="L1172" t="s">
        <v>5190</v>
      </c>
      <c r="M1172" t="s">
        <v>8291</v>
      </c>
      <c r="N1172" s="44" t="s">
        <v>501</v>
      </c>
      <c r="O1172" s="44" t="s">
        <v>501</v>
      </c>
      <c r="P1172" s="44" t="s">
        <v>501</v>
      </c>
      <c r="Q1172" s="44" t="s">
        <v>501</v>
      </c>
    </row>
    <row r="1173" spans="1:17" ht="18" customHeight="1">
      <c r="A1173">
        <v>4448</v>
      </c>
      <c r="B1173">
        <v>4448</v>
      </c>
      <c r="C1173" s="3">
        <v>41165</v>
      </c>
      <c r="D1173">
        <v>41210</v>
      </c>
      <c r="E1173" t="s">
        <v>1599</v>
      </c>
      <c r="F1173" t="s">
        <v>1535</v>
      </c>
      <c r="G1173" t="s">
        <v>3507</v>
      </c>
      <c r="H1173" s="44" t="s">
        <v>501</v>
      </c>
      <c r="I1173" s="44">
        <v>41172</v>
      </c>
      <c r="J1173" t="s">
        <v>8292</v>
      </c>
      <c r="K1173" t="s">
        <v>8293</v>
      </c>
      <c r="L1173" t="s">
        <v>5190</v>
      </c>
      <c r="M1173" t="s">
        <v>8294</v>
      </c>
      <c r="N1173" s="44" t="s">
        <v>501</v>
      </c>
      <c r="O1173" s="44" t="s">
        <v>501</v>
      </c>
      <c r="P1173" s="44" t="s">
        <v>501</v>
      </c>
      <c r="Q1173" s="44" t="s">
        <v>501</v>
      </c>
    </row>
    <row r="1174" spans="1:17" ht="18" customHeight="1">
      <c r="A1174">
        <v>4447</v>
      </c>
      <c r="B1174">
        <v>4447</v>
      </c>
      <c r="C1174" s="3">
        <v>41165</v>
      </c>
      <c r="D1174">
        <v>41210</v>
      </c>
      <c r="E1174" t="s">
        <v>1599</v>
      </c>
      <c r="F1174" t="s">
        <v>1535</v>
      </c>
      <c r="G1174" t="s">
        <v>2150</v>
      </c>
      <c r="H1174" s="44" t="s">
        <v>501</v>
      </c>
      <c r="I1174" s="44">
        <v>41173</v>
      </c>
      <c r="J1174" t="s">
        <v>8295</v>
      </c>
      <c r="K1174" t="s">
        <v>8296</v>
      </c>
      <c r="L1174" t="s">
        <v>5024</v>
      </c>
      <c r="M1174" t="s">
        <v>8297</v>
      </c>
      <c r="N1174" s="44" t="s">
        <v>501</v>
      </c>
      <c r="O1174" s="44" t="s">
        <v>501</v>
      </c>
      <c r="P1174" s="44" t="s">
        <v>501</v>
      </c>
      <c r="Q1174" s="44" t="s">
        <v>501</v>
      </c>
    </row>
    <row r="1175" spans="1:17" ht="18" customHeight="1">
      <c r="A1175">
        <v>4444</v>
      </c>
      <c r="B1175">
        <v>4444</v>
      </c>
      <c r="C1175" s="3">
        <v>41165</v>
      </c>
      <c r="D1175">
        <v>41210</v>
      </c>
      <c r="E1175" t="s">
        <v>1599</v>
      </c>
      <c r="F1175" t="s">
        <v>1535</v>
      </c>
      <c r="G1175" t="s">
        <v>4678</v>
      </c>
      <c r="H1175" s="44" t="s">
        <v>501</v>
      </c>
      <c r="I1175" s="44">
        <v>41172</v>
      </c>
      <c r="J1175" t="s">
        <v>8298</v>
      </c>
      <c r="K1175" t="s">
        <v>8299</v>
      </c>
      <c r="L1175" t="s">
        <v>8300</v>
      </c>
      <c r="M1175" t="s">
        <v>8301</v>
      </c>
      <c r="N1175" s="44" t="s">
        <v>501</v>
      </c>
      <c r="O1175" s="44" t="s">
        <v>501</v>
      </c>
      <c r="P1175" s="44" t="s">
        <v>501</v>
      </c>
      <c r="Q1175" s="44" t="s">
        <v>501</v>
      </c>
    </row>
    <row r="1176" spans="1:17" ht="18" customHeight="1">
      <c r="A1176">
        <v>4438</v>
      </c>
      <c r="B1176">
        <v>4438</v>
      </c>
      <c r="C1176" s="3">
        <v>41165</v>
      </c>
      <c r="D1176">
        <v>41210</v>
      </c>
      <c r="E1176" t="s">
        <v>1599</v>
      </c>
      <c r="F1176" t="s">
        <v>1535</v>
      </c>
      <c r="G1176" t="s">
        <v>2061</v>
      </c>
      <c r="H1176" s="44" t="s">
        <v>501</v>
      </c>
      <c r="I1176" s="44">
        <v>41173</v>
      </c>
      <c r="J1176" t="s">
        <v>8049</v>
      </c>
      <c r="K1176" t="s">
        <v>8302</v>
      </c>
      <c r="L1176" t="s">
        <v>4992</v>
      </c>
      <c r="M1176" t="s">
        <v>8303</v>
      </c>
      <c r="N1176" s="44" t="s">
        <v>501</v>
      </c>
      <c r="O1176" s="44" t="s">
        <v>501</v>
      </c>
      <c r="P1176" s="44" t="s">
        <v>501</v>
      </c>
      <c r="Q1176" s="44" t="s">
        <v>501</v>
      </c>
    </row>
    <row r="1177" spans="1:17" ht="18" customHeight="1">
      <c r="A1177">
        <v>4446</v>
      </c>
      <c r="B1177">
        <v>4446</v>
      </c>
      <c r="C1177" s="3">
        <v>41165</v>
      </c>
      <c r="D1177">
        <v>41210</v>
      </c>
      <c r="E1177" t="s">
        <v>1599</v>
      </c>
      <c r="F1177" t="s">
        <v>1535</v>
      </c>
      <c r="G1177" t="s">
        <v>4092</v>
      </c>
      <c r="H1177" s="44" t="s">
        <v>501</v>
      </c>
      <c r="I1177" s="44">
        <v>41172</v>
      </c>
      <c r="J1177" t="s">
        <v>8304</v>
      </c>
      <c r="K1177" t="s">
        <v>8305</v>
      </c>
      <c r="L1177" t="s">
        <v>5612</v>
      </c>
      <c r="M1177" t="s">
        <v>8306</v>
      </c>
      <c r="N1177" s="44" t="s">
        <v>501</v>
      </c>
      <c r="O1177" s="44" t="s">
        <v>501</v>
      </c>
      <c r="P1177" s="44" t="s">
        <v>501</v>
      </c>
      <c r="Q1177" s="44" t="s">
        <v>501</v>
      </c>
    </row>
    <row r="1178" spans="1:17" ht="18" customHeight="1">
      <c r="A1178">
        <v>4440</v>
      </c>
      <c r="B1178">
        <v>4440</v>
      </c>
      <c r="C1178" s="3">
        <v>41165</v>
      </c>
      <c r="D1178">
        <v>41210</v>
      </c>
      <c r="E1178" t="s">
        <v>1599</v>
      </c>
      <c r="F1178" t="s">
        <v>1535</v>
      </c>
      <c r="G1178" t="s">
        <v>8041</v>
      </c>
      <c r="H1178" s="44" t="s">
        <v>501</v>
      </c>
      <c r="I1178" s="44">
        <v>41172</v>
      </c>
      <c r="J1178" t="s">
        <v>8307</v>
      </c>
      <c r="K1178" t="s">
        <v>8308</v>
      </c>
      <c r="L1178" t="s">
        <v>8044</v>
      </c>
      <c r="M1178" t="s">
        <v>8309</v>
      </c>
      <c r="N1178" s="44" t="s">
        <v>501</v>
      </c>
      <c r="O1178" s="44" t="s">
        <v>501</v>
      </c>
      <c r="P1178" s="44" t="s">
        <v>501</v>
      </c>
      <c r="Q1178" s="44" t="s">
        <v>501</v>
      </c>
    </row>
    <row r="1179" spans="1:17" ht="18" customHeight="1">
      <c r="A1179">
        <v>4442</v>
      </c>
      <c r="B1179">
        <v>4442</v>
      </c>
      <c r="C1179" s="3">
        <v>41165</v>
      </c>
      <c r="D1179">
        <v>41210</v>
      </c>
      <c r="E1179" t="s">
        <v>1599</v>
      </c>
      <c r="F1179" t="s">
        <v>1535</v>
      </c>
      <c r="G1179" t="s">
        <v>8041</v>
      </c>
      <c r="H1179" s="44" t="s">
        <v>501</v>
      </c>
      <c r="I1179" s="44">
        <v>41172</v>
      </c>
      <c r="J1179" t="s">
        <v>8310</v>
      </c>
      <c r="K1179" t="s">
        <v>8311</v>
      </c>
      <c r="L1179" t="s">
        <v>8044</v>
      </c>
      <c r="M1179" t="s">
        <v>8312</v>
      </c>
      <c r="N1179" s="44" t="s">
        <v>501</v>
      </c>
      <c r="O1179" s="44" t="s">
        <v>501</v>
      </c>
      <c r="P1179" s="44" t="s">
        <v>501</v>
      </c>
      <c r="Q1179" s="44" t="s">
        <v>501</v>
      </c>
    </row>
    <row r="1180" spans="1:17" ht="18" customHeight="1">
      <c r="A1180">
        <v>4441</v>
      </c>
      <c r="B1180">
        <v>4441</v>
      </c>
      <c r="C1180" s="3">
        <v>41165</v>
      </c>
      <c r="D1180">
        <v>41210</v>
      </c>
      <c r="E1180" t="s">
        <v>1543</v>
      </c>
      <c r="F1180" t="s">
        <v>1535</v>
      </c>
      <c r="G1180" t="s">
        <v>8041</v>
      </c>
      <c r="H1180" s="44" t="s">
        <v>501</v>
      </c>
      <c r="I1180" s="44">
        <v>41172</v>
      </c>
      <c r="J1180" t="s">
        <v>8313</v>
      </c>
      <c r="K1180" t="s">
        <v>8314</v>
      </c>
      <c r="L1180" t="s">
        <v>8044</v>
      </c>
      <c r="M1180" t="s">
        <v>8315</v>
      </c>
      <c r="N1180" s="44" t="s">
        <v>501</v>
      </c>
      <c r="O1180" s="44" t="s">
        <v>501</v>
      </c>
      <c r="P1180" s="44" t="s">
        <v>501</v>
      </c>
      <c r="Q1180" s="44" t="s">
        <v>8736</v>
      </c>
    </row>
    <row r="1181" spans="1:17" ht="18" customHeight="1">
      <c r="A1181">
        <v>4464</v>
      </c>
      <c r="B1181">
        <v>4464</v>
      </c>
      <c r="C1181" s="3">
        <v>41165</v>
      </c>
      <c r="D1181">
        <v>41210</v>
      </c>
      <c r="E1181" t="s">
        <v>1599</v>
      </c>
      <c r="F1181" t="s">
        <v>1535</v>
      </c>
      <c r="G1181" t="s">
        <v>8316</v>
      </c>
      <c r="H1181" s="44" t="s">
        <v>501</v>
      </c>
      <c r="I1181" s="44">
        <v>41172</v>
      </c>
      <c r="J1181" t="s">
        <v>8317</v>
      </c>
      <c r="K1181" t="s">
        <v>8318</v>
      </c>
      <c r="L1181" t="s">
        <v>8319</v>
      </c>
      <c r="M1181" t="s">
        <v>8320</v>
      </c>
      <c r="N1181" s="44" t="s">
        <v>501</v>
      </c>
      <c r="O1181" s="44" t="s">
        <v>501</v>
      </c>
      <c r="P1181" s="44" t="s">
        <v>501</v>
      </c>
      <c r="Q1181" s="44" t="s">
        <v>501</v>
      </c>
    </row>
    <row r="1182" spans="1:17" ht="18" customHeight="1">
      <c r="A1182">
        <v>4463</v>
      </c>
      <c r="B1182">
        <v>4463</v>
      </c>
      <c r="C1182" s="3">
        <v>41165</v>
      </c>
      <c r="D1182">
        <v>41210</v>
      </c>
      <c r="E1182" t="s">
        <v>1599</v>
      </c>
      <c r="F1182" t="s">
        <v>1535</v>
      </c>
      <c r="G1182" t="s">
        <v>8316</v>
      </c>
      <c r="H1182" s="44" t="s">
        <v>501</v>
      </c>
      <c r="I1182" s="44">
        <v>41172</v>
      </c>
      <c r="J1182" t="s">
        <v>8321</v>
      </c>
      <c r="K1182" t="s">
        <v>8322</v>
      </c>
      <c r="L1182" t="s">
        <v>8319</v>
      </c>
      <c r="M1182" t="s">
        <v>8320</v>
      </c>
      <c r="N1182" s="44" t="s">
        <v>501</v>
      </c>
      <c r="O1182" s="44" t="s">
        <v>501</v>
      </c>
      <c r="P1182" s="44" t="s">
        <v>501</v>
      </c>
      <c r="Q1182" s="44" t="s">
        <v>501</v>
      </c>
    </row>
    <row r="1183" spans="1:17" ht="18" customHeight="1">
      <c r="A1183">
        <v>4462</v>
      </c>
      <c r="B1183">
        <v>4462</v>
      </c>
      <c r="C1183" s="3">
        <v>41165</v>
      </c>
      <c r="D1183">
        <v>41210</v>
      </c>
      <c r="E1183" t="s">
        <v>1599</v>
      </c>
      <c r="F1183" t="s">
        <v>1535</v>
      </c>
      <c r="G1183" t="s">
        <v>8316</v>
      </c>
      <c r="H1183" s="44" t="s">
        <v>501</v>
      </c>
      <c r="I1183" s="44">
        <v>41172</v>
      </c>
      <c r="J1183" t="s">
        <v>8317</v>
      </c>
      <c r="K1183" t="s">
        <v>8323</v>
      </c>
      <c r="L1183" t="s">
        <v>8319</v>
      </c>
      <c r="M1183" t="s">
        <v>8324</v>
      </c>
      <c r="N1183" s="44" t="s">
        <v>501</v>
      </c>
      <c r="O1183" s="44" t="s">
        <v>501</v>
      </c>
      <c r="P1183" s="44" t="s">
        <v>501</v>
      </c>
      <c r="Q1183" s="44" t="s">
        <v>501</v>
      </c>
    </row>
    <row r="1184" spans="1:17" ht="18" customHeight="1">
      <c r="A1184">
        <v>4461</v>
      </c>
      <c r="B1184">
        <v>4461</v>
      </c>
      <c r="C1184" s="3">
        <v>41165</v>
      </c>
      <c r="D1184">
        <v>41210</v>
      </c>
      <c r="E1184" t="s">
        <v>1599</v>
      </c>
      <c r="F1184" t="s">
        <v>1535</v>
      </c>
      <c r="G1184" t="s">
        <v>8316</v>
      </c>
      <c r="H1184" s="44" t="s">
        <v>501</v>
      </c>
      <c r="I1184" s="44">
        <v>41172</v>
      </c>
      <c r="J1184" t="s">
        <v>8317</v>
      </c>
      <c r="K1184" t="s">
        <v>8325</v>
      </c>
      <c r="L1184" t="s">
        <v>8319</v>
      </c>
      <c r="M1184" t="s">
        <v>8324</v>
      </c>
      <c r="N1184" s="44" t="s">
        <v>501</v>
      </c>
      <c r="O1184" s="44" t="s">
        <v>501</v>
      </c>
      <c r="P1184" s="44" t="s">
        <v>501</v>
      </c>
      <c r="Q1184" s="44" t="s">
        <v>501</v>
      </c>
    </row>
    <row r="1185" spans="1:17" ht="18" customHeight="1">
      <c r="A1185">
        <v>4460</v>
      </c>
      <c r="B1185">
        <v>4460</v>
      </c>
      <c r="C1185" s="3">
        <v>41165</v>
      </c>
      <c r="D1185">
        <v>41210</v>
      </c>
      <c r="E1185" t="s">
        <v>1599</v>
      </c>
      <c r="F1185" t="s">
        <v>1535</v>
      </c>
      <c r="G1185" t="s">
        <v>8316</v>
      </c>
      <c r="H1185" s="44" t="s">
        <v>501</v>
      </c>
      <c r="I1185" s="44">
        <v>41172</v>
      </c>
      <c r="J1185" t="s">
        <v>8317</v>
      </c>
      <c r="K1185" t="s">
        <v>8326</v>
      </c>
      <c r="L1185" t="s">
        <v>8319</v>
      </c>
      <c r="M1185" t="s">
        <v>8320</v>
      </c>
      <c r="N1185" s="44" t="s">
        <v>501</v>
      </c>
      <c r="O1185" s="44" t="s">
        <v>501</v>
      </c>
      <c r="P1185" s="44" t="s">
        <v>501</v>
      </c>
      <c r="Q1185" s="44" t="s">
        <v>501</v>
      </c>
    </row>
    <row r="1186" spans="1:17" ht="18" customHeight="1">
      <c r="A1186">
        <v>4459</v>
      </c>
      <c r="B1186">
        <v>4459</v>
      </c>
      <c r="C1186" s="3">
        <v>41165</v>
      </c>
      <c r="D1186">
        <v>41210</v>
      </c>
      <c r="E1186" t="s">
        <v>1599</v>
      </c>
      <c r="F1186" t="s">
        <v>1535</v>
      </c>
      <c r="G1186" t="s">
        <v>8316</v>
      </c>
      <c r="H1186" s="44" t="s">
        <v>501</v>
      </c>
      <c r="I1186" s="44">
        <v>41172</v>
      </c>
      <c r="J1186" t="s">
        <v>8317</v>
      </c>
      <c r="K1186" t="s">
        <v>8327</v>
      </c>
      <c r="L1186" t="s">
        <v>8319</v>
      </c>
      <c r="M1186" t="s">
        <v>8320</v>
      </c>
      <c r="N1186" s="44" t="s">
        <v>501</v>
      </c>
      <c r="O1186" s="44" t="s">
        <v>501</v>
      </c>
      <c r="P1186" s="44" t="s">
        <v>501</v>
      </c>
      <c r="Q1186" s="44" t="s">
        <v>501</v>
      </c>
    </row>
    <row r="1187" spans="1:17" ht="18" customHeight="1">
      <c r="A1187">
        <v>4445</v>
      </c>
      <c r="B1187">
        <v>4445</v>
      </c>
      <c r="C1187" s="3">
        <v>41165</v>
      </c>
      <c r="D1187">
        <v>41210</v>
      </c>
      <c r="E1187" t="s">
        <v>1599</v>
      </c>
      <c r="F1187" t="s">
        <v>1535</v>
      </c>
      <c r="G1187" t="s">
        <v>8328</v>
      </c>
      <c r="H1187" s="44" t="s">
        <v>501</v>
      </c>
      <c r="I1187" s="44">
        <v>41173</v>
      </c>
      <c r="J1187" t="s">
        <v>8329</v>
      </c>
      <c r="K1187" t="s">
        <v>8330</v>
      </c>
      <c r="L1187" t="s">
        <v>8331</v>
      </c>
      <c r="M1187" t="s">
        <v>8332</v>
      </c>
      <c r="N1187" s="44" t="s">
        <v>501</v>
      </c>
      <c r="O1187" s="44" t="s">
        <v>501</v>
      </c>
      <c r="P1187" s="44" t="s">
        <v>501</v>
      </c>
      <c r="Q1187" s="44" t="s">
        <v>501</v>
      </c>
    </row>
    <row r="1188" spans="1:17" ht="18" customHeight="1">
      <c r="A1188" s="30">
        <v>4466</v>
      </c>
      <c r="B1188" s="30">
        <v>4466</v>
      </c>
      <c r="C1188" s="3">
        <v>41165</v>
      </c>
      <c r="D1188" s="3">
        <v>41210</v>
      </c>
      <c r="E1188" s="30" t="s">
        <v>1599</v>
      </c>
      <c r="F1188" s="30" t="s">
        <v>1535</v>
      </c>
      <c r="G1188" s="30" t="s">
        <v>3118</v>
      </c>
      <c r="H1188" s="44" t="s">
        <v>501</v>
      </c>
      <c r="I1188" s="44">
        <v>41172</v>
      </c>
      <c r="J1188" s="30" t="s">
        <v>8333</v>
      </c>
      <c r="K1188" s="30" t="s">
        <v>8334</v>
      </c>
      <c r="L1188" s="30" t="s">
        <v>5146</v>
      </c>
      <c r="M1188" s="30" t="s">
        <v>8335</v>
      </c>
      <c r="N1188" s="44" t="s">
        <v>501</v>
      </c>
      <c r="O1188" s="44" t="s">
        <v>501</v>
      </c>
      <c r="P1188" s="44" t="s">
        <v>501</v>
      </c>
      <c r="Q1188" s="44" t="s">
        <v>501</v>
      </c>
    </row>
    <row r="1189" spans="1:17" ht="18" customHeight="1">
      <c r="A1189">
        <v>4468</v>
      </c>
      <c r="B1189">
        <v>4468</v>
      </c>
      <c r="C1189" s="3">
        <v>41170</v>
      </c>
      <c r="D1189">
        <v>41215</v>
      </c>
      <c r="E1189" t="s">
        <v>1687</v>
      </c>
      <c r="F1189" t="s">
        <v>1535</v>
      </c>
      <c r="G1189" t="s">
        <v>1845</v>
      </c>
      <c r="H1189" s="44" t="s">
        <v>501</v>
      </c>
      <c r="I1189" s="30" t="s">
        <v>501</v>
      </c>
      <c r="J1189" t="s">
        <v>8443</v>
      </c>
      <c r="K1189" t="s">
        <v>8444</v>
      </c>
      <c r="L1189" t="s">
        <v>4906</v>
      </c>
      <c r="M1189" t="s">
        <v>8252</v>
      </c>
      <c r="N1189" s="44" t="s">
        <v>501</v>
      </c>
      <c r="O1189" s="44" t="s">
        <v>501</v>
      </c>
      <c r="P1189" s="44" t="s">
        <v>501</v>
      </c>
      <c r="Q1189" s="44" t="s">
        <v>501</v>
      </c>
    </row>
    <row r="1190" spans="1:17" ht="18" customHeight="1">
      <c r="A1190">
        <v>4469</v>
      </c>
      <c r="B1190">
        <v>4469</v>
      </c>
      <c r="C1190" s="3">
        <v>41170</v>
      </c>
      <c r="D1190">
        <v>41215</v>
      </c>
      <c r="E1190" t="s">
        <v>1687</v>
      </c>
      <c r="F1190" t="s">
        <v>1535</v>
      </c>
      <c r="G1190" t="s">
        <v>1845</v>
      </c>
      <c r="H1190" s="44" t="s">
        <v>501</v>
      </c>
      <c r="I1190" s="30" t="s">
        <v>501</v>
      </c>
      <c r="J1190" t="s">
        <v>8443</v>
      </c>
      <c r="K1190" t="s">
        <v>8445</v>
      </c>
      <c r="L1190" t="s">
        <v>4906</v>
      </c>
      <c r="M1190" t="s">
        <v>8252</v>
      </c>
      <c r="N1190" s="44" t="s">
        <v>501</v>
      </c>
      <c r="O1190" s="44" t="s">
        <v>501</v>
      </c>
      <c r="P1190" s="44" t="s">
        <v>501</v>
      </c>
      <c r="Q1190" s="44" t="s">
        <v>501</v>
      </c>
    </row>
    <row r="1191" spans="1:17" ht="18" customHeight="1">
      <c r="A1191">
        <v>4470</v>
      </c>
      <c r="B1191">
        <v>4470</v>
      </c>
      <c r="C1191" s="3">
        <v>41170</v>
      </c>
      <c r="D1191">
        <v>41215</v>
      </c>
      <c r="E1191" t="s">
        <v>1687</v>
      </c>
      <c r="F1191" t="s">
        <v>1535</v>
      </c>
      <c r="G1191" t="s">
        <v>1845</v>
      </c>
      <c r="H1191" s="44" t="s">
        <v>501</v>
      </c>
      <c r="I1191" s="30" t="s">
        <v>501</v>
      </c>
      <c r="J1191" t="s">
        <v>8443</v>
      </c>
      <c r="K1191" t="s">
        <v>8446</v>
      </c>
      <c r="L1191" t="s">
        <v>4906</v>
      </c>
      <c r="M1191" t="s">
        <v>8252</v>
      </c>
      <c r="N1191" s="44" t="s">
        <v>501</v>
      </c>
      <c r="O1191" s="44" t="s">
        <v>501</v>
      </c>
      <c r="P1191" s="44" t="s">
        <v>501</v>
      </c>
      <c r="Q1191" s="44" t="s">
        <v>501</v>
      </c>
    </row>
    <row r="1192" spans="1:17" ht="18" customHeight="1">
      <c r="A1192">
        <v>4471</v>
      </c>
      <c r="B1192">
        <v>4471</v>
      </c>
      <c r="C1192" s="3">
        <v>41170</v>
      </c>
      <c r="D1192">
        <v>41215</v>
      </c>
      <c r="E1192" t="s">
        <v>1687</v>
      </c>
      <c r="F1192" t="s">
        <v>1535</v>
      </c>
      <c r="G1192" t="s">
        <v>1845</v>
      </c>
      <c r="H1192" s="44" t="s">
        <v>501</v>
      </c>
      <c r="I1192" s="30" t="s">
        <v>501</v>
      </c>
      <c r="J1192" t="s">
        <v>8443</v>
      </c>
      <c r="K1192" t="s">
        <v>8447</v>
      </c>
      <c r="L1192" t="s">
        <v>4906</v>
      </c>
      <c r="M1192">
        <v>38335694</v>
      </c>
      <c r="N1192" s="44" t="s">
        <v>501</v>
      </c>
      <c r="O1192" s="44" t="s">
        <v>501</v>
      </c>
      <c r="P1192" s="44" t="s">
        <v>501</v>
      </c>
      <c r="Q1192" s="44" t="s">
        <v>501</v>
      </c>
    </row>
    <row r="1193" spans="1:17" ht="18" customHeight="1">
      <c r="A1193">
        <v>4472</v>
      </c>
      <c r="B1193">
        <v>4472</v>
      </c>
      <c r="C1193" s="3">
        <v>41170</v>
      </c>
      <c r="D1193">
        <v>41215</v>
      </c>
      <c r="E1193" t="s">
        <v>1687</v>
      </c>
      <c r="F1193" t="s">
        <v>1535</v>
      </c>
      <c r="G1193" t="s">
        <v>1845</v>
      </c>
      <c r="H1193" s="44" t="s">
        <v>501</v>
      </c>
      <c r="I1193" s="30" t="s">
        <v>501</v>
      </c>
      <c r="J1193" t="s">
        <v>8443</v>
      </c>
      <c r="K1193" t="s">
        <v>8448</v>
      </c>
      <c r="L1193" t="s">
        <v>4906</v>
      </c>
      <c r="M1193" t="s">
        <v>8252</v>
      </c>
      <c r="N1193" s="44" t="s">
        <v>501</v>
      </c>
      <c r="O1193" s="44" t="s">
        <v>501</v>
      </c>
      <c r="P1193" s="44" t="s">
        <v>501</v>
      </c>
      <c r="Q1193" s="44" t="s">
        <v>501</v>
      </c>
    </row>
    <row r="1194" spans="1:17" ht="18" customHeight="1">
      <c r="A1194">
        <v>4477</v>
      </c>
      <c r="B1194">
        <v>4477</v>
      </c>
      <c r="C1194" s="3">
        <v>41170</v>
      </c>
      <c r="D1194">
        <v>41215</v>
      </c>
      <c r="E1194" t="s">
        <v>1687</v>
      </c>
      <c r="F1194" t="s">
        <v>1535</v>
      </c>
      <c r="G1194" t="s">
        <v>1845</v>
      </c>
      <c r="H1194" s="44" t="s">
        <v>501</v>
      </c>
      <c r="I1194" s="30" t="s">
        <v>501</v>
      </c>
      <c r="J1194" t="s">
        <v>8250</v>
      </c>
      <c r="K1194" t="s">
        <v>8449</v>
      </c>
      <c r="L1194" t="s">
        <v>4906</v>
      </c>
      <c r="M1194" t="s">
        <v>8252</v>
      </c>
      <c r="N1194" s="44" t="s">
        <v>501</v>
      </c>
      <c r="O1194" s="44" t="s">
        <v>501</v>
      </c>
      <c r="P1194" s="44" t="s">
        <v>501</v>
      </c>
      <c r="Q1194" s="44" t="s">
        <v>501</v>
      </c>
    </row>
    <row r="1195" spans="1:17" ht="18" customHeight="1">
      <c r="A1195">
        <v>4478</v>
      </c>
      <c r="B1195">
        <v>4478</v>
      </c>
      <c r="C1195" s="3">
        <v>41170</v>
      </c>
      <c r="D1195">
        <v>41215</v>
      </c>
      <c r="E1195" t="s">
        <v>1687</v>
      </c>
      <c r="F1195" t="s">
        <v>1535</v>
      </c>
      <c r="G1195" t="s">
        <v>1845</v>
      </c>
      <c r="H1195" s="44" t="s">
        <v>501</v>
      </c>
      <c r="I1195" s="30" t="s">
        <v>501</v>
      </c>
      <c r="J1195" t="s">
        <v>8250</v>
      </c>
      <c r="K1195" t="s">
        <v>8450</v>
      </c>
      <c r="L1195" t="s">
        <v>4906</v>
      </c>
      <c r="M1195" t="s">
        <v>8252</v>
      </c>
      <c r="N1195" s="44" t="s">
        <v>501</v>
      </c>
      <c r="O1195" s="44" t="s">
        <v>501</v>
      </c>
      <c r="P1195" s="44" t="s">
        <v>501</v>
      </c>
      <c r="Q1195" s="44" t="s">
        <v>501</v>
      </c>
    </row>
    <row r="1196" spans="1:17" ht="18" customHeight="1">
      <c r="A1196">
        <v>4479</v>
      </c>
      <c r="B1196">
        <v>4479</v>
      </c>
      <c r="C1196" s="3">
        <v>41170</v>
      </c>
      <c r="D1196">
        <v>41215</v>
      </c>
      <c r="E1196" t="s">
        <v>1687</v>
      </c>
      <c r="F1196" t="s">
        <v>1535</v>
      </c>
      <c r="G1196" t="s">
        <v>1845</v>
      </c>
      <c r="H1196" s="44" t="s">
        <v>501</v>
      </c>
      <c r="I1196" s="30" t="s">
        <v>501</v>
      </c>
      <c r="J1196" t="s">
        <v>8451</v>
      </c>
      <c r="K1196" t="s">
        <v>8452</v>
      </c>
      <c r="L1196" t="s">
        <v>4906</v>
      </c>
      <c r="M1196" t="s">
        <v>8252</v>
      </c>
      <c r="N1196" s="44" t="s">
        <v>501</v>
      </c>
      <c r="O1196" s="44" t="s">
        <v>501</v>
      </c>
      <c r="P1196" s="44" t="s">
        <v>501</v>
      </c>
      <c r="Q1196" s="44" t="s">
        <v>501</v>
      </c>
    </row>
    <row r="1197" spans="1:17" ht="18" customHeight="1">
      <c r="A1197">
        <v>4480</v>
      </c>
      <c r="B1197">
        <v>4480</v>
      </c>
      <c r="C1197" s="3">
        <v>41170</v>
      </c>
      <c r="D1197">
        <v>41215</v>
      </c>
      <c r="E1197" t="s">
        <v>1687</v>
      </c>
      <c r="F1197" t="s">
        <v>1535</v>
      </c>
      <c r="G1197" t="s">
        <v>1845</v>
      </c>
      <c r="H1197" s="44" t="s">
        <v>501</v>
      </c>
      <c r="I1197" s="30" t="s">
        <v>501</v>
      </c>
      <c r="J1197" t="s">
        <v>8451</v>
      </c>
      <c r="K1197" t="s">
        <v>8453</v>
      </c>
      <c r="L1197" t="s">
        <v>4906</v>
      </c>
      <c r="M1197" t="s">
        <v>8252</v>
      </c>
      <c r="N1197" s="44" t="s">
        <v>501</v>
      </c>
      <c r="O1197" s="44" t="s">
        <v>501</v>
      </c>
      <c r="P1197" s="44" t="s">
        <v>501</v>
      </c>
      <c r="Q1197" s="44" t="s">
        <v>501</v>
      </c>
    </row>
    <row r="1198" spans="1:17" ht="18" customHeight="1">
      <c r="A1198">
        <v>4481</v>
      </c>
      <c r="B1198">
        <v>4481</v>
      </c>
      <c r="C1198" s="3">
        <v>41170</v>
      </c>
      <c r="D1198">
        <v>41215</v>
      </c>
      <c r="E1198" t="s">
        <v>1687</v>
      </c>
      <c r="F1198" t="s">
        <v>1535</v>
      </c>
      <c r="G1198" t="s">
        <v>1845</v>
      </c>
      <c r="H1198" s="44" t="s">
        <v>501</v>
      </c>
      <c r="I1198" s="30" t="s">
        <v>501</v>
      </c>
      <c r="J1198" t="s">
        <v>8451</v>
      </c>
      <c r="K1198" t="s">
        <v>8454</v>
      </c>
      <c r="L1198" t="s">
        <v>4906</v>
      </c>
      <c r="M1198" t="s">
        <v>8252</v>
      </c>
      <c r="N1198" s="44" t="s">
        <v>501</v>
      </c>
      <c r="O1198" s="44" t="s">
        <v>501</v>
      </c>
      <c r="P1198" s="44" t="s">
        <v>501</v>
      </c>
      <c r="Q1198" s="44" t="s">
        <v>501</v>
      </c>
    </row>
    <row r="1199" spans="1:17" ht="18" customHeight="1">
      <c r="A1199">
        <v>4482</v>
      </c>
      <c r="B1199">
        <v>4482</v>
      </c>
      <c r="C1199" s="3">
        <v>41170</v>
      </c>
      <c r="D1199">
        <v>41215</v>
      </c>
      <c r="E1199" t="s">
        <v>1687</v>
      </c>
      <c r="F1199" t="s">
        <v>1535</v>
      </c>
      <c r="G1199" t="s">
        <v>1845</v>
      </c>
      <c r="H1199" s="44" t="s">
        <v>501</v>
      </c>
      <c r="I1199" s="30" t="s">
        <v>501</v>
      </c>
      <c r="J1199" t="s">
        <v>8451</v>
      </c>
      <c r="K1199" t="s">
        <v>8455</v>
      </c>
      <c r="L1199" t="s">
        <v>4906</v>
      </c>
      <c r="M1199" t="s">
        <v>8252</v>
      </c>
      <c r="N1199" s="44" t="s">
        <v>501</v>
      </c>
      <c r="O1199" s="44" t="s">
        <v>501</v>
      </c>
      <c r="P1199" s="44" t="s">
        <v>501</v>
      </c>
      <c r="Q1199" s="44" t="s">
        <v>501</v>
      </c>
    </row>
    <row r="1200" spans="1:17" ht="18" customHeight="1">
      <c r="A1200">
        <v>4483</v>
      </c>
      <c r="B1200">
        <v>4483</v>
      </c>
      <c r="C1200" s="3">
        <v>41170</v>
      </c>
      <c r="D1200">
        <v>41215</v>
      </c>
      <c r="E1200" t="s">
        <v>1687</v>
      </c>
      <c r="F1200" t="s">
        <v>1535</v>
      </c>
      <c r="G1200" t="s">
        <v>8456</v>
      </c>
      <c r="H1200" s="44" t="s">
        <v>501</v>
      </c>
      <c r="I1200" s="30" t="s">
        <v>501</v>
      </c>
      <c r="J1200" t="s">
        <v>8457</v>
      </c>
      <c r="K1200" t="s">
        <v>8458</v>
      </c>
      <c r="L1200" t="s">
        <v>8459</v>
      </c>
      <c r="M1200" t="s">
        <v>8460</v>
      </c>
      <c r="N1200" s="44" t="s">
        <v>501</v>
      </c>
      <c r="O1200" s="44" t="s">
        <v>501</v>
      </c>
      <c r="P1200" s="44" t="s">
        <v>501</v>
      </c>
      <c r="Q1200" s="44" t="s">
        <v>501</v>
      </c>
    </row>
    <row r="1201" spans="1:17" ht="18" customHeight="1">
      <c r="A1201">
        <v>4484</v>
      </c>
      <c r="B1201">
        <v>4484</v>
      </c>
      <c r="C1201" s="3">
        <v>41170</v>
      </c>
      <c r="D1201">
        <v>41215</v>
      </c>
      <c r="E1201" t="s">
        <v>1687</v>
      </c>
      <c r="F1201" t="s">
        <v>1535</v>
      </c>
      <c r="G1201" t="s">
        <v>8456</v>
      </c>
      <c r="H1201" s="44" t="s">
        <v>501</v>
      </c>
      <c r="I1201" s="30" t="s">
        <v>501</v>
      </c>
      <c r="J1201" t="s">
        <v>8461</v>
      </c>
      <c r="K1201" t="s">
        <v>8462</v>
      </c>
      <c r="L1201" t="s">
        <v>8459</v>
      </c>
      <c r="M1201" t="s">
        <v>8463</v>
      </c>
      <c r="N1201" s="44" t="s">
        <v>501</v>
      </c>
      <c r="O1201" s="44" t="s">
        <v>501</v>
      </c>
      <c r="P1201" s="44" t="s">
        <v>501</v>
      </c>
      <c r="Q1201" s="44" t="s">
        <v>501</v>
      </c>
    </row>
    <row r="1202" spans="1:17" ht="18" customHeight="1">
      <c r="A1202">
        <v>4485</v>
      </c>
      <c r="B1202">
        <v>4485</v>
      </c>
      <c r="C1202" s="3">
        <v>41170</v>
      </c>
      <c r="D1202">
        <v>41215</v>
      </c>
      <c r="E1202" t="s">
        <v>1687</v>
      </c>
      <c r="F1202" t="s">
        <v>1535</v>
      </c>
      <c r="G1202" t="s">
        <v>8456</v>
      </c>
      <c r="H1202" s="44" t="s">
        <v>501</v>
      </c>
      <c r="I1202" s="30" t="s">
        <v>501</v>
      </c>
      <c r="J1202" t="s">
        <v>8464</v>
      </c>
      <c r="K1202" t="s">
        <v>8465</v>
      </c>
      <c r="L1202" t="s">
        <v>8459</v>
      </c>
      <c r="M1202" t="s">
        <v>8466</v>
      </c>
      <c r="N1202" s="44" t="s">
        <v>501</v>
      </c>
      <c r="O1202" s="44" t="s">
        <v>501</v>
      </c>
      <c r="P1202" s="44" t="s">
        <v>501</v>
      </c>
      <c r="Q1202" s="44" t="s">
        <v>501</v>
      </c>
    </row>
    <row r="1203" spans="1:17" ht="18" customHeight="1">
      <c r="A1203">
        <v>4486</v>
      </c>
      <c r="B1203">
        <v>4486</v>
      </c>
      <c r="C1203" s="3">
        <v>41170</v>
      </c>
      <c r="D1203">
        <v>41215</v>
      </c>
      <c r="E1203" t="s">
        <v>1687</v>
      </c>
      <c r="F1203" t="s">
        <v>1535</v>
      </c>
      <c r="G1203" t="s">
        <v>8456</v>
      </c>
      <c r="H1203" s="44" t="s">
        <v>501</v>
      </c>
      <c r="I1203" s="30" t="s">
        <v>501</v>
      </c>
      <c r="J1203" t="s">
        <v>8467</v>
      </c>
      <c r="K1203" t="s">
        <v>8468</v>
      </c>
      <c r="L1203" t="s">
        <v>8459</v>
      </c>
      <c r="M1203" t="s">
        <v>8469</v>
      </c>
      <c r="N1203" s="44" t="s">
        <v>501</v>
      </c>
      <c r="O1203" s="44" t="s">
        <v>501</v>
      </c>
      <c r="P1203" s="44" t="s">
        <v>501</v>
      </c>
      <c r="Q1203" s="44" t="s">
        <v>501</v>
      </c>
    </row>
    <row r="1204" spans="1:17" ht="18" customHeight="1">
      <c r="A1204">
        <v>4487</v>
      </c>
      <c r="B1204">
        <v>4487</v>
      </c>
      <c r="C1204" s="3">
        <v>41170</v>
      </c>
      <c r="D1204">
        <v>41215</v>
      </c>
      <c r="E1204" t="s">
        <v>1687</v>
      </c>
      <c r="F1204" t="s">
        <v>1535</v>
      </c>
      <c r="G1204" t="s">
        <v>8456</v>
      </c>
      <c r="H1204" s="44" t="s">
        <v>501</v>
      </c>
      <c r="I1204" s="30" t="s">
        <v>501</v>
      </c>
      <c r="J1204" t="s">
        <v>8470</v>
      </c>
      <c r="K1204" t="s">
        <v>8471</v>
      </c>
      <c r="L1204" t="s">
        <v>8459</v>
      </c>
      <c r="M1204" t="s">
        <v>8472</v>
      </c>
      <c r="N1204" s="44" t="s">
        <v>501</v>
      </c>
      <c r="O1204" s="44" t="s">
        <v>501</v>
      </c>
      <c r="P1204" s="44" t="s">
        <v>501</v>
      </c>
      <c r="Q1204" s="44" t="s">
        <v>501</v>
      </c>
    </row>
    <row r="1205" spans="1:17" ht="18" customHeight="1">
      <c r="A1205">
        <v>4488</v>
      </c>
      <c r="B1205">
        <v>4488</v>
      </c>
      <c r="C1205" s="3">
        <v>41170</v>
      </c>
      <c r="D1205">
        <v>41215</v>
      </c>
      <c r="E1205" t="s">
        <v>1687</v>
      </c>
      <c r="F1205" t="s">
        <v>1535</v>
      </c>
      <c r="G1205" t="s">
        <v>8456</v>
      </c>
      <c r="H1205" s="44" t="s">
        <v>501</v>
      </c>
      <c r="I1205" s="30" t="s">
        <v>501</v>
      </c>
      <c r="J1205" t="s">
        <v>8473</v>
      </c>
      <c r="K1205" t="s">
        <v>8474</v>
      </c>
      <c r="L1205" t="s">
        <v>8459</v>
      </c>
      <c r="M1205" t="s">
        <v>8475</v>
      </c>
      <c r="N1205" s="44" t="s">
        <v>501</v>
      </c>
      <c r="O1205" s="44" t="s">
        <v>501</v>
      </c>
      <c r="P1205" s="44" t="s">
        <v>501</v>
      </c>
      <c r="Q1205" s="44" t="s">
        <v>501</v>
      </c>
    </row>
    <row r="1206" spans="1:17" ht="18" customHeight="1">
      <c r="A1206">
        <v>4489</v>
      </c>
      <c r="B1206">
        <v>4489</v>
      </c>
      <c r="C1206" s="3">
        <v>41170</v>
      </c>
      <c r="D1206">
        <v>41215</v>
      </c>
      <c r="E1206" t="s">
        <v>1687</v>
      </c>
      <c r="F1206" t="s">
        <v>1535</v>
      </c>
      <c r="G1206" t="s">
        <v>8456</v>
      </c>
      <c r="H1206" s="44" t="s">
        <v>501</v>
      </c>
      <c r="I1206" s="30" t="s">
        <v>501</v>
      </c>
      <c r="J1206" t="s">
        <v>8476</v>
      </c>
      <c r="K1206" t="s">
        <v>8477</v>
      </c>
      <c r="L1206" t="s">
        <v>8459</v>
      </c>
      <c r="M1206" t="s">
        <v>8478</v>
      </c>
      <c r="N1206" s="44" t="s">
        <v>501</v>
      </c>
      <c r="O1206" s="44" t="s">
        <v>501</v>
      </c>
      <c r="P1206" s="44" t="s">
        <v>501</v>
      </c>
      <c r="Q1206" s="44" t="s">
        <v>501</v>
      </c>
    </row>
    <row r="1207" spans="1:17" ht="18" customHeight="1">
      <c r="A1207">
        <v>4490</v>
      </c>
      <c r="B1207">
        <v>4490</v>
      </c>
      <c r="C1207" s="3">
        <v>41170</v>
      </c>
      <c r="D1207">
        <v>41215</v>
      </c>
      <c r="E1207" t="s">
        <v>1687</v>
      </c>
      <c r="F1207" t="s">
        <v>1535</v>
      </c>
      <c r="G1207" t="s">
        <v>8456</v>
      </c>
      <c r="H1207" s="44" t="s">
        <v>501</v>
      </c>
      <c r="I1207" s="30" t="s">
        <v>501</v>
      </c>
      <c r="J1207" t="s">
        <v>8479</v>
      </c>
      <c r="K1207" t="s">
        <v>8480</v>
      </c>
      <c r="L1207" t="s">
        <v>8459</v>
      </c>
      <c r="M1207" t="s">
        <v>8481</v>
      </c>
      <c r="N1207" s="44" t="s">
        <v>501</v>
      </c>
      <c r="O1207" s="44" t="s">
        <v>501</v>
      </c>
      <c r="P1207" s="44" t="s">
        <v>501</v>
      </c>
      <c r="Q1207" s="44" t="s">
        <v>501</v>
      </c>
    </row>
    <row r="1208" spans="1:17" ht="18" customHeight="1">
      <c r="A1208">
        <v>4492</v>
      </c>
      <c r="B1208">
        <v>4492</v>
      </c>
      <c r="C1208" s="3">
        <v>41170</v>
      </c>
      <c r="D1208">
        <v>41215</v>
      </c>
      <c r="E1208" t="s">
        <v>1687</v>
      </c>
      <c r="F1208" t="s">
        <v>1535</v>
      </c>
      <c r="G1208" t="s">
        <v>8482</v>
      </c>
      <c r="H1208" s="44" t="s">
        <v>501</v>
      </c>
      <c r="I1208" s="30" t="s">
        <v>501</v>
      </c>
      <c r="J1208" t="s">
        <v>8483</v>
      </c>
      <c r="K1208" t="s">
        <v>8484</v>
      </c>
      <c r="L1208" t="s">
        <v>8485</v>
      </c>
      <c r="M1208" t="s">
        <v>8486</v>
      </c>
      <c r="N1208" s="44" t="s">
        <v>501</v>
      </c>
      <c r="O1208" s="44" t="s">
        <v>501</v>
      </c>
      <c r="P1208" s="44" t="s">
        <v>501</v>
      </c>
      <c r="Q1208" s="44" t="s">
        <v>501</v>
      </c>
    </row>
    <row r="1209" spans="1:17" ht="18" customHeight="1">
      <c r="A1209">
        <v>4493</v>
      </c>
      <c r="B1209">
        <v>4493</v>
      </c>
      <c r="C1209" s="3">
        <v>41170</v>
      </c>
      <c r="D1209">
        <v>41215</v>
      </c>
      <c r="E1209" t="s">
        <v>1687</v>
      </c>
      <c r="F1209" t="s">
        <v>1535</v>
      </c>
      <c r="G1209" t="s">
        <v>8487</v>
      </c>
      <c r="H1209" s="44" t="s">
        <v>501</v>
      </c>
      <c r="I1209" s="30" t="s">
        <v>501</v>
      </c>
      <c r="J1209" t="s">
        <v>8488</v>
      </c>
      <c r="K1209" t="s">
        <v>8489</v>
      </c>
      <c r="L1209" t="s">
        <v>8490</v>
      </c>
      <c r="M1209" t="s">
        <v>8491</v>
      </c>
      <c r="N1209" s="44" t="s">
        <v>501</v>
      </c>
      <c r="O1209" s="44" t="s">
        <v>501</v>
      </c>
      <c r="P1209" s="44" t="s">
        <v>501</v>
      </c>
      <c r="Q1209" s="44" t="s">
        <v>501</v>
      </c>
    </row>
    <row r="1210" spans="1:17" ht="18" customHeight="1">
      <c r="A1210">
        <v>4494</v>
      </c>
      <c r="B1210">
        <v>4494</v>
      </c>
      <c r="C1210" s="3">
        <v>41170</v>
      </c>
      <c r="D1210">
        <v>41215</v>
      </c>
      <c r="E1210" t="s">
        <v>1687</v>
      </c>
      <c r="F1210" t="s">
        <v>1535</v>
      </c>
      <c r="G1210" t="s">
        <v>8492</v>
      </c>
      <c r="H1210" s="44" t="s">
        <v>501</v>
      </c>
      <c r="I1210" s="30" t="s">
        <v>501</v>
      </c>
      <c r="J1210" t="s">
        <v>8493</v>
      </c>
      <c r="K1210" t="s">
        <v>8494</v>
      </c>
      <c r="L1210" t="s">
        <v>8495</v>
      </c>
      <c r="M1210" t="s">
        <v>8496</v>
      </c>
      <c r="N1210" s="44" t="s">
        <v>501</v>
      </c>
      <c r="O1210" s="44" t="s">
        <v>501</v>
      </c>
      <c r="P1210" s="44" t="s">
        <v>501</v>
      </c>
      <c r="Q1210" s="44" t="s">
        <v>501</v>
      </c>
    </row>
    <row r="1211" spans="1:17" ht="18" customHeight="1">
      <c r="A1211">
        <v>4495</v>
      </c>
      <c r="B1211">
        <v>4495</v>
      </c>
      <c r="C1211" s="3">
        <v>41170</v>
      </c>
      <c r="D1211">
        <v>41215</v>
      </c>
      <c r="E1211" t="s">
        <v>1599</v>
      </c>
      <c r="F1211" t="s">
        <v>1535</v>
      </c>
      <c r="G1211" t="s">
        <v>8510</v>
      </c>
      <c r="H1211" s="44" t="s">
        <v>501</v>
      </c>
      <c r="I1211" s="30">
        <v>41178</v>
      </c>
      <c r="J1211" t="s">
        <v>8511</v>
      </c>
      <c r="K1211" t="s">
        <v>8512</v>
      </c>
      <c r="L1211" t="s">
        <v>8513</v>
      </c>
      <c r="M1211" t="s">
        <v>8514</v>
      </c>
      <c r="N1211" s="44" t="s">
        <v>501</v>
      </c>
      <c r="O1211" s="44" t="s">
        <v>501</v>
      </c>
      <c r="P1211" s="44" t="s">
        <v>501</v>
      </c>
      <c r="Q1211" s="44" t="s">
        <v>501</v>
      </c>
    </row>
    <row r="1212" spans="1:17" ht="18" customHeight="1">
      <c r="A1212">
        <v>4496</v>
      </c>
      <c r="B1212">
        <v>4496</v>
      </c>
      <c r="C1212" s="3">
        <v>41170</v>
      </c>
      <c r="D1212">
        <v>41215</v>
      </c>
      <c r="E1212" t="s">
        <v>1599</v>
      </c>
      <c r="F1212" t="s">
        <v>1535</v>
      </c>
      <c r="G1212" t="s">
        <v>8526</v>
      </c>
      <c r="H1212" s="44" t="s">
        <v>501</v>
      </c>
      <c r="I1212" s="30">
        <v>41180</v>
      </c>
      <c r="J1212" t="s">
        <v>8527</v>
      </c>
      <c r="K1212" t="s">
        <v>8528</v>
      </c>
      <c r="L1212" t="s">
        <v>8529</v>
      </c>
      <c r="M1212" t="s">
        <v>8530</v>
      </c>
      <c r="N1212" s="44" t="s">
        <v>501</v>
      </c>
      <c r="O1212" s="44" t="s">
        <v>501</v>
      </c>
      <c r="P1212" s="44" t="s">
        <v>501</v>
      </c>
      <c r="Q1212" s="44" t="s">
        <v>501</v>
      </c>
    </row>
    <row r="1213" spans="1:17" ht="18" customHeight="1">
      <c r="A1213">
        <v>4497</v>
      </c>
      <c r="B1213">
        <v>4497</v>
      </c>
      <c r="C1213" s="3">
        <v>41170</v>
      </c>
      <c r="D1213">
        <v>41215</v>
      </c>
      <c r="E1213" t="s">
        <v>1599</v>
      </c>
      <c r="F1213" t="s">
        <v>1535</v>
      </c>
      <c r="G1213" t="s">
        <v>8531</v>
      </c>
      <c r="H1213" s="44" t="s">
        <v>501</v>
      </c>
      <c r="I1213" s="30">
        <v>41179</v>
      </c>
      <c r="J1213" t="s">
        <v>8532</v>
      </c>
      <c r="K1213" t="s">
        <v>8533</v>
      </c>
      <c r="L1213" t="s">
        <v>8534</v>
      </c>
      <c r="M1213" t="s">
        <v>8535</v>
      </c>
      <c r="N1213" s="44" t="s">
        <v>501</v>
      </c>
      <c r="O1213" s="44" t="s">
        <v>501</v>
      </c>
      <c r="P1213" s="44" t="s">
        <v>501</v>
      </c>
      <c r="Q1213" s="44" t="s">
        <v>501</v>
      </c>
    </row>
    <row r="1214" spans="1:17" ht="18" customHeight="1">
      <c r="A1214">
        <v>4498</v>
      </c>
      <c r="B1214">
        <v>4498</v>
      </c>
      <c r="C1214" s="3">
        <v>41170</v>
      </c>
      <c r="D1214">
        <v>41215</v>
      </c>
      <c r="E1214" t="s">
        <v>1599</v>
      </c>
      <c r="F1214" t="s">
        <v>1535</v>
      </c>
      <c r="G1214" t="s">
        <v>8536</v>
      </c>
      <c r="H1214" s="44" t="s">
        <v>501</v>
      </c>
      <c r="I1214" s="30">
        <v>41178</v>
      </c>
      <c r="J1214" t="s">
        <v>8537</v>
      </c>
      <c r="K1214" t="s">
        <v>8538</v>
      </c>
      <c r="L1214" t="s">
        <v>8539</v>
      </c>
      <c r="M1214" t="s">
        <v>8540</v>
      </c>
      <c r="N1214" s="44" t="s">
        <v>501</v>
      </c>
      <c r="O1214" s="44" t="s">
        <v>501</v>
      </c>
      <c r="P1214" s="44" t="s">
        <v>501</v>
      </c>
      <c r="Q1214" s="44" t="s">
        <v>501</v>
      </c>
    </row>
    <row r="1215" spans="1:17" ht="18" customHeight="1">
      <c r="A1215">
        <v>4499</v>
      </c>
      <c r="B1215">
        <v>4499</v>
      </c>
      <c r="C1215" s="3">
        <v>41170</v>
      </c>
      <c r="D1215">
        <v>41215</v>
      </c>
      <c r="E1215" t="s">
        <v>1599</v>
      </c>
      <c r="F1215" t="s">
        <v>1535</v>
      </c>
      <c r="G1215" t="s">
        <v>8541</v>
      </c>
      <c r="H1215" s="44" t="s">
        <v>501</v>
      </c>
      <c r="I1215" s="30">
        <v>41178</v>
      </c>
      <c r="J1215" t="s">
        <v>8542</v>
      </c>
      <c r="K1215" t="s">
        <v>8543</v>
      </c>
      <c r="L1215" t="s">
        <v>8544</v>
      </c>
      <c r="M1215" t="s">
        <v>8545</v>
      </c>
      <c r="N1215" s="44" t="s">
        <v>501</v>
      </c>
      <c r="O1215" s="44" t="s">
        <v>501</v>
      </c>
      <c r="P1215" s="44" t="s">
        <v>501</v>
      </c>
      <c r="Q1215" s="44" t="s">
        <v>501</v>
      </c>
    </row>
    <row r="1216" spans="1:17" ht="18" customHeight="1">
      <c r="A1216">
        <v>4500</v>
      </c>
      <c r="B1216">
        <v>4500</v>
      </c>
      <c r="C1216" s="3">
        <v>41170</v>
      </c>
      <c r="D1216">
        <v>41215</v>
      </c>
      <c r="E1216" t="s">
        <v>1687</v>
      </c>
      <c r="F1216" t="s">
        <v>1535</v>
      </c>
      <c r="G1216" t="s">
        <v>8546</v>
      </c>
      <c r="H1216" s="44" t="s">
        <v>501</v>
      </c>
      <c r="I1216" s="30" t="s">
        <v>501</v>
      </c>
      <c r="J1216" t="s">
        <v>8547</v>
      </c>
      <c r="K1216" t="s">
        <v>8548</v>
      </c>
      <c r="L1216" t="s">
        <v>8549</v>
      </c>
      <c r="M1216" t="s">
        <v>8550</v>
      </c>
      <c r="N1216" s="44" t="s">
        <v>501</v>
      </c>
      <c r="O1216" s="44" t="s">
        <v>501</v>
      </c>
      <c r="P1216" s="44" t="s">
        <v>501</v>
      </c>
      <c r="Q1216" s="44" t="s">
        <v>501</v>
      </c>
    </row>
    <row r="1217" spans="1:17" ht="18" customHeight="1">
      <c r="A1217">
        <v>4501</v>
      </c>
      <c r="B1217">
        <v>4501</v>
      </c>
      <c r="C1217" s="3">
        <v>41170</v>
      </c>
      <c r="D1217">
        <v>41215</v>
      </c>
      <c r="E1217" t="s">
        <v>1687</v>
      </c>
      <c r="F1217" t="s">
        <v>1535</v>
      </c>
      <c r="G1217" t="s">
        <v>8551</v>
      </c>
      <c r="H1217" s="44" t="s">
        <v>501</v>
      </c>
      <c r="I1217" s="30" t="s">
        <v>501</v>
      </c>
      <c r="J1217" t="s">
        <v>8552</v>
      </c>
      <c r="K1217" t="s">
        <v>8553</v>
      </c>
      <c r="L1217" t="s">
        <v>8554</v>
      </c>
      <c r="M1217" t="s">
        <v>8555</v>
      </c>
      <c r="N1217" s="44" t="s">
        <v>501</v>
      </c>
      <c r="O1217" s="44" t="s">
        <v>501</v>
      </c>
      <c r="P1217" s="44" t="s">
        <v>501</v>
      </c>
      <c r="Q1217" s="44" t="s">
        <v>501</v>
      </c>
    </row>
    <row r="1218" spans="1:17" ht="18" customHeight="1">
      <c r="A1218">
        <v>4502</v>
      </c>
      <c r="B1218">
        <v>4502</v>
      </c>
      <c r="C1218" s="3">
        <v>41170</v>
      </c>
      <c r="D1218">
        <v>41215</v>
      </c>
      <c r="E1218" t="s">
        <v>1687</v>
      </c>
      <c r="F1218" t="s">
        <v>1535</v>
      </c>
      <c r="G1218" t="s">
        <v>8556</v>
      </c>
      <c r="H1218" s="44" t="s">
        <v>501</v>
      </c>
      <c r="I1218" s="30" t="s">
        <v>501</v>
      </c>
      <c r="J1218" t="s">
        <v>8557</v>
      </c>
      <c r="K1218" t="s">
        <v>8558</v>
      </c>
      <c r="L1218" t="s">
        <v>8559</v>
      </c>
      <c r="M1218" t="s">
        <v>8560</v>
      </c>
      <c r="N1218" s="44" t="s">
        <v>501</v>
      </c>
      <c r="O1218" s="44" t="s">
        <v>501</v>
      </c>
      <c r="P1218" s="44" t="s">
        <v>501</v>
      </c>
      <c r="Q1218" s="44" t="s">
        <v>501</v>
      </c>
    </row>
    <row r="1219" spans="1:17" ht="18" customHeight="1">
      <c r="A1219">
        <v>4503</v>
      </c>
      <c r="B1219">
        <v>4503</v>
      </c>
      <c r="C1219" s="3">
        <v>41170</v>
      </c>
      <c r="D1219">
        <v>41215</v>
      </c>
      <c r="E1219" t="s">
        <v>1599</v>
      </c>
      <c r="F1219" t="s">
        <v>1535</v>
      </c>
      <c r="G1219" t="s">
        <v>8561</v>
      </c>
      <c r="H1219" s="44" t="s">
        <v>501</v>
      </c>
      <c r="I1219" s="30">
        <v>41180</v>
      </c>
      <c r="J1219" t="s">
        <v>8562</v>
      </c>
      <c r="K1219" t="s">
        <v>8563</v>
      </c>
      <c r="L1219" t="s">
        <v>8564</v>
      </c>
      <c r="M1219" t="s">
        <v>8565</v>
      </c>
      <c r="N1219" s="44" t="s">
        <v>501</v>
      </c>
      <c r="O1219" s="44" t="s">
        <v>501</v>
      </c>
      <c r="P1219" s="44" t="s">
        <v>501</v>
      </c>
      <c r="Q1219" s="44" t="s">
        <v>501</v>
      </c>
    </row>
    <row r="1220" spans="1:17" ht="18" customHeight="1">
      <c r="A1220">
        <v>4504</v>
      </c>
      <c r="B1220">
        <v>4504</v>
      </c>
      <c r="C1220" s="3">
        <v>41170</v>
      </c>
      <c r="D1220">
        <v>41215</v>
      </c>
      <c r="E1220" t="s">
        <v>1599</v>
      </c>
      <c r="F1220" t="s">
        <v>1535</v>
      </c>
      <c r="G1220" t="s">
        <v>6618</v>
      </c>
      <c r="H1220" s="44" t="s">
        <v>501</v>
      </c>
      <c r="I1220" s="30">
        <v>41180</v>
      </c>
      <c r="J1220" t="s">
        <v>8566</v>
      </c>
      <c r="K1220" t="s">
        <v>8567</v>
      </c>
      <c r="L1220" t="s">
        <v>6621</v>
      </c>
      <c r="M1220" t="s">
        <v>8568</v>
      </c>
      <c r="N1220" s="44" t="s">
        <v>501</v>
      </c>
      <c r="O1220" s="44" t="s">
        <v>501</v>
      </c>
      <c r="P1220" s="44" t="s">
        <v>501</v>
      </c>
      <c r="Q1220" s="44" t="s">
        <v>501</v>
      </c>
    </row>
    <row r="1221" spans="1:17" ht="18" customHeight="1">
      <c r="A1221">
        <v>4505</v>
      </c>
      <c r="B1221">
        <v>4505</v>
      </c>
      <c r="C1221" s="3">
        <v>41170</v>
      </c>
      <c r="D1221">
        <v>41215</v>
      </c>
      <c r="E1221" t="s">
        <v>1599</v>
      </c>
      <c r="F1221" t="s">
        <v>1535</v>
      </c>
      <c r="G1221" t="s">
        <v>8569</v>
      </c>
      <c r="H1221" s="44" t="s">
        <v>501</v>
      </c>
      <c r="I1221" s="30">
        <v>41178</v>
      </c>
      <c r="J1221" t="s">
        <v>8570</v>
      </c>
      <c r="K1221" t="s">
        <v>8571</v>
      </c>
      <c r="L1221" t="s">
        <v>8572</v>
      </c>
      <c r="M1221" t="s">
        <v>8573</v>
      </c>
      <c r="N1221" s="44" t="s">
        <v>501</v>
      </c>
      <c r="O1221" s="44" t="s">
        <v>501</v>
      </c>
      <c r="P1221" s="44" t="s">
        <v>501</v>
      </c>
      <c r="Q1221" s="44" t="s">
        <v>501</v>
      </c>
    </row>
    <row r="1222" spans="1:17" ht="18" customHeight="1">
      <c r="A1222">
        <v>4506</v>
      </c>
      <c r="B1222">
        <v>4506</v>
      </c>
      <c r="C1222" s="3">
        <v>41170</v>
      </c>
      <c r="D1222">
        <v>41215</v>
      </c>
      <c r="E1222" t="s">
        <v>1599</v>
      </c>
      <c r="F1222" t="s">
        <v>1535</v>
      </c>
      <c r="G1222" t="s">
        <v>3054</v>
      </c>
      <c r="H1222" s="44" t="s">
        <v>501</v>
      </c>
      <c r="I1222" s="30">
        <v>41178</v>
      </c>
      <c r="J1222" t="s">
        <v>8574</v>
      </c>
      <c r="K1222" t="s">
        <v>8575</v>
      </c>
      <c r="L1222" t="s">
        <v>5144</v>
      </c>
      <c r="M1222" t="s">
        <v>8576</v>
      </c>
      <c r="N1222" s="44" t="s">
        <v>501</v>
      </c>
      <c r="O1222" s="44" t="s">
        <v>501</v>
      </c>
      <c r="P1222" s="44" t="s">
        <v>501</v>
      </c>
      <c r="Q1222" s="44" t="s">
        <v>501</v>
      </c>
    </row>
    <row r="1223" spans="1:17" ht="18" customHeight="1">
      <c r="A1223">
        <v>4507</v>
      </c>
      <c r="B1223">
        <v>4507</v>
      </c>
      <c r="C1223" s="3">
        <v>41170</v>
      </c>
      <c r="D1223">
        <v>41215</v>
      </c>
      <c r="E1223" t="s">
        <v>1599</v>
      </c>
      <c r="F1223" t="s">
        <v>1535</v>
      </c>
      <c r="G1223" t="s">
        <v>8577</v>
      </c>
      <c r="H1223" s="44" t="s">
        <v>501</v>
      </c>
      <c r="I1223" s="30">
        <v>41178</v>
      </c>
      <c r="J1223" t="s">
        <v>8578</v>
      </c>
      <c r="K1223" t="s">
        <v>8579</v>
      </c>
      <c r="L1223" t="s">
        <v>8580</v>
      </c>
      <c r="M1223" t="s">
        <v>8581</v>
      </c>
      <c r="N1223" s="44" t="s">
        <v>501</v>
      </c>
      <c r="O1223" s="44" t="s">
        <v>501</v>
      </c>
      <c r="P1223" s="44" t="s">
        <v>501</v>
      </c>
      <c r="Q1223" s="44" t="s">
        <v>501</v>
      </c>
    </row>
    <row r="1224" spans="1:17" ht="18" customHeight="1">
      <c r="A1224">
        <v>4508</v>
      </c>
      <c r="B1224">
        <v>4508</v>
      </c>
      <c r="C1224" s="3">
        <v>41170</v>
      </c>
      <c r="D1224">
        <v>41215</v>
      </c>
      <c r="E1224" t="s">
        <v>1599</v>
      </c>
      <c r="F1224" t="s">
        <v>1535</v>
      </c>
      <c r="G1224" t="s">
        <v>8582</v>
      </c>
      <c r="H1224" s="44" t="s">
        <v>501</v>
      </c>
      <c r="I1224" s="30">
        <v>41178</v>
      </c>
      <c r="J1224" t="s">
        <v>8583</v>
      </c>
      <c r="K1224" t="s">
        <v>8584</v>
      </c>
      <c r="L1224" t="s">
        <v>8585</v>
      </c>
      <c r="M1224" t="s">
        <v>8586</v>
      </c>
      <c r="N1224" s="44" t="s">
        <v>501</v>
      </c>
      <c r="O1224" s="44" t="s">
        <v>501</v>
      </c>
      <c r="P1224" s="44" t="s">
        <v>501</v>
      </c>
      <c r="Q1224" s="44" t="s">
        <v>501</v>
      </c>
    </row>
    <row r="1225" spans="1:17" ht="18" customHeight="1">
      <c r="A1225">
        <v>4509</v>
      </c>
      <c r="B1225">
        <v>4509</v>
      </c>
      <c r="C1225" s="3">
        <v>41170</v>
      </c>
      <c r="D1225">
        <v>41215</v>
      </c>
      <c r="E1225" t="s">
        <v>1599</v>
      </c>
      <c r="F1225" t="s">
        <v>1535</v>
      </c>
      <c r="G1225" t="s">
        <v>6610</v>
      </c>
      <c r="H1225" s="44" t="s">
        <v>501</v>
      </c>
      <c r="I1225" s="30">
        <v>41178</v>
      </c>
      <c r="J1225" t="s">
        <v>8587</v>
      </c>
      <c r="K1225" t="s">
        <v>8588</v>
      </c>
      <c r="L1225" t="s">
        <v>6613</v>
      </c>
      <c r="M1225" t="s">
        <v>8589</v>
      </c>
      <c r="N1225" s="44" t="s">
        <v>501</v>
      </c>
      <c r="O1225" s="44" t="s">
        <v>501</v>
      </c>
      <c r="P1225" s="44" t="s">
        <v>501</v>
      </c>
      <c r="Q1225" s="44" t="s">
        <v>501</v>
      </c>
    </row>
    <row r="1226" spans="1:17" ht="18" customHeight="1">
      <c r="A1226">
        <v>4510</v>
      </c>
      <c r="B1226">
        <v>4510</v>
      </c>
      <c r="C1226" s="3">
        <v>41170</v>
      </c>
      <c r="D1226">
        <v>41215</v>
      </c>
      <c r="E1226" t="s">
        <v>1599</v>
      </c>
      <c r="F1226" t="s">
        <v>1535</v>
      </c>
      <c r="G1226" t="s">
        <v>8590</v>
      </c>
      <c r="H1226" s="44" t="s">
        <v>501</v>
      </c>
      <c r="I1226" s="30">
        <v>41178</v>
      </c>
      <c r="J1226" t="s">
        <v>8591</v>
      </c>
      <c r="K1226" t="s">
        <v>8592</v>
      </c>
      <c r="L1226" t="s">
        <v>8593</v>
      </c>
      <c r="M1226" t="s">
        <v>8594</v>
      </c>
      <c r="N1226" s="44" t="s">
        <v>501</v>
      </c>
      <c r="O1226" s="44" t="s">
        <v>501</v>
      </c>
      <c r="P1226" s="44" t="s">
        <v>501</v>
      </c>
      <c r="Q1226" s="44" t="s">
        <v>501</v>
      </c>
    </row>
    <row r="1227" spans="1:17" ht="18" customHeight="1">
      <c r="A1227">
        <v>4511</v>
      </c>
      <c r="B1227">
        <v>4511</v>
      </c>
      <c r="C1227" s="3">
        <v>41170</v>
      </c>
      <c r="D1227">
        <v>41215</v>
      </c>
      <c r="E1227" t="s">
        <v>1599</v>
      </c>
      <c r="F1227" t="s">
        <v>1535</v>
      </c>
      <c r="G1227" t="s">
        <v>8595</v>
      </c>
      <c r="H1227" s="44" t="s">
        <v>501</v>
      </c>
      <c r="I1227" s="30">
        <v>41180</v>
      </c>
      <c r="J1227" t="s">
        <v>8596</v>
      </c>
      <c r="K1227" t="s">
        <v>8597</v>
      </c>
      <c r="L1227" t="s">
        <v>8598</v>
      </c>
      <c r="M1227" t="s">
        <v>8599</v>
      </c>
      <c r="N1227" s="44" t="s">
        <v>501</v>
      </c>
      <c r="O1227" s="44" t="s">
        <v>501</v>
      </c>
      <c r="P1227" s="44" t="s">
        <v>501</v>
      </c>
      <c r="Q1227" s="44" t="s">
        <v>501</v>
      </c>
    </row>
    <row r="1228" spans="1:17" ht="18" customHeight="1">
      <c r="A1228">
        <v>4512</v>
      </c>
      <c r="B1228">
        <v>4512</v>
      </c>
      <c r="C1228" s="3">
        <v>41170</v>
      </c>
      <c r="D1228">
        <v>41215</v>
      </c>
      <c r="E1228" t="s">
        <v>1687</v>
      </c>
      <c r="F1228" t="s">
        <v>1535</v>
      </c>
      <c r="G1228" t="s">
        <v>8600</v>
      </c>
      <c r="H1228" s="44" t="s">
        <v>501</v>
      </c>
      <c r="I1228" s="30" t="s">
        <v>501</v>
      </c>
      <c r="J1228" t="s">
        <v>8601</v>
      </c>
      <c r="K1228" t="s">
        <v>8602</v>
      </c>
      <c r="L1228" t="s">
        <v>8603</v>
      </c>
      <c r="M1228" t="s">
        <v>8604</v>
      </c>
      <c r="N1228" s="44" t="s">
        <v>501</v>
      </c>
      <c r="O1228" s="44" t="s">
        <v>501</v>
      </c>
      <c r="P1228" s="44" t="s">
        <v>501</v>
      </c>
      <c r="Q1228" s="44" t="s">
        <v>501</v>
      </c>
    </row>
    <row r="1229" spans="1:17" ht="18" customHeight="1">
      <c r="A1229">
        <v>4513</v>
      </c>
      <c r="B1229">
        <v>4513</v>
      </c>
      <c r="C1229" s="3">
        <v>41170</v>
      </c>
      <c r="D1229">
        <v>41215</v>
      </c>
      <c r="E1229" t="s">
        <v>1599</v>
      </c>
      <c r="F1229" t="s">
        <v>1535</v>
      </c>
      <c r="G1229" t="s">
        <v>8605</v>
      </c>
      <c r="H1229" s="44" t="s">
        <v>501</v>
      </c>
      <c r="I1229" s="30">
        <v>41180</v>
      </c>
      <c r="J1229" t="s">
        <v>8606</v>
      </c>
      <c r="K1229" t="s">
        <v>8607</v>
      </c>
      <c r="L1229" t="s">
        <v>8608</v>
      </c>
      <c r="M1229" t="s">
        <v>8609</v>
      </c>
      <c r="N1229" s="44" t="s">
        <v>501</v>
      </c>
      <c r="O1229" s="44" t="s">
        <v>501</v>
      </c>
      <c r="P1229" s="44" t="s">
        <v>501</v>
      </c>
      <c r="Q1229" s="44" t="s">
        <v>501</v>
      </c>
    </row>
    <row r="1230" spans="1:17" ht="18" customHeight="1">
      <c r="A1230">
        <v>4514</v>
      </c>
      <c r="B1230">
        <v>4514</v>
      </c>
      <c r="C1230" s="3">
        <v>41170</v>
      </c>
      <c r="D1230">
        <v>41215</v>
      </c>
      <c r="E1230" t="s">
        <v>1599</v>
      </c>
      <c r="F1230" t="s">
        <v>1535</v>
      </c>
      <c r="G1230" t="s">
        <v>8610</v>
      </c>
      <c r="H1230" s="44" t="s">
        <v>501</v>
      </c>
      <c r="I1230" s="30">
        <v>41178</v>
      </c>
      <c r="J1230" t="s">
        <v>8611</v>
      </c>
      <c r="K1230" t="s">
        <v>8612</v>
      </c>
      <c r="L1230" t="s">
        <v>8613</v>
      </c>
      <c r="M1230" t="s">
        <v>8614</v>
      </c>
      <c r="N1230" s="44" t="s">
        <v>501</v>
      </c>
      <c r="O1230" s="44" t="s">
        <v>501</v>
      </c>
      <c r="P1230" s="44" t="s">
        <v>501</v>
      </c>
      <c r="Q1230" s="44" t="s">
        <v>501</v>
      </c>
    </row>
    <row r="1231" spans="1:17" ht="18" customHeight="1">
      <c r="A1231">
        <v>4515</v>
      </c>
      <c r="B1231">
        <v>4515</v>
      </c>
      <c r="C1231" s="3">
        <v>41170</v>
      </c>
      <c r="D1231">
        <v>41215</v>
      </c>
      <c r="E1231" t="s">
        <v>1599</v>
      </c>
      <c r="F1231" t="s">
        <v>1535</v>
      </c>
      <c r="G1231" t="s">
        <v>8615</v>
      </c>
      <c r="H1231" s="44" t="s">
        <v>501</v>
      </c>
      <c r="I1231" s="30">
        <v>41178</v>
      </c>
      <c r="J1231" t="s">
        <v>8616</v>
      </c>
      <c r="K1231" t="s">
        <v>8617</v>
      </c>
      <c r="L1231" t="s">
        <v>8618</v>
      </c>
      <c r="M1231" t="s">
        <v>8619</v>
      </c>
      <c r="N1231" s="44" t="s">
        <v>501</v>
      </c>
      <c r="O1231" s="44" t="s">
        <v>501</v>
      </c>
      <c r="P1231" s="44" t="s">
        <v>501</v>
      </c>
      <c r="Q1231" s="44" t="s">
        <v>501</v>
      </c>
    </row>
    <row r="1232" spans="1:17" ht="18" customHeight="1">
      <c r="A1232">
        <v>4516</v>
      </c>
      <c r="B1232">
        <v>4516</v>
      </c>
      <c r="C1232" s="3">
        <v>41170</v>
      </c>
      <c r="D1232">
        <v>41215</v>
      </c>
      <c r="E1232" t="s">
        <v>1599</v>
      </c>
      <c r="F1232" t="s">
        <v>1535</v>
      </c>
      <c r="G1232" t="s">
        <v>8620</v>
      </c>
      <c r="H1232" s="44" t="s">
        <v>501</v>
      </c>
      <c r="I1232" s="30">
        <v>41178</v>
      </c>
      <c r="J1232" t="s">
        <v>8621</v>
      </c>
      <c r="K1232" t="s">
        <v>8622</v>
      </c>
      <c r="L1232" t="s">
        <v>8623</v>
      </c>
      <c r="M1232" t="s">
        <v>8624</v>
      </c>
      <c r="N1232" s="44" t="s">
        <v>501</v>
      </c>
      <c r="O1232" s="44" t="s">
        <v>501</v>
      </c>
      <c r="P1232" s="44" t="s">
        <v>501</v>
      </c>
      <c r="Q1232" s="44" t="s">
        <v>501</v>
      </c>
    </row>
    <row r="1233" spans="1:17" ht="18" customHeight="1">
      <c r="A1233">
        <v>4517</v>
      </c>
      <c r="B1233">
        <v>4517</v>
      </c>
      <c r="C1233" s="3">
        <v>41170</v>
      </c>
      <c r="D1233">
        <v>41215</v>
      </c>
      <c r="E1233" t="s">
        <v>1599</v>
      </c>
      <c r="F1233" t="s">
        <v>1535</v>
      </c>
      <c r="G1233" t="s">
        <v>8625</v>
      </c>
      <c r="H1233" s="44" t="s">
        <v>501</v>
      </c>
      <c r="I1233" s="30">
        <v>41180</v>
      </c>
      <c r="J1233" t="s">
        <v>8626</v>
      </c>
      <c r="K1233" t="s">
        <v>8627</v>
      </c>
      <c r="L1233" t="s">
        <v>8628</v>
      </c>
      <c r="M1233" t="s">
        <v>8629</v>
      </c>
      <c r="N1233" s="44" t="s">
        <v>501</v>
      </c>
      <c r="O1233" s="44" t="s">
        <v>501</v>
      </c>
      <c r="P1233" s="44" t="s">
        <v>501</v>
      </c>
      <c r="Q1233" s="44" t="s">
        <v>501</v>
      </c>
    </row>
    <row r="1234" spans="1:17" ht="18" customHeight="1">
      <c r="A1234">
        <v>4518</v>
      </c>
      <c r="B1234">
        <v>4518</v>
      </c>
      <c r="C1234" s="3">
        <v>41170</v>
      </c>
      <c r="D1234">
        <v>41215</v>
      </c>
      <c r="E1234" t="s">
        <v>1599</v>
      </c>
      <c r="F1234" t="s">
        <v>1535</v>
      </c>
      <c r="G1234" t="s">
        <v>4511</v>
      </c>
      <c r="H1234" s="44" t="s">
        <v>501</v>
      </c>
      <c r="I1234" s="30">
        <v>41178</v>
      </c>
      <c r="J1234" t="s">
        <v>8630</v>
      </c>
      <c r="K1234" t="s">
        <v>8631</v>
      </c>
      <c r="L1234" t="s">
        <v>5769</v>
      </c>
      <c r="M1234" t="s">
        <v>5770</v>
      </c>
      <c r="N1234" s="44" t="s">
        <v>501</v>
      </c>
      <c r="O1234" s="44" t="s">
        <v>501</v>
      </c>
      <c r="P1234" s="44" t="s">
        <v>501</v>
      </c>
      <c r="Q1234" s="44" t="s">
        <v>501</v>
      </c>
    </row>
    <row r="1235" spans="1:17" ht="18" customHeight="1">
      <c r="A1235">
        <v>4519</v>
      </c>
      <c r="B1235">
        <v>4519</v>
      </c>
      <c r="C1235" s="3">
        <v>41170</v>
      </c>
      <c r="D1235">
        <v>41215</v>
      </c>
      <c r="E1235" t="s">
        <v>1599</v>
      </c>
      <c r="F1235" t="s">
        <v>1535</v>
      </c>
      <c r="G1235" t="s">
        <v>8632</v>
      </c>
      <c r="H1235" s="44" t="s">
        <v>501</v>
      </c>
      <c r="I1235" s="30">
        <v>41178</v>
      </c>
      <c r="J1235" t="s">
        <v>8633</v>
      </c>
      <c r="K1235" t="s">
        <v>8634</v>
      </c>
      <c r="L1235" t="s">
        <v>8635</v>
      </c>
      <c r="M1235" t="s">
        <v>8636</v>
      </c>
      <c r="N1235" s="44" t="s">
        <v>501</v>
      </c>
      <c r="O1235" s="44" t="s">
        <v>501</v>
      </c>
      <c r="P1235" s="44" t="s">
        <v>501</v>
      </c>
      <c r="Q1235" s="44" t="s">
        <v>501</v>
      </c>
    </row>
    <row r="1236" spans="1:17" ht="18" customHeight="1">
      <c r="A1236">
        <v>4520</v>
      </c>
      <c r="B1236">
        <v>4520</v>
      </c>
      <c r="C1236" s="3">
        <v>41170</v>
      </c>
      <c r="D1236">
        <v>41215</v>
      </c>
      <c r="E1236" t="s">
        <v>1599</v>
      </c>
      <c r="F1236" t="s">
        <v>1535</v>
      </c>
      <c r="G1236" t="s">
        <v>8637</v>
      </c>
      <c r="H1236" s="44" t="s">
        <v>501</v>
      </c>
      <c r="I1236" s="30">
        <v>41180</v>
      </c>
      <c r="J1236" t="s">
        <v>8638</v>
      </c>
      <c r="K1236" t="s">
        <v>8639</v>
      </c>
      <c r="L1236" t="s">
        <v>8640</v>
      </c>
      <c r="M1236" t="s">
        <v>8641</v>
      </c>
      <c r="N1236" s="44" t="s">
        <v>501</v>
      </c>
      <c r="O1236" s="44" t="s">
        <v>501</v>
      </c>
      <c r="P1236" s="44" t="s">
        <v>501</v>
      </c>
      <c r="Q1236" s="44" t="s">
        <v>501</v>
      </c>
    </row>
    <row r="1237" spans="1:17" ht="18" customHeight="1">
      <c r="A1237">
        <v>4522</v>
      </c>
      <c r="B1237">
        <v>4522</v>
      </c>
      <c r="C1237" s="3">
        <v>41170</v>
      </c>
      <c r="D1237">
        <v>41215</v>
      </c>
      <c r="E1237" t="s">
        <v>1599</v>
      </c>
      <c r="F1237" t="s">
        <v>1535</v>
      </c>
      <c r="G1237" t="s">
        <v>4678</v>
      </c>
      <c r="H1237" s="44" t="s">
        <v>501</v>
      </c>
      <c r="I1237" s="30">
        <v>41180</v>
      </c>
      <c r="J1237" t="s">
        <v>8642</v>
      </c>
      <c r="K1237" t="s">
        <v>8643</v>
      </c>
      <c r="L1237" t="s">
        <v>8300</v>
      </c>
      <c r="M1237" t="s">
        <v>8644</v>
      </c>
      <c r="N1237" s="44" t="s">
        <v>501</v>
      </c>
      <c r="O1237" s="44" t="s">
        <v>501</v>
      </c>
      <c r="P1237" s="44" t="s">
        <v>501</v>
      </c>
      <c r="Q1237" s="44" t="s">
        <v>501</v>
      </c>
    </row>
    <row r="1238" spans="1:17" ht="18" customHeight="1">
      <c r="A1238">
        <v>4523</v>
      </c>
      <c r="B1238">
        <v>4523</v>
      </c>
      <c r="C1238" s="3">
        <v>41170</v>
      </c>
      <c r="D1238">
        <v>41215</v>
      </c>
      <c r="E1238" t="s">
        <v>1687</v>
      </c>
      <c r="F1238" t="s">
        <v>1535</v>
      </c>
      <c r="G1238" t="s">
        <v>8328</v>
      </c>
      <c r="H1238" s="44" t="s">
        <v>501</v>
      </c>
      <c r="I1238" s="30" t="s">
        <v>501</v>
      </c>
      <c r="J1238" t="s">
        <v>8645</v>
      </c>
      <c r="K1238" t="s">
        <v>8646</v>
      </c>
      <c r="L1238" t="s">
        <v>8331</v>
      </c>
      <c r="M1238" t="s">
        <v>8647</v>
      </c>
      <c r="N1238" s="44" t="s">
        <v>501</v>
      </c>
      <c r="O1238" s="44" t="s">
        <v>501</v>
      </c>
      <c r="P1238" s="44" t="s">
        <v>501</v>
      </c>
      <c r="Q1238" s="44" t="s">
        <v>501</v>
      </c>
    </row>
    <row r="1239" spans="1:17" ht="18" customHeight="1">
      <c r="A1239">
        <v>4524</v>
      </c>
      <c r="B1239">
        <v>4524</v>
      </c>
      <c r="C1239" s="3">
        <v>41170</v>
      </c>
      <c r="D1239">
        <v>41215</v>
      </c>
      <c r="E1239" t="s">
        <v>1599</v>
      </c>
      <c r="F1239" t="s">
        <v>1535</v>
      </c>
      <c r="G1239" t="s">
        <v>8648</v>
      </c>
      <c r="H1239" s="44" t="s">
        <v>501</v>
      </c>
      <c r="I1239" s="30">
        <v>41180</v>
      </c>
      <c r="J1239" t="s">
        <v>8649</v>
      </c>
      <c r="K1239" t="s">
        <v>8650</v>
      </c>
      <c r="L1239" t="s">
        <v>8651</v>
      </c>
      <c r="M1239" t="s">
        <v>8652</v>
      </c>
      <c r="N1239" s="44" t="s">
        <v>501</v>
      </c>
      <c r="O1239" s="44" t="s">
        <v>501</v>
      </c>
      <c r="P1239" s="44" t="s">
        <v>501</v>
      </c>
      <c r="Q1239" s="44" t="s">
        <v>501</v>
      </c>
    </row>
    <row r="1240" spans="1:17" ht="18" customHeight="1">
      <c r="A1240">
        <v>4525</v>
      </c>
      <c r="B1240">
        <v>4525</v>
      </c>
      <c r="C1240" s="3">
        <v>41170</v>
      </c>
      <c r="D1240">
        <v>41215</v>
      </c>
      <c r="E1240" t="s">
        <v>1599</v>
      </c>
      <c r="F1240" t="s">
        <v>1535</v>
      </c>
      <c r="G1240" t="s">
        <v>8653</v>
      </c>
      <c r="H1240" s="44" t="s">
        <v>501</v>
      </c>
      <c r="I1240" s="30">
        <v>41187</v>
      </c>
      <c r="J1240" t="s">
        <v>8654</v>
      </c>
      <c r="K1240" t="s">
        <v>8655</v>
      </c>
      <c r="L1240" t="s">
        <v>8656</v>
      </c>
      <c r="M1240" t="s">
        <v>8657</v>
      </c>
      <c r="N1240" s="44" t="s">
        <v>501</v>
      </c>
      <c r="O1240" s="44" t="s">
        <v>501</v>
      </c>
      <c r="P1240" s="44" t="s">
        <v>501</v>
      </c>
      <c r="Q1240" s="44" t="s">
        <v>501</v>
      </c>
    </row>
    <row r="1241" spans="1:17" ht="18" customHeight="1">
      <c r="A1241">
        <v>4526</v>
      </c>
      <c r="B1241">
        <v>4526</v>
      </c>
      <c r="C1241" s="3">
        <v>41170</v>
      </c>
      <c r="D1241">
        <v>41215</v>
      </c>
      <c r="E1241" t="s">
        <v>1599</v>
      </c>
      <c r="F1241" t="s">
        <v>1535</v>
      </c>
      <c r="G1241" t="s">
        <v>8658</v>
      </c>
      <c r="H1241" s="44" t="s">
        <v>501</v>
      </c>
      <c r="I1241" s="30">
        <v>41180</v>
      </c>
      <c r="J1241" t="s">
        <v>8659</v>
      </c>
      <c r="K1241" t="s">
        <v>8660</v>
      </c>
      <c r="L1241" t="s">
        <v>8661</v>
      </c>
      <c r="M1241" t="s">
        <v>8662</v>
      </c>
      <c r="N1241" s="44" t="s">
        <v>501</v>
      </c>
      <c r="O1241" s="44" t="s">
        <v>501</v>
      </c>
      <c r="P1241" s="44" t="s">
        <v>501</v>
      </c>
      <c r="Q1241" s="44" t="s">
        <v>501</v>
      </c>
    </row>
    <row r="1242" spans="1:17" ht="18" customHeight="1">
      <c r="A1242">
        <v>4528</v>
      </c>
      <c r="B1242">
        <v>4528</v>
      </c>
      <c r="C1242" s="3">
        <v>41170</v>
      </c>
      <c r="D1242">
        <v>41215</v>
      </c>
      <c r="E1242" t="s">
        <v>1599</v>
      </c>
      <c r="F1242" t="s">
        <v>1535</v>
      </c>
      <c r="G1242" t="s">
        <v>8663</v>
      </c>
      <c r="H1242" s="44" t="s">
        <v>501</v>
      </c>
      <c r="I1242" s="30">
        <v>41180</v>
      </c>
      <c r="J1242" t="s">
        <v>8664</v>
      </c>
      <c r="K1242" t="s">
        <v>8665</v>
      </c>
      <c r="L1242" t="s">
        <v>8666</v>
      </c>
      <c r="M1242" t="s">
        <v>8667</v>
      </c>
      <c r="N1242" s="44" t="s">
        <v>501</v>
      </c>
      <c r="O1242" s="44" t="s">
        <v>501</v>
      </c>
      <c r="P1242" s="44" t="s">
        <v>501</v>
      </c>
      <c r="Q1242" s="44" t="s">
        <v>501</v>
      </c>
    </row>
    <row r="1243" spans="1:17" ht="18" customHeight="1">
      <c r="A1243">
        <v>4491</v>
      </c>
      <c r="B1243">
        <v>4491</v>
      </c>
      <c r="C1243" s="3">
        <v>41170</v>
      </c>
      <c r="D1243">
        <v>41215</v>
      </c>
      <c r="E1243" t="s">
        <v>1687</v>
      </c>
      <c r="F1243" t="s">
        <v>1535</v>
      </c>
      <c r="G1243" t="s">
        <v>8669</v>
      </c>
      <c r="H1243" s="44" t="s">
        <v>501</v>
      </c>
      <c r="I1243" s="30" t="s">
        <v>501</v>
      </c>
      <c r="J1243" t="s">
        <v>8670</v>
      </c>
      <c r="K1243" t="s">
        <v>8671</v>
      </c>
      <c r="L1243" t="s">
        <v>8672</v>
      </c>
      <c r="M1243" t="s">
        <v>8673</v>
      </c>
      <c r="N1243" s="44" t="s">
        <v>501</v>
      </c>
      <c r="O1243" s="44" t="s">
        <v>501</v>
      </c>
      <c r="P1243" s="44" t="s">
        <v>501</v>
      </c>
      <c r="Q1243" s="44" t="s">
        <v>501</v>
      </c>
    </row>
    <row r="1244" spans="1:17" ht="18" customHeight="1">
      <c r="A1244">
        <v>4527</v>
      </c>
      <c r="B1244">
        <v>4527</v>
      </c>
      <c r="C1244" s="3">
        <v>41176</v>
      </c>
      <c r="D1244">
        <v>41221</v>
      </c>
      <c r="E1244" t="s">
        <v>1599</v>
      </c>
      <c r="F1244" t="s">
        <v>1535</v>
      </c>
      <c r="G1244" t="s">
        <v>8737</v>
      </c>
      <c r="H1244" s="44" t="s">
        <v>501</v>
      </c>
      <c r="I1244" s="30">
        <v>41197</v>
      </c>
      <c r="J1244" t="s">
        <v>8738</v>
      </c>
      <c r="K1244" t="s">
        <v>8739</v>
      </c>
      <c r="L1244" t="s">
        <v>8740</v>
      </c>
      <c r="M1244" t="s">
        <v>8741</v>
      </c>
      <c r="N1244" s="44" t="s">
        <v>501</v>
      </c>
      <c r="O1244" s="44" t="s">
        <v>501</v>
      </c>
      <c r="P1244" s="44" t="s">
        <v>501</v>
      </c>
      <c r="Q1244" s="44" t="s">
        <v>501</v>
      </c>
    </row>
    <row r="1245" spans="1:17" ht="18" customHeight="1">
      <c r="A1245">
        <v>4529</v>
      </c>
      <c r="B1245">
        <v>4529</v>
      </c>
      <c r="C1245" s="3">
        <v>41176</v>
      </c>
      <c r="D1245">
        <v>41221</v>
      </c>
      <c r="E1245" t="s">
        <v>1599</v>
      </c>
      <c r="F1245" t="s">
        <v>1535</v>
      </c>
      <c r="G1245" t="s">
        <v>8742</v>
      </c>
      <c r="H1245" s="44" t="s">
        <v>501</v>
      </c>
      <c r="I1245" s="30">
        <v>41197</v>
      </c>
      <c r="J1245" t="s">
        <v>8743</v>
      </c>
      <c r="K1245" t="s">
        <v>8744</v>
      </c>
      <c r="L1245" t="s">
        <v>8745</v>
      </c>
      <c r="M1245" t="s">
        <v>8746</v>
      </c>
      <c r="N1245" s="44" t="s">
        <v>501</v>
      </c>
      <c r="O1245" s="44" t="s">
        <v>501</v>
      </c>
      <c r="P1245" s="44" t="s">
        <v>501</v>
      </c>
      <c r="Q1245" s="44" t="s">
        <v>501</v>
      </c>
    </row>
    <row r="1246" spans="1:17" ht="18" customHeight="1">
      <c r="A1246">
        <v>4530</v>
      </c>
      <c r="B1246">
        <v>4530</v>
      </c>
      <c r="C1246" s="3">
        <v>41176</v>
      </c>
      <c r="D1246">
        <v>41221</v>
      </c>
      <c r="E1246" t="s">
        <v>1687</v>
      </c>
      <c r="F1246" t="s">
        <v>1535</v>
      </c>
      <c r="G1246" t="s">
        <v>2109</v>
      </c>
      <c r="H1246" s="44" t="s">
        <v>501</v>
      </c>
      <c r="I1246" s="30" t="s">
        <v>501</v>
      </c>
      <c r="J1246" t="s">
        <v>8747</v>
      </c>
      <c r="K1246" t="s">
        <v>8748</v>
      </c>
      <c r="L1246" t="s">
        <v>5012</v>
      </c>
      <c r="M1246" t="s">
        <v>8749</v>
      </c>
      <c r="N1246" s="44" t="s">
        <v>501</v>
      </c>
      <c r="O1246" s="44" t="s">
        <v>501</v>
      </c>
      <c r="P1246" s="44" t="s">
        <v>501</v>
      </c>
      <c r="Q1246" s="44" t="s">
        <v>501</v>
      </c>
    </row>
    <row r="1247" spans="1:17" ht="18" customHeight="1">
      <c r="A1247">
        <v>4531</v>
      </c>
      <c r="B1247">
        <v>4531</v>
      </c>
      <c r="C1247" s="3">
        <v>41176</v>
      </c>
      <c r="D1247">
        <v>41221</v>
      </c>
      <c r="E1247" t="s">
        <v>1687</v>
      </c>
      <c r="F1247" t="s">
        <v>1535</v>
      </c>
      <c r="G1247" t="s">
        <v>8750</v>
      </c>
      <c r="H1247" s="44" t="s">
        <v>501</v>
      </c>
      <c r="I1247" s="30" t="s">
        <v>501</v>
      </c>
      <c r="J1247" t="s">
        <v>8751</v>
      </c>
      <c r="K1247" t="s">
        <v>8752</v>
      </c>
      <c r="L1247" t="s">
        <v>5034</v>
      </c>
      <c r="M1247" t="s">
        <v>8753</v>
      </c>
      <c r="N1247" s="44" t="s">
        <v>501</v>
      </c>
      <c r="O1247" s="44" t="s">
        <v>501</v>
      </c>
      <c r="P1247" s="44" t="s">
        <v>501</v>
      </c>
      <c r="Q1247" s="44" t="s">
        <v>501</v>
      </c>
    </row>
    <row r="1248" spans="1:17" ht="18" customHeight="1">
      <c r="A1248">
        <v>4532</v>
      </c>
      <c r="B1248">
        <v>4532</v>
      </c>
      <c r="C1248" s="3">
        <v>41176</v>
      </c>
      <c r="D1248">
        <v>41221</v>
      </c>
      <c r="E1248" t="s">
        <v>1687</v>
      </c>
      <c r="F1248" t="s">
        <v>1535</v>
      </c>
      <c r="G1248" t="s">
        <v>8750</v>
      </c>
      <c r="H1248" s="44" t="s">
        <v>501</v>
      </c>
      <c r="I1248" s="30" t="s">
        <v>501</v>
      </c>
      <c r="J1248" t="s">
        <v>8751</v>
      </c>
      <c r="K1248" t="s">
        <v>8754</v>
      </c>
      <c r="L1248" t="s">
        <v>5034</v>
      </c>
      <c r="M1248" t="s">
        <v>8755</v>
      </c>
      <c r="N1248" s="44" t="s">
        <v>501</v>
      </c>
      <c r="O1248" s="44" t="s">
        <v>501</v>
      </c>
      <c r="P1248" s="44" t="s">
        <v>501</v>
      </c>
      <c r="Q1248" s="44" t="s">
        <v>501</v>
      </c>
    </row>
    <row r="1249" spans="1:17" ht="18" customHeight="1">
      <c r="A1249">
        <v>4534</v>
      </c>
      <c r="B1249">
        <v>4534</v>
      </c>
      <c r="C1249" s="3">
        <v>41176</v>
      </c>
      <c r="D1249">
        <v>41221</v>
      </c>
      <c r="E1249" t="s">
        <v>1687</v>
      </c>
      <c r="F1249" t="s">
        <v>1535</v>
      </c>
      <c r="G1249" t="s">
        <v>8756</v>
      </c>
      <c r="H1249" s="44" t="s">
        <v>501</v>
      </c>
      <c r="I1249" s="30" t="s">
        <v>501</v>
      </c>
      <c r="J1249" t="s">
        <v>8757</v>
      </c>
      <c r="K1249" t="s">
        <v>8758</v>
      </c>
      <c r="L1249" t="s">
        <v>8759</v>
      </c>
      <c r="M1249" t="s">
        <v>8760</v>
      </c>
      <c r="N1249" s="44" t="s">
        <v>501</v>
      </c>
      <c r="O1249" s="44" t="s">
        <v>501</v>
      </c>
      <c r="P1249" s="44" t="s">
        <v>501</v>
      </c>
      <c r="Q1249" s="44" t="s">
        <v>501</v>
      </c>
    </row>
    <row r="1250" spans="1:17" ht="18" customHeight="1">
      <c r="A1250">
        <v>4535</v>
      </c>
      <c r="B1250">
        <v>4535</v>
      </c>
      <c r="C1250" s="3">
        <v>41176</v>
      </c>
      <c r="D1250">
        <v>41221</v>
      </c>
      <c r="E1250" t="s">
        <v>1599</v>
      </c>
      <c r="F1250" t="s">
        <v>1535</v>
      </c>
      <c r="G1250" t="s">
        <v>8756</v>
      </c>
      <c r="H1250" s="44" t="s">
        <v>501</v>
      </c>
      <c r="I1250" s="30">
        <v>41197</v>
      </c>
      <c r="J1250" t="s">
        <v>8761</v>
      </c>
      <c r="K1250" t="s">
        <v>8762</v>
      </c>
      <c r="L1250" t="s">
        <v>8759</v>
      </c>
      <c r="M1250" t="s">
        <v>8763</v>
      </c>
      <c r="N1250" s="44" t="s">
        <v>501</v>
      </c>
      <c r="O1250" s="44" t="s">
        <v>501</v>
      </c>
      <c r="P1250" s="44" t="s">
        <v>501</v>
      </c>
      <c r="Q1250" s="44" t="s">
        <v>501</v>
      </c>
    </row>
    <row r="1251" spans="1:17" ht="18" customHeight="1">
      <c r="A1251">
        <v>4536</v>
      </c>
      <c r="B1251">
        <v>4536</v>
      </c>
      <c r="C1251" s="3">
        <v>41176</v>
      </c>
      <c r="D1251">
        <v>41221</v>
      </c>
      <c r="E1251" t="s">
        <v>1599</v>
      </c>
      <c r="F1251" t="s">
        <v>1535</v>
      </c>
      <c r="G1251" t="s">
        <v>8756</v>
      </c>
      <c r="H1251" s="44" t="s">
        <v>501</v>
      </c>
      <c r="I1251" s="30">
        <v>41197</v>
      </c>
      <c r="J1251" t="s">
        <v>8764</v>
      </c>
      <c r="K1251" t="s">
        <v>8765</v>
      </c>
      <c r="L1251" t="s">
        <v>8759</v>
      </c>
      <c r="M1251" t="s">
        <v>8766</v>
      </c>
      <c r="N1251" s="44" t="s">
        <v>501</v>
      </c>
      <c r="O1251" s="44" t="s">
        <v>501</v>
      </c>
      <c r="P1251" s="44" t="s">
        <v>501</v>
      </c>
      <c r="Q1251" s="44" t="s">
        <v>501</v>
      </c>
    </row>
    <row r="1252" spans="1:17" ht="18" customHeight="1">
      <c r="A1252">
        <v>4537</v>
      </c>
      <c r="B1252">
        <v>4537</v>
      </c>
      <c r="C1252" s="3">
        <v>41176</v>
      </c>
      <c r="D1252">
        <v>41221</v>
      </c>
      <c r="E1252" t="s">
        <v>1599</v>
      </c>
      <c r="F1252" t="s">
        <v>1535</v>
      </c>
      <c r="G1252" t="s">
        <v>8756</v>
      </c>
      <c r="H1252" s="44" t="s">
        <v>501</v>
      </c>
      <c r="I1252" s="30">
        <v>41197</v>
      </c>
      <c r="J1252" t="s">
        <v>8767</v>
      </c>
      <c r="K1252" t="s">
        <v>8768</v>
      </c>
      <c r="L1252" t="s">
        <v>8759</v>
      </c>
      <c r="M1252" t="s">
        <v>8769</v>
      </c>
      <c r="N1252" s="44" t="s">
        <v>501</v>
      </c>
      <c r="O1252" s="44" t="s">
        <v>501</v>
      </c>
      <c r="P1252" s="44" t="s">
        <v>501</v>
      </c>
      <c r="Q1252" s="44" t="s">
        <v>501</v>
      </c>
    </row>
    <row r="1253" spans="1:17" ht="18" customHeight="1">
      <c r="A1253">
        <v>4538</v>
      </c>
      <c r="B1253">
        <v>4538</v>
      </c>
      <c r="C1253" s="3">
        <v>41176</v>
      </c>
      <c r="D1253">
        <v>41221</v>
      </c>
      <c r="E1253" t="s">
        <v>1599</v>
      </c>
      <c r="F1253" t="s">
        <v>1535</v>
      </c>
      <c r="G1253" t="s">
        <v>8756</v>
      </c>
      <c r="H1253" s="44" t="s">
        <v>501</v>
      </c>
      <c r="I1253" s="30">
        <v>41197</v>
      </c>
      <c r="J1253" t="s">
        <v>8770</v>
      </c>
      <c r="K1253" t="s">
        <v>8771</v>
      </c>
      <c r="L1253" t="s">
        <v>8759</v>
      </c>
      <c r="M1253" t="s">
        <v>8766</v>
      </c>
      <c r="N1253" s="44" t="s">
        <v>501</v>
      </c>
      <c r="O1253" s="44" t="s">
        <v>501</v>
      </c>
      <c r="P1253" s="44" t="s">
        <v>501</v>
      </c>
      <c r="Q1253" s="44" t="s">
        <v>501</v>
      </c>
    </row>
    <row r="1254" spans="1:17" ht="18" customHeight="1">
      <c r="A1254">
        <v>4539</v>
      </c>
      <c r="B1254">
        <v>4539</v>
      </c>
      <c r="C1254" s="3">
        <v>41176</v>
      </c>
      <c r="D1254">
        <v>41221</v>
      </c>
      <c r="E1254" t="s">
        <v>1599</v>
      </c>
      <c r="F1254" t="s">
        <v>1535</v>
      </c>
      <c r="G1254" t="s">
        <v>8756</v>
      </c>
      <c r="H1254" s="44" t="s">
        <v>501</v>
      </c>
      <c r="I1254" s="30">
        <v>41197</v>
      </c>
      <c r="J1254" t="s">
        <v>8772</v>
      </c>
      <c r="K1254" t="s">
        <v>8773</v>
      </c>
      <c r="L1254" t="s">
        <v>8774</v>
      </c>
      <c r="M1254" t="s">
        <v>8775</v>
      </c>
      <c r="N1254" s="44" t="s">
        <v>501</v>
      </c>
      <c r="O1254" s="44" t="s">
        <v>501</v>
      </c>
      <c r="P1254" s="44" t="s">
        <v>501</v>
      </c>
      <c r="Q1254" s="44" t="s">
        <v>501</v>
      </c>
    </row>
    <row r="1255" spans="1:17" ht="18" customHeight="1">
      <c r="A1255">
        <v>4540</v>
      </c>
      <c r="B1255">
        <v>4540</v>
      </c>
      <c r="C1255" s="3">
        <v>41176</v>
      </c>
      <c r="D1255">
        <v>41221</v>
      </c>
      <c r="E1255" t="s">
        <v>1687</v>
      </c>
      <c r="F1255" t="s">
        <v>1535</v>
      </c>
      <c r="G1255" t="s">
        <v>192</v>
      </c>
      <c r="H1255" s="44" t="s">
        <v>501</v>
      </c>
      <c r="I1255" s="30" t="s">
        <v>501</v>
      </c>
      <c r="J1255" t="s">
        <v>8776</v>
      </c>
      <c r="K1255" t="s">
        <v>8777</v>
      </c>
      <c r="L1255" t="s">
        <v>4842</v>
      </c>
      <c r="M1255" t="s">
        <v>8778</v>
      </c>
      <c r="N1255" s="44" t="s">
        <v>501</v>
      </c>
      <c r="O1255" s="44" t="s">
        <v>501</v>
      </c>
      <c r="P1255" s="44" t="s">
        <v>501</v>
      </c>
      <c r="Q1255" s="44" t="s">
        <v>501</v>
      </c>
    </row>
    <row r="1256" spans="1:17" ht="18" customHeight="1">
      <c r="A1256">
        <v>4541</v>
      </c>
      <c r="B1256">
        <v>4541</v>
      </c>
      <c r="C1256" s="3">
        <v>41176</v>
      </c>
      <c r="D1256">
        <v>41221</v>
      </c>
      <c r="E1256" t="s">
        <v>1687</v>
      </c>
      <c r="F1256" t="s">
        <v>1535</v>
      </c>
      <c r="G1256" t="s">
        <v>192</v>
      </c>
      <c r="H1256" s="44" t="s">
        <v>501</v>
      </c>
      <c r="I1256" s="30" t="s">
        <v>501</v>
      </c>
      <c r="J1256" t="s">
        <v>8779</v>
      </c>
      <c r="K1256" t="s">
        <v>8780</v>
      </c>
      <c r="L1256" t="s">
        <v>8781</v>
      </c>
      <c r="M1256" t="s">
        <v>8782</v>
      </c>
      <c r="N1256" s="44" t="s">
        <v>501</v>
      </c>
      <c r="O1256" s="44" t="s">
        <v>501</v>
      </c>
      <c r="P1256" s="44" t="s">
        <v>501</v>
      </c>
      <c r="Q1256" s="44" t="s">
        <v>501</v>
      </c>
    </row>
    <row r="1257" spans="1:17" ht="18" customHeight="1">
      <c r="A1257">
        <v>4543</v>
      </c>
      <c r="B1257">
        <v>4543</v>
      </c>
      <c r="C1257" s="3">
        <v>41176</v>
      </c>
      <c r="D1257">
        <v>41221</v>
      </c>
      <c r="E1257" t="s">
        <v>1687</v>
      </c>
      <c r="F1257" t="s">
        <v>1535</v>
      </c>
      <c r="G1257" t="s">
        <v>192</v>
      </c>
      <c r="H1257" s="44" t="s">
        <v>501</v>
      </c>
      <c r="I1257" s="30" t="s">
        <v>501</v>
      </c>
      <c r="J1257" t="s">
        <v>8783</v>
      </c>
      <c r="K1257" t="s">
        <v>8784</v>
      </c>
      <c r="L1257" t="s">
        <v>8785</v>
      </c>
      <c r="M1257" t="s">
        <v>8786</v>
      </c>
      <c r="N1257" s="44" t="s">
        <v>501</v>
      </c>
      <c r="O1257" s="44" t="s">
        <v>501</v>
      </c>
      <c r="P1257" s="44" t="s">
        <v>501</v>
      </c>
      <c r="Q1257" s="44" t="s">
        <v>501</v>
      </c>
    </row>
    <row r="1258" spans="1:17" ht="18" customHeight="1">
      <c r="A1258">
        <v>4544</v>
      </c>
      <c r="B1258">
        <v>4544</v>
      </c>
      <c r="C1258" s="3">
        <v>41176</v>
      </c>
      <c r="D1258">
        <v>41221</v>
      </c>
      <c r="E1258" t="s">
        <v>1687</v>
      </c>
      <c r="F1258" t="s">
        <v>1535</v>
      </c>
      <c r="G1258" t="s">
        <v>192</v>
      </c>
      <c r="H1258" s="44" t="s">
        <v>501</v>
      </c>
      <c r="I1258" s="30" t="s">
        <v>501</v>
      </c>
      <c r="J1258" t="s">
        <v>8787</v>
      </c>
      <c r="K1258" t="s">
        <v>8788</v>
      </c>
      <c r="L1258" t="s">
        <v>8789</v>
      </c>
      <c r="M1258" t="s">
        <v>8790</v>
      </c>
      <c r="N1258" s="44" t="s">
        <v>501</v>
      </c>
      <c r="O1258" s="44" t="s">
        <v>501</v>
      </c>
      <c r="P1258" s="44" t="s">
        <v>501</v>
      </c>
      <c r="Q1258" s="44" t="s">
        <v>501</v>
      </c>
    </row>
    <row r="1259" spans="1:17" ht="18" customHeight="1">
      <c r="A1259">
        <v>4545</v>
      </c>
      <c r="B1259">
        <v>4545</v>
      </c>
      <c r="C1259" s="3">
        <v>41176</v>
      </c>
      <c r="D1259">
        <v>41221</v>
      </c>
      <c r="E1259" t="s">
        <v>1687</v>
      </c>
      <c r="F1259" t="s">
        <v>1535</v>
      </c>
      <c r="G1259" t="s">
        <v>192</v>
      </c>
      <c r="H1259" s="44" t="s">
        <v>501</v>
      </c>
      <c r="I1259" s="30" t="s">
        <v>501</v>
      </c>
      <c r="J1259" t="s">
        <v>8791</v>
      </c>
      <c r="K1259" t="s">
        <v>8792</v>
      </c>
      <c r="L1259" t="s">
        <v>4842</v>
      </c>
      <c r="M1259" t="s">
        <v>8793</v>
      </c>
      <c r="N1259" s="44" t="s">
        <v>501</v>
      </c>
      <c r="O1259" s="44" t="s">
        <v>501</v>
      </c>
      <c r="P1259" s="44" t="s">
        <v>501</v>
      </c>
      <c r="Q1259" s="44" t="s">
        <v>501</v>
      </c>
    </row>
    <row r="1260" spans="1:17" ht="18" customHeight="1">
      <c r="A1260">
        <v>4546</v>
      </c>
      <c r="B1260">
        <v>4546</v>
      </c>
      <c r="C1260" s="3">
        <v>41176</v>
      </c>
      <c r="D1260">
        <v>41221</v>
      </c>
      <c r="E1260" t="s">
        <v>1687</v>
      </c>
      <c r="F1260" t="s">
        <v>1535</v>
      </c>
      <c r="G1260" t="s">
        <v>192</v>
      </c>
      <c r="H1260" s="44" t="s">
        <v>501</v>
      </c>
      <c r="I1260" s="30" t="s">
        <v>501</v>
      </c>
      <c r="J1260" t="s">
        <v>8794</v>
      </c>
      <c r="K1260" t="s">
        <v>8795</v>
      </c>
      <c r="L1260" t="s">
        <v>4842</v>
      </c>
      <c r="M1260" t="s">
        <v>8796</v>
      </c>
      <c r="N1260" s="44" t="s">
        <v>501</v>
      </c>
      <c r="O1260" s="44" t="s">
        <v>501</v>
      </c>
      <c r="P1260" s="44" t="s">
        <v>501</v>
      </c>
      <c r="Q1260" s="44" t="s">
        <v>501</v>
      </c>
    </row>
    <row r="1261" spans="1:17" ht="18" customHeight="1">
      <c r="A1261">
        <v>4547</v>
      </c>
      <c r="B1261">
        <v>4547</v>
      </c>
      <c r="C1261" s="3">
        <v>41176</v>
      </c>
      <c r="D1261">
        <v>41221</v>
      </c>
      <c r="E1261" t="s">
        <v>1599</v>
      </c>
      <c r="F1261" t="s">
        <v>1535</v>
      </c>
      <c r="G1261" t="s">
        <v>8797</v>
      </c>
      <c r="H1261" s="44" t="s">
        <v>501</v>
      </c>
      <c r="I1261" s="30">
        <v>41197</v>
      </c>
      <c r="J1261" t="s">
        <v>8798</v>
      </c>
      <c r="K1261" t="s">
        <v>8799</v>
      </c>
      <c r="L1261" t="s">
        <v>8800</v>
      </c>
      <c r="M1261" t="s">
        <v>8801</v>
      </c>
      <c r="N1261" s="44" t="s">
        <v>501</v>
      </c>
      <c r="O1261" s="44" t="s">
        <v>501</v>
      </c>
      <c r="P1261" s="44" t="s">
        <v>501</v>
      </c>
      <c r="Q1261" s="44" t="s">
        <v>501</v>
      </c>
    </row>
    <row r="1262" spans="1:17" ht="18" customHeight="1">
      <c r="A1262">
        <v>4548</v>
      </c>
      <c r="B1262">
        <v>4548</v>
      </c>
      <c r="C1262" s="3">
        <v>41176</v>
      </c>
      <c r="D1262">
        <v>41221</v>
      </c>
      <c r="E1262" t="s">
        <v>1687</v>
      </c>
      <c r="F1262" t="s">
        <v>1535</v>
      </c>
      <c r="G1262" t="s">
        <v>8595</v>
      </c>
      <c r="H1262" s="44" t="s">
        <v>501</v>
      </c>
      <c r="I1262" s="30" t="s">
        <v>501</v>
      </c>
      <c r="J1262" t="s">
        <v>8802</v>
      </c>
      <c r="K1262" t="s">
        <v>8803</v>
      </c>
      <c r="L1262" t="s">
        <v>8804</v>
      </c>
      <c r="M1262" t="s">
        <v>8805</v>
      </c>
      <c r="N1262" s="44" t="s">
        <v>501</v>
      </c>
      <c r="O1262" s="44" t="s">
        <v>501</v>
      </c>
      <c r="P1262" s="44" t="s">
        <v>501</v>
      </c>
      <c r="Q1262" s="44" t="s">
        <v>501</v>
      </c>
    </row>
    <row r="1263" spans="1:17" ht="18" customHeight="1">
      <c r="A1263">
        <v>4549</v>
      </c>
      <c r="B1263">
        <v>4549</v>
      </c>
      <c r="C1263" s="3">
        <v>41176</v>
      </c>
      <c r="D1263">
        <v>41221</v>
      </c>
      <c r="E1263" t="s">
        <v>1687</v>
      </c>
      <c r="F1263" t="s">
        <v>1535</v>
      </c>
      <c r="G1263" t="s">
        <v>8595</v>
      </c>
      <c r="H1263" s="44" t="s">
        <v>501</v>
      </c>
      <c r="I1263" s="30" t="s">
        <v>501</v>
      </c>
      <c r="J1263" t="s">
        <v>8802</v>
      </c>
      <c r="K1263" t="s">
        <v>8806</v>
      </c>
      <c r="L1263" t="s">
        <v>8598</v>
      </c>
      <c r="M1263" t="s">
        <v>8807</v>
      </c>
      <c r="N1263" s="44" t="s">
        <v>501</v>
      </c>
      <c r="O1263" s="44" t="s">
        <v>501</v>
      </c>
      <c r="P1263" s="44" t="s">
        <v>501</v>
      </c>
      <c r="Q1263" s="44" t="s">
        <v>501</v>
      </c>
    </row>
    <row r="1264" spans="1:17" ht="18" customHeight="1">
      <c r="A1264">
        <v>4550</v>
      </c>
      <c r="B1264">
        <v>4550</v>
      </c>
      <c r="C1264" s="3">
        <v>41176</v>
      </c>
      <c r="D1264">
        <v>41221</v>
      </c>
      <c r="E1264" t="s">
        <v>1599</v>
      </c>
      <c r="F1264" t="s">
        <v>1535</v>
      </c>
      <c r="G1264" t="s">
        <v>2064</v>
      </c>
      <c r="H1264" s="44" t="s">
        <v>501</v>
      </c>
      <c r="I1264" s="30">
        <v>41180</v>
      </c>
      <c r="J1264" t="s">
        <v>8808</v>
      </c>
      <c r="K1264" t="s">
        <v>8809</v>
      </c>
      <c r="L1264" t="s">
        <v>4995</v>
      </c>
      <c r="M1264" t="s">
        <v>1137</v>
      </c>
      <c r="N1264" s="44" t="s">
        <v>501</v>
      </c>
      <c r="O1264" s="44" t="s">
        <v>501</v>
      </c>
      <c r="P1264" s="44" t="s">
        <v>501</v>
      </c>
      <c r="Q1264" s="44" t="s">
        <v>501</v>
      </c>
    </row>
    <row r="1265" spans="1:17" ht="18" customHeight="1">
      <c r="A1265">
        <v>4551</v>
      </c>
      <c r="B1265">
        <v>4551</v>
      </c>
      <c r="C1265" s="3">
        <v>41176</v>
      </c>
      <c r="D1265">
        <v>41221</v>
      </c>
      <c r="E1265" t="s">
        <v>1599</v>
      </c>
      <c r="F1265" t="s">
        <v>1535</v>
      </c>
      <c r="G1265" t="s">
        <v>8663</v>
      </c>
      <c r="H1265" s="44" t="s">
        <v>501</v>
      </c>
      <c r="I1265" s="30">
        <v>41180</v>
      </c>
      <c r="J1265" t="s">
        <v>8810</v>
      </c>
      <c r="K1265" t="s">
        <v>8811</v>
      </c>
      <c r="L1265" t="s">
        <v>8666</v>
      </c>
      <c r="M1265" t="s">
        <v>8812</v>
      </c>
      <c r="N1265" s="44" t="s">
        <v>501</v>
      </c>
      <c r="O1265" s="44" t="s">
        <v>501</v>
      </c>
      <c r="P1265" s="44" t="s">
        <v>501</v>
      </c>
      <c r="Q1265" s="44" t="s">
        <v>501</v>
      </c>
    </row>
    <row r="1266" spans="1:17" ht="18" customHeight="1">
      <c r="A1266">
        <v>4552</v>
      </c>
      <c r="B1266">
        <v>4552</v>
      </c>
      <c r="C1266" s="3">
        <v>41176</v>
      </c>
      <c r="D1266">
        <v>41221</v>
      </c>
      <c r="E1266" t="s">
        <v>1599</v>
      </c>
      <c r="F1266" t="s">
        <v>1535</v>
      </c>
      <c r="G1266" t="s">
        <v>8663</v>
      </c>
      <c r="H1266" s="44" t="s">
        <v>501</v>
      </c>
      <c r="I1266" s="30">
        <v>41180</v>
      </c>
      <c r="J1266" t="s">
        <v>8813</v>
      </c>
      <c r="K1266" t="s">
        <v>8814</v>
      </c>
      <c r="L1266" t="s">
        <v>8666</v>
      </c>
      <c r="M1266" t="s">
        <v>8812</v>
      </c>
      <c r="N1266" s="44" t="s">
        <v>501</v>
      </c>
      <c r="O1266" s="44" t="s">
        <v>501</v>
      </c>
      <c r="P1266" s="44" t="s">
        <v>501</v>
      </c>
      <c r="Q1266" s="44" t="s">
        <v>501</v>
      </c>
    </row>
    <row r="1267" spans="1:17" ht="18" customHeight="1">
      <c r="A1267">
        <v>4553</v>
      </c>
      <c r="B1267">
        <v>4553</v>
      </c>
      <c r="C1267" s="3">
        <v>41176</v>
      </c>
      <c r="D1267">
        <v>41221</v>
      </c>
      <c r="E1267" t="s">
        <v>1599</v>
      </c>
      <c r="F1267" t="s">
        <v>1535</v>
      </c>
      <c r="G1267" t="s">
        <v>8663</v>
      </c>
      <c r="H1267" s="44" t="s">
        <v>501</v>
      </c>
      <c r="I1267" s="30">
        <v>41180</v>
      </c>
      <c r="J1267" t="s">
        <v>8813</v>
      </c>
      <c r="K1267" t="s">
        <v>8815</v>
      </c>
      <c r="L1267" t="s">
        <v>8666</v>
      </c>
      <c r="M1267" t="s">
        <v>8816</v>
      </c>
      <c r="N1267" s="44" t="s">
        <v>501</v>
      </c>
      <c r="O1267" s="44" t="s">
        <v>501</v>
      </c>
      <c r="P1267" s="44" t="s">
        <v>501</v>
      </c>
      <c r="Q1267" s="44" t="s">
        <v>501</v>
      </c>
    </row>
    <row r="1268" spans="1:17" ht="18" customHeight="1">
      <c r="A1268">
        <v>4554</v>
      </c>
      <c r="B1268">
        <v>4554</v>
      </c>
      <c r="C1268" s="3">
        <v>41176</v>
      </c>
      <c r="D1268">
        <v>41221</v>
      </c>
      <c r="E1268" t="s">
        <v>1687</v>
      </c>
      <c r="F1268" t="s">
        <v>1535</v>
      </c>
      <c r="G1268" t="s">
        <v>8663</v>
      </c>
      <c r="H1268" s="44" t="s">
        <v>501</v>
      </c>
      <c r="I1268" s="30" t="s">
        <v>501</v>
      </c>
      <c r="J1268" t="s">
        <v>8817</v>
      </c>
      <c r="K1268" t="s">
        <v>8818</v>
      </c>
      <c r="L1268" t="s">
        <v>8666</v>
      </c>
      <c r="M1268" t="s">
        <v>8819</v>
      </c>
      <c r="N1268" s="44" t="s">
        <v>501</v>
      </c>
      <c r="O1268" s="44" t="s">
        <v>501</v>
      </c>
      <c r="P1268" s="44" t="s">
        <v>501</v>
      </c>
      <c r="Q1268" s="44" t="s">
        <v>501</v>
      </c>
    </row>
    <row r="1269" spans="1:17" ht="18" customHeight="1">
      <c r="A1269">
        <v>4555</v>
      </c>
      <c r="B1269">
        <v>4555</v>
      </c>
      <c r="C1269" s="3">
        <v>41176</v>
      </c>
      <c r="D1269">
        <v>41221</v>
      </c>
      <c r="E1269" t="s">
        <v>1599</v>
      </c>
      <c r="F1269" t="s">
        <v>1535</v>
      </c>
      <c r="G1269" t="s">
        <v>8663</v>
      </c>
      <c r="H1269" s="44" t="s">
        <v>501</v>
      </c>
      <c r="I1269" s="30">
        <v>41180</v>
      </c>
      <c r="J1269" t="s">
        <v>8820</v>
      </c>
      <c r="K1269" t="s">
        <v>8821</v>
      </c>
      <c r="L1269" t="s">
        <v>8666</v>
      </c>
      <c r="M1269" t="s">
        <v>8822</v>
      </c>
      <c r="N1269" s="44" t="s">
        <v>501</v>
      </c>
      <c r="O1269" s="44" t="s">
        <v>501</v>
      </c>
      <c r="P1269" s="44" t="s">
        <v>501</v>
      </c>
      <c r="Q1269" s="44" t="s">
        <v>501</v>
      </c>
    </row>
    <row r="1270" spans="1:17" ht="18" customHeight="1">
      <c r="A1270">
        <v>4556</v>
      </c>
      <c r="B1270">
        <v>4556</v>
      </c>
      <c r="C1270" s="3">
        <v>41176</v>
      </c>
      <c r="D1270">
        <v>41221</v>
      </c>
      <c r="E1270" t="s">
        <v>1599</v>
      </c>
      <c r="F1270" t="s">
        <v>1535</v>
      </c>
      <c r="G1270" t="s">
        <v>8663</v>
      </c>
      <c r="H1270" s="44" t="s">
        <v>501</v>
      </c>
      <c r="I1270" s="30">
        <v>41180</v>
      </c>
      <c r="J1270" t="s">
        <v>8823</v>
      </c>
      <c r="K1270" t="s">
        <v>8824</v>
      </c>
      <c r="L1270" t="s">
        <v>8666</v>
      </c>
      <c r="M1270" t="s">
        <v>8822</v>
      </c>
      <c r="N1270" s="44" t="s">
        <v>501</v>
      </c>
      <c r="O1270" s="44" t="s">
        <v>501</v>
      </c>
      <c r="P1270" s="44" t="s">
        <v>501</v>
      </c>
      <c r="Q1270" s="44" t="s">
        <v>501</v>
      </c>
    </row>
    <row r="1271" spans="1:17" ht="18" customHeight="1">
      <c r="A1271">
        <v>4557</v>
      </c>
      <c r="B1271">
        <v>4557</v>
      </c>
      <c r="C1271" s="3">
        <v>41176</v>
      </c>
      <c r="D1271">
        <v>41221</v>
      </c>
      <c r="E1271" t="s">
        <v>1599</v>
      </c>
      <c r="F1271" t="s">
        <v>1535</v>
      </c>
      <c r="G1271" t="s">
        <v>8663</v>
      </c>
      <c r="H1271" s="44" t="s">
        <v>501</v>
      </c>
      <c r="I1271" s="30">
        <v>41180</v>
      </c>
      <c r="J1271" t="s">
        <v>8825</v>
      </c>
      <c r="K1271" t="s">
        <v>8826</v>
      </c>
      <c r="L1271" t="s">
        <v>8666</v>
      </c>
      <c r="M1271" t="s">
        <v>8827</v>
      </c>
      <c r="N1271" s="44" t="s">
        <v>501</v>
      </c>
      <c r="O1271" s="44" t="s">
        <v>501</v>
      </c>
      <c r="P1271" s="44" t="s">
        <v>501</v>
      </c>
      <c r="Q1271" s="44" t="s">
        <v>501</v>
      </c>
    </row>
    <row r="1272" spans="1:17" ht="18" customHeight="1">
      <c r="A1272">
        <v>4560</v>
      </c>
      <c r="B1272">
        <v>4560</v>
      </c>
      <c r="C1272" s="3">
        <v>41176</v>
      </c>
      <c r="D1272">
        <v>41221</v>
      </c>
      <c r="E1272" t="s">
        <v>1687</v>
      </c>
      <c r="F1272" t="s">
        <v>1535</v>
      </c>
      <c r="G1272" t="s">
        <v>8828</v>
      </c>
      <c r="H1272" s="44" t="s">
        <v>501</v>
      </c>
      <c r="I1272" s="30" t="s">
        <v>501</v>
      </c>
      <c r="J1272" t="s">
        <v>8829</v>
      </c>
      <c r="K1272" t="s">
        <v>8830</v>
      </c>
      <c r="L1272" t="s">
        <v>8831</v>
      </c>
      <c r="M1272" t="s">
        <v>8832</v>
      </c>
      <c r="N1272" s="44" t="s">
        <v>501</v>
      </c>
      <c r="O1272" s="44" t="s">
        <v>501</v>
      </c>
      <c r="P1272" s="44" t="s">
        <v>501</v>
      </c>
      <c r="Q1272" s="44" t="s">
        <v>501</v>
      </c>
    </row>
    <row r="1273" spans="1:17" ht="18" customHeight="1">
      <c r="A1273">
        <v>4561</v>
      </c>
      <c r="B1273">
        <v>4561</v>
      </c>
      <c r="C1273" s="3">
        <v>41176</v>
      </c>
      <c r="D1273">
        <v>41221</v>
      </c>
      <c r="E1273" t="s">
        <v>1687</v>
      </c>
      <c r="F1273" t="s">
        <v>1535</v>
      </c>
      <c r="G1273" t="s">
        <v>8828</v>
      </c>
      <c r="H1273" s="44" t="s">
        <v>501</v>
      </c>
      <c r="I1273" s="30" t="s">
        <v>501</v>
      </c>
      <c r="J1273" t="s">
        <v>8833</v>
      </c>
      <c r="K1273" t="s">
        <v>8834</v>
      </c>
      <c r="L1273" t="s">
        <v>8831</v>
      </c>
      <c r="M1273" t="s">
        <v>8835</v>
      </c>
      <c r="N1273" s="44" t="s">
        <v>501</v>
      </c>
      <c r="O1273" s="44" t="s">
        <v>501</v>
      </c>
      <c r="P1273" s="44" t="s">
        <v>501</v>
      </c>
      <c r="Q1273" s="44" t="s">
        <v>501</v>
      </c>
    </row>
    <row r="1274" spans="1:17" ht="18" customHeight="1">
      <c r="A1274">
        <v>4562</v>
      </c>
      <c r="B1274">
        <v>4562</v>
      </c>
      <c r="C1274" s="3">
        <v>41176</v>
      </c>
      <c r="D1274">
        <v>41221</v>
      </c>
      <c r="E1274" t="s">
        <v>1687</v>
      </c>
      <c r="F1274" t="s">
        <v>1535</v>
      </c>
      <c r="G1274" t="s">
        <v>8836</v>
      </c>
      <c r="H1274" s="44" t="s">
        <v>501</v>
      </c>
      <c r="I1274" s="30" t="s">
        <v>501</v>
      </c>
      <c r="J1274" t="s">
        <v>8837</v>
      </c>
      <c r="K1274" t="s">
        <v>8838</v>
      </c>
      <c r="L1274" t="s">
        <v>8839</v>
      </c>
      <c r="M1274" t="s">
        <v>8840</v>
      </c>
      <c r="N1274" s="44" t="s">
        <v>501</v>
      </c>
      <c r="O1274" s="44" t="s">
        <v>501</v>
      </c>
      <c r="P1274" s="44" t="s">
        <v>501</v>
      </c>
      <c r="Q1274" s="44" t="s">
        <v>501</v>
      </c>
    </row>
    <row r="1275" spans="1:17" ht="18" customHeight="1">
      <c r="A1275">
        <v>4563</v>
      </c>
      <c r="B1275">
        <v>4563</v>
      </c>
      <c r="C1275" s="3">
        <v>41176</v>
      </c>
      <c r="D1275">
        <v>41221</v>
      </c>
      <c r="E1275" t="s">
        <v>1687</v>
      </c>
      <c r="F1275" t="s">
        <v>1535</v>
      </c>
      <c r="G1275" t="s">
        <v>8836</v>
      </c>
      <c r="H1275" s="44" t="s">
        <v>501</v>
      </c>
      <c r="I1275" s="30" t="s">
        <v>501</v>
      </c>
      <c r="J1275" t="s">
        <v>8837</v>
      </c>
      <c r="K1275" t="s">
        <v>8841</v>
      </c>
      <c r="L1275" t="s">
        <v>8839</v>
      </c>
      <c r="M1275" t="s">
        <v>8840</v>
      </c>
      <c r="N1275" s="44" t="s">
        <v>501</v>
      </c>
      <c r="O1275" s="44" t="s">
        <v>501</v>
      </c>
      <c r="P1275" s="44" t="s">
        <v>501</v>
      </c>
      <c r="Q1275" s="44" t="s">
        <v>501</v>
      </c>
    </row>
    <row r="1276" spans="1:17" ht="18" customHeight="1">
      <c r="A1276">
        <v>4564</v>
      </c>
      <c r="B1276">
        <v>4564</v>
      </c>
      <c r="C1276" s="3">
        <v>41176</v>
      </c>
      <c r="D1276">
        <v>41221</v>
      </c>
      <c r="E1276" t="s">
        <v>1599</v>
      </c>
      <c r="F1276" t="s">
        <v>1535</v>
      </c>
      <c r="G1276" t="s">
        <v>8842</v>
      </c>
      <c r="H1276" s="44" t="s">
        <v>501</v>
      </c>
      <c r="I1276" s="30">
        <v>41197</v>
      </c>
      <c r="J1276" t="s">
        <v>8843</v>
      </c>
      <c r="K1276" t="s">
        <v>8844</v>
      </c>
      <c r="L1276" t="s">
        <v>8845</v>
      </c>
      <c r="M1276" t="s">
        <v>8846</v>
      </c>
      <c r="N1276" s="44" t="s">
        <v>501</v>
      </c>
      <c r="O1276" s="44" t="s">
        <v>501</v>
      </c>
      <c r="P1276" s="44" t="s">
        <v>501</v>
      </c>
      <c r="Q1276" s="44" t="s">
        <v>501</v>
      </c>
    </row>
    <row r="1277" spans="1:17" ht="18" customHeight="1">
      <c r="A1277">
        <v>4565</v>
      </c>
      <c r="B1277">
        <v>4565</v>
      </c>
      <c r="C1277" s="3">
        <v>41176</v>
      </c>
      <c r="D1277">
        <v>41221</v>
      </c>
      <c r="E1277" t="s">
        <v>1599</v>
      </c>
      <c r="F1277" t="s">
        <v>1535</v>
      </c>
      <c r="G1277" t="s">
        <v>8842</v>
      </c>
      <c r="H1277" s="44" t="s">
        <v>501</v>
      </c>
      <c r="I1277" s="30">
        <v>41197</v>
      </c>
      <c r="J1277" t="s">
        <v>8843</v>
      </c>
      <c r="K1277" t="s">
        <v>8847</v>
      </c>
      <c r="L1277" t="s">
        <v>8845</v>
      </c>
      <c r="M1277" t="s">
        <v>8848</v>
      </c>
      <c r="N1277" s="44" t="s">
        <v>501</v>
      </c>
      <c r="O1277" s="44" t="s">
        <v>501</v>
      </c>
      <c r="P1277" s="44" t="s">
        <v>501</v>
      </c>
      <c r="Q1277" s="44" t="s">
        <v>501</v>
      </c>
    </row>
    <row r="1278" spans="1:17" ht="18" customHeight="1">
      <c r="A1278">
        <v>4566</v>
      </c>
      <c r="B1278">
        <v>4566</v>
      </c>
      <c r="C1278" s="3">
        <v>41176</v>
      </c>
      <c r="D1278">
        <v>41221</v>
      </c>
      <c r="E1278" t="s">
        <v>1599</v>
      </c>
      <c r="F1278" t="s">
        <v>1535</v>
      </c>
      <c r="G1278" t="s">
        <v>8842</v>
      </c>
      <c r="H1278" s="44" t="s">
        <v>501</v>
      </c>
      <c r="I1278" s="30">
        <v>41197</v>
      </c>
      <c r="J1278" t="s">
        <v>8849</v>
      </c>
      <c r="K1278" t="s">
        <v>8850</v>
      </c>
      <c r="L1278" t="s">
        <v>8845</v>
      </c>
      <c r="M1278" t="s">
        <v>8846</v>
      </c>
      <c r="N1278" s="44" t="s">
        <v>501</v>
      </c>
      <c r="O1278" s="44" t="s">
        <v>501</v>
      </c>
      <c r="P1278" s="44" t="s">
        <v>501</v>
      </c>
      <c r="Q1278" s="44" t="s">
        <v>501</v>
      </c>
    </row>
    <row r="1279" spans="1:17" ht="18" customHeight="1">
      <c r="A1279">
        <v>4567</v>
      </c>
      <c r="B1279">
        <v>4567</v>
      </c>
      <c r="C1279" s="3">
        <v>41176</v>
      </c>
      <c r="D1279">
        <v>41221</v>
      </c>
      <c r="E1279" t="s">
        <v>1687</v>
      </c>
      <c r="F1279" t="s">
        <v>1535</v>
      </c>
      <c r="G1279" t="s">
        <v>8851</v>
      </c>
      <c r="H1279" s="44" t="s">
        <v>501</v>
      </c>
      <c r="I1279" s="30" t="s">
        <v>501</v>
      </c>
      <c r="J1279" t="s">
        <v>8852</v>
      </c>
      <c r="K1279" t="s">
        <v>8853</v>
      </c>
      <c r="L1279" t="s">
        <v>8854</v>
      </c>
      <c r="M1279" t="s">
        <v>8855</v>
      </c>
      <c r="N1279" s="44" t="s">
        <v>501</v>
      </c>
      <c r="O1279" s="44" t="s">
        <v>501</v>
      </c>
      <c r="P1279" s="44" t="s">
        <v>501</v>
      </c>
      <c r="Q1279" s="44" t="s">
        <v>501</v>
      </c>
    </row>
    <row r="1280" spans="1:17" ht="18" customHeight="1">
      <c r="A1280">
        <v>4568</v>
      </c>
      <c r="B1280">
        <v>4568</v>
      </c>
      <c r="C1280" s="3">
        <v>41176</v>
      </c>
      <c r="D1280">
        <v>41221</v>
      </c>
      <c r="E1280" t="s">
        <v>1687</v>
      </c>
      <c r="F1280" t="s">
        <v>1535</v>
      </c>
      <c r="G1280" t="s">
        <v>8851</v>
      </c>
      <c r="H1280" s="44" t="s">
        <v>501</v>
      </c>
      <c r="I1280" s="30" t="s">
        <v>501</v>
      </c>
      <c r="J1280" t="s">
        <v>8856</v>
      </c>
      <c r="K1280" t="s">
        <v>8857</v>
      </c>
      <c r="L1280" t="s">
        <v>8854</v>
      </c>
      <c r="M1280" t="s">
        <v>8858</v>
      </c>
      <c r="N1280" s="44" t="s">
        <v>501</v>
      </c>
      <c r="O1280" s="44" t="s">
        <v>501</v>
      </c>
      <c r="P1280" s="44" t="s">
        <v>501</v>
      </c>
      <c r="Q1280" s="44" t="s">
        <v>501</v>
      </c>
    </row>
    <row r="1281" spans="1:17" ht="18" customHeight="1">
      <c r="A1281">
        <v>4569</v>
      </c>
      <c r="B1281">
        <v>4569</v>
      </c>
      <c r="C1281" s="3">
        <v>41176</v>
      </c>
      <c r="D1281">
        <v>41221</v>
      </c>
      <c r="E1281" t="s">
        <v>1687</v>
      </c>
      <c r="F1281" t="s">
        <v>1535</v>
      </c>
      <c r="G1281" t="s">
        <v>8851</v>
      </c>
      <c r="H1281" s="44" t="s">
        <v>501</v>
      </c>
      <c r="I1281" s="30" t="s">
        <v>501</v>
      </c>
      <c r="J1281" t="s">
        <v>8859</v>
      </c>
      <c r="K1281" t="s">
        <v>8860</v>
      </c>
      <c r="L1281" t="s">
        <v>8854</v>
      </c>
      <c r="M1281" t="s">
        <v>8861</v>
      </c>
      <c r="N1281" s="44" t="s">
        <v>501</v>
      </c>
      <c r="O1281" s="44" t="s">
        <v>501</v>
      </c>
      <c r="P1281" s="44" t="s">
        <v>501</v>
      </c>
      <c r="Q1281" s="44" t="s">
        <v>501</v>
      </c>
    </row>
    <row r="1282" spans="1:17" ht="18" customHeight="1">
      <c r="A1282">
        <v>4570</v>
      </c>
      <c r="B1282">
        <v>4570</v>
      </c>
      <c r="C1282" s="3">
        <v>41176</v>
      </c>
      <c r="D1282">
        <v>41221</v>
      </c>
      <c r="E1282" t="s">
        <v>1687</v>
      </c>
      <c r="F1282" t="s">
        <v>1535</v>
      </c>
      <c r="G1282" t="s">
        <v>8851</v>
      </c>
      <c r="H1282" s="44" t="s">
        <v>501</v>
      </c>
      <c r="I1282" s="30" t="s">
        <v>501</v>
      </c>
      <c r="J1282" t="s">
        <v>8862</v>
      </c>
      <c r="K1282" t="s">
        <v>8863</v>
      </c>
      <c r="L1282" t="s">
        <v>8854</v>
      </c>
      <c r="M1282" t="s">
        <v>8864</v>
      </c>
      <c r="N1282" s="44" t="s">
        <v>501</v>
      </c>
      <c r="O1282" s="44" t="s">
        <v>501</v>
      </c>
      <c r="P1282" s="44" t="s">
        <v>501</v>
      </c>
      <c r="Q1282" s="44" t="s">
        <v>501</v>
      </c>
    </row>
    <row r="1283" spans="1:17" ht="18" customHeight="1">
      <c r="A1283">
        <v>4571</v>
      </c>
      <c r="B1283">
        <v>4571</v>
      </c>
      <c r="C1283" s="3">
        <v>41176</v>
      </c>
      <c r="D1283">
        <v>41221</v>
      </c>
      <c r="E1283" t="s">
        <v>1687</v>
      </c>
      <c r="F1283" t="s">
        <v>1535</v>
      </c>
      <c r="G1283" t="s">
        <v>8851</v>
      </c>
      <c r="H1283" s="44" t="s">
        <v>501</v>
      </c>
      <c r="I1283" s="30" t="s">
        <v>501</v>
      </c>
      <c r="J1283" t="s">
        <v>8865</v>
      </c>
      <c r="K1283" t="s">
        <v>8866</v>
      </c>
      <c r="L1283" t="s">
        <v>8854</v>
      </c>
      <c r="M1283" t="s">
        <v>8867</v>
      </c>
      <c r="N1283" s="44" t="s">
        <v>501</v>
      </c>
      <c r="O1283" s="44" t="s">
        <v>501</v>
      </c>
      <c r="P1283" s="44" t="s">
        <v>501</v>
      </c>
      <c r="Q1283" s="44" t="s">
        <v>501</v>
      </c>
    </row>
    <row r="1284" spans="1:17" ht="18" customHeight="1">
      <c r="A1284">
        <v>5154</v>
      </c>
      <c r="B1284">
        <v>5154</v>
      </c>
      <c r="C1284" s="3">
        <v>41177</v>
      </c>
      <c r="D1284">
        <v>41222</v>
      </c>
      <c r="E1284" t="s">
        <v>1687</v>
      </c>
      <c r="F1284" t="s">
        <v>1535</v>
      </c>
      <c r="G1284" t="s">
        <v>8885</v>
      </c>
      <c r="H1284" s="44" t="s">
        <v>501</v>
      </c>
      <c r="I1284" s="30" t="s">
        <v>501</v>
      </c>
      <c r="J1284" t="s">
        <v>8886</v>
      </c>
      <c r="K1284" t="s">
        <v>8887</v>
      </c>
      <c r="L1284" t="s">
        <v>8888</v>
      </c>
      <c r="M1284" t="s">
        <v>8889</v>
      </c>
      <c r="N1284" s="44" t="s">
        <v>501</v>
      </c>
      <c r="O1284" s="44" t="s">
        <v>501</v>
      </c>
      <c r="P1284" s="44" t="s">
        <v>501</v>
      </c>
      <c r="Q1284" s="44" t="s">
        <v>501</v>
      </c>
    </row>
    <row r="1285" spans="1:17" ht="18" customHeight="1">
      <c r="A1285">
        <v>5155</v>
      </c>
      <c r="B1285">
        <v>5155</v>
      </c>
      <c r="C1285" s="3">
        <v>41177</v>
      </c>
      <c r="D1285">
        <v>41222</v>
      </c>
      <c r="E1285" t="s">
        <v>1687</v>
      </c>
      <c r="F1285" t="s">
        <v>1535</v>
      </c>
      <c r="G1285" t="s">
        <v>8885</v>
      </c>
      <c r="H1285" s="44" t="s">
        <v>501</v>
      </c>
      <c r="I1285" s="30" t="s">
        <v>501</v>
      </c>
      <c r="J1285" t="s">
        <v>8890</v>
      </c>
      <c r="K1285" t="s">
        <v>8891</v>
      </c>
      <c r="L1285" t="s">
        <v>8888</v>
      </c>
      <c r="M1285" t="s">
        <v>8892</v>
      </c>
      <c r="N1285" s="44" t="s">
        <v>501</v>
      </c>
      <c r="O1285" s="44" t="s">
        <v>501</v>
      </c>
      <c r="P1285" s="44" t="s">
        <v>501</v>
      </c>
      <c r="Q1285" s="44" t="s">
        <v>501</v>
      </c>
    </row>
    <row r="1286" spans="1:17" ht="18" customHeight="1">
      <c r="A1286">
        <v>5156</v>
      </c>
      <c r="B1286">
        <v>5156</v>
      </c>
      <c r="C1286" s="3">
        <v>41177</v>
      </c>
      <c r="D1286">
        <v>41222</v>
      </c>
      <c r="E1286" t="s">
        <v>1687</v>
      </c>
      <c r="F1286" t="s">
        <v>1535</v>
      </c>
      <c r="G1286" t="s">
        <v>8885</v>
      </c>
      <c r="H1286" s="44" t="s">
        <v>501</v>
      </c>
      <c r="I1286" s="30" t="s">
        <v>501</v>
      </c>
      <c r="J1286" t="s">
        <v>8893</v>
      </c>
      <c r="K1286" t="s">
        <v>8894</v>
      </c>
      <c r="L1286" t="s">
        <v>8888</v>
      </c>
      <c r="M1286" t="s">
        <v>8895</v>
      </c>
      <c r="N1286" s="44" t="s">
        <v>501</v>
      </c>
      <c r="O1286" s="44" t="s">
        <v>501</v>
      </c>
      <c r="P1286" s="44" t="s">
        <v>501</v>
      </c>
      <c r="Q1286" s="44" t="s">
        <v>501</v>
      </c>
    </row>
  </sheetData>
  <autoFilter ref="A1:Q981">
    <filterColumn colId="6"/>
  </autoFilter>
  <customSheetViews>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1"/>
      <autoFilter ref="A1:Q981">
        <filterColumn colId="6"/>
      </autoFilter>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270</v>
      </c>
      <c r="C1" t="s">
        <v>9</v>
      </c>
      <c r="D1" t="s">
        <v>271</v>
      </c>
      <c r="E1" t="s">
        <v>272</v>
      </c>
      <c r="F1" t="s">
        <v>497</v>
      </c>
      <c r="G1" t="s">
        <v>0</v>
      </c>
      <c r="H1" t="s">
        <v>676</v>
      </c>
      <c r="I1" t="s">
        <v>2933</v>
      </c>
      <c r="J1" t="s">
        <v>677</v>
      </c>
    </row>
    <row r="2" spans="1:10">
      <c r="A2" t="s">
        <v>142</v>
      </c>
      <c r="B2" t="s">
        <v>280</v>
      </c>
      <c r="C2" t="s">
        <v>289</v>
      </c>
      <c r="D2" t="s">
        <v>275</v>
      </c>
      <c r="E2">
        <v>40911</v>
      </c>
      <c r="F2" t="s">
        <v>496</v>
      </c>
      <c r="G2" t="s">
        <v>496</v>
      </c>
      <c r="H2" s="30" t="s">
        <v>2934</v>
      </c>
      <c r="I2">
        <v>4033</v>
      </c>
      <c r="J2" t="s">
        <v>496</v>
      </c>
    </row>
    <row r="3" spans="1:10">
      <c r="A3" t="s">
        <v>141</v>
      </c>
      <c r="B3" t="s">
        <v>280</v>
      </c>
      <c r="C3" t="s">
        <v>288</v>
      </c>
      <c r="D3" t="s">
        <v>294</v>
      </c>
      <c r="E3">
        <v>40914</v>
      </c>
      <c r="F3" t="s">
        <v>496</v>
      </c>
      <c r="G3" t="s">
        <v>496</v>
      </c>
      <c r="H3" t="s">
        <v>487</v>
      </c>
      <c r="I3">
        <v>4033</v>
      </c>
      <c r="J3" t="s">
        <v>496</v>
      </c>
    </row>
    <row r="4" spans="1:10">
      <c r="A4" t="s">
        <v>136</v>
      </c>
      <c r="B4" t="s">
        <v>280</v>
      </c>
      <c r="C4" t="s">
        <v>283</v>
      </c>
      <c r="D4" t="s">
        <v>275</v>
      </c>
      <c r="E4">
        <v>40917</v>
      </c>
      <c r="F4" t="s">
        <v>496</v>
      </c>
      <c r="G4" t="s">
        <v>496</v>
      </c>
      <c r="H4" t="s">
        <v>487</v>
      </c>
      <c r="I4">
        <v>4033</v>
      </c>
      <c r="J4" t="s">
        <v>496</v>
      </c>
    </row>
    <row r="5" spans="1:10">
      <c r="A5" t="s">
        <v>137</v>
      </c>
      <c r="B5" t="s">
        <v>280</v>
      </c>
      <c r="C5" t="s">
        <v>284</v>
      </c>
      <c r="D5" t="s">
        <v>275</v>
      </c>
      <c r="E5">
        <v>41015</v>
      </c>
      <c r="F5" t="s">
        <v>3071</v>
      </c>
      <c r="G5" t="s">
        <v>496</v>
      </c>
      <c r="H5" t="s">
        <v>2935</v>
      </c>
      <c r="I5">
        <v>4033</v>
      </c>
      <c r="J5" t="s">
        <v>3071</v>
      </c>
    </row>
    <row r="6" spans="1:10">
      <c r="A6" t="s">
        <v>133</v>
      </c>
      <c r="B6" t="s">
        <v>280</v>
      </c>
      <c r="C6" t="s">
        <v>292</v>
      </c>
      <c r="D6" t="s">
        <v>275</v>
      </c>
      <c r="E6">
        <v>40917</v>
      </c>
      <c r="F6" t="s">
        <v>496</v>
      </c>
      <c r="G6" t="s">
        <v>496</v>
      </c>
      <c r="H6" t="s">
        <v>486</v>
      </c>
      <c r="I6">
        <v>4033</v>
      </c>
      <c r="J6" t="s">
        <v>496</v>
      </c>
    </row>
    <row r="7" spans="1:10">
      <c r="A7" t="s">
        <v>134</v>
      </c>
      <c r="B7" t="s">
        <v>280</v>
      </c>
      <c r="C7" t="s">
        <v>281</v>
      </c>
      <c r="D7" t="s">
        <v>275</v>
      </c>
      <c r="E7">
        <v>40893</v>
      </c>
      <c r="F7" t="s">
        <v>496</v>
      </c>
      <c r="G7" t="s">
        <v>496</v>
      </c>
      <c r="H7" s="30" t="s">
        <v>2934</v>
      </c>
      <c r="I7">
        <v>4033</v>
      </c>
      <c r="J7" t="s">
        <v>496</v>
      </c>
    </row>
    <row r="8" spans="1:10">
      <c r="A8" t="s">
        <v>135</v>
      </c>
      <c r="B8" t="s">
        <v>280</v>
      </c>
      <c r="C8" t="s">
        <v>282</v>
      </c>
      <c r="D8" t="s">
        <v>275</v>
      </c>
      <c r="E8">
        <v>40893</v>
      </c>
      <c r="F8" t="s">
        <v>496</v>
      </c>
      <c r="G8" t="s">
        <v>496</v>
      </c>
      <c r="H8" s="30" t="s">
        <v>2934</v>
      </c>
      <c r="I8">
        <v>4033</v>
      </c>
      <c r="J8" t="s">
        <v>496</v>
      </c>
    </row>
    <row r="9" spans="1:10">
      <c r="A9" t="s">
        <v>138</v>
      </c>
      <c r="B9" t="s">
        <v>280</v>
      </c>
      <c r="C9" t="s">
        <v>285</v>
      </c>
      <c r="D9" t="s">
        <v>275</v>
      </c>
      <c r="E9">
        <v>40896</v>
      </c>
      <c r="F9" t="s">
        <v>496</v>
      </c>
      <c r="G9" t="s">
        <v>496</v>
      </c>
      <c r="H9" s="30" t="s">
        <v>2934</v>
      </c>
      <c r="I9">
        <v>4033</v>
      </c>
      <c r="J9" t="s">
        <v>496</v>
      </c>
    </row>
    <row r="10" spans="1:10">
      <c r="A10" t="s">
        <v>139</v>
      </c>
      <c r="B10" t="s">
        <v>280</v>
      </c>
      <c r="C10" t="s">
        <v>286</v>
      </c>
      <c r="D10" t="s">
        <v>275</v>
      </c>
      <c r="E10">
        <v>40907</v>
      </c>
      <c r="F10" t="s">
        <v>496</v>
      </c>
      <c r="G10" t="s">
        <v>496</v>
      </c>
      <c r="H10" s="30" t="s">
        <v>2934</v>
      </c>
      <c r="I10">
        <v>4033</v>
      </c>
      <c r="J10" t="s">
        <v>496</v>
      </c>
    </row>
    <row r="11" spans="1:10">
      <c r="A11" t="s">
        <v>140</v>
      </c>
      <c r="B11" t="s">
        <v>280</v>
      </c>
      <c r="C11" t="s">
        <v>287</v>
      </c>
      <c r="D11" t="s">
        <v>275</v>
      </c>
      <c r="E11">
        <v>40906</v>
      </c>
      <c r="F11" t="s">
        <v>496</v>
      </c>
      <c r="G11" t="s">
        <v>496</v>
      </c>
      <c r="H11" s="30" t="s">
        <v>2934</v>
      </c>
      <c r="I11">
        <v>4033</v>
      </c>
      <c r="J11" t="s">
        <v>496</v>
      </c>
    </row>
    <row r="12" spans="1:10">
      <c r="A12" t="s">
        <v>143</v>
      </c>
      <c r="B12" t="s">
        <v>280</v>
      </c>
      <c r="C12" t="s">
        <v>290</v>
      </c>
      <c r="D12" t="s">
        <v>275</v>
      </c>
      <c r="E12">
        <v>40897</v>
      </c>
      <c r="F12" t="s">
        <v>496</v>
      </c>
      <c r="G12" t="s">
        <v>496</v>
      </c>
      <c r="H12" s="30" t="s">
        <v>2934</v>
      </c>
      <c r="I12">
        <v>4033</v>
      </c>
      <c r="J12" t="s">
        <v>496</v>
      </c>
    </row>
    <row r="13" spans="1:10">
      <c r="A13" t="s">
        <v>144</v>
      </c>
      <c r="B13" t="s">
        <v>280</v>
      </c>
      <c r="C13" t="s">
        <v>291</v>
      </c>
      <c r="D13" t="s">
        <v>275</v>
      </c>
      <c r="E13">
        <v>40905</v>
      </c>
      <c r="F13" t="s">
        <v>496</v>
      </c>
      <c r="G13" t="s">
        <v>496</v>
      </c>
      <c r="H13" s="30" t="s">
        <v>2934</v>
      </c>
      <c r="I13">
        <v>4033</v>
      </c>
      <c r="J13" t="s">
        <v>496</v>
      </c>
    </row>
    <row r="14" spans="1:10">
      <c r="A14" t="s">
        <v>19</v>
      </c>
      <c r="B14" t="s">
        <v>316</v>
      </c>
      <c r="C14" t="s">
        <v>317</v>
      </c>
      <c r="D14" t="s">
        <v>312</v>
      </c>
      <c r="E14">
        <v>40926</v>
      </c>
      <c r="F14" t="s">
        <v>496</v>
      </c>
      <c r="G14" t="s">
        <v>496</v>
      </c>
      <c r="H14" t="s">
        <v>669</v>
      </c>
      <c r="I14">
        <v>4033</v>
      </c>
      <c r="J14" t="s">
        <v>496</v>
      </c>
    </row>
    <row r="15" spans="1:10" ht="30">
      <c r="A15" t="s">
        <v>783</v>
      </c>
      <c r="B15" t="s">
        <v>784</v>
      </c>
      <c r="C15" t="s">
        <v>963</v>
      </c>
      <c r="D15" t="s">
        <v>964</v>
      </c>
      <c r="E15" t="s">
        <v>501</v>
      </c>
      <c r="F15" t="s">
        <v>684</v>
      </c>
      <c r="G15" t="s">
        <v>674</v>
      </c>
      <c r="H15" s="44" t="s">
        <v>3173</v>
      </c>
      <c r="I15">
        <v>4033</v>
      </c>
      <c r="J15" t="s">
        <v>684</v>
      </c>
    </row>
    <row r="16" spans="1:10">
      <c r="A16" t="s">
        <v>797</v>
      </c>
      <c r="B16" t="s">
        <v>798</v>
      </c>
      <c r="C16" t="s">
        <v>967</v>
      </c>
      <c r="D16" t="s">
        <v>968</v>
      </c>
      <c r="E16">
        <v>40967</v>
      </c>
      <c r="F16" t="s">
        <v>496</v>
      </c>
      <c r="G16" t="s">
        <v>496</v>
      </c>
      <c r="H16" t="s">
        <v>487</v>
      </c>
      <c r="I16">
        <v>4033</v>
      </c>
      <c r="J16" t="s">
        <v>496</v>
      </c>
    </row>
    <row r="17" spans="1:10">
      <c r="A17" t="s">
        <v>813</v>
      </c>
      <c r="B17" t="s">
        <v>814</v>
      </c>
      <c r="C17" t="s">
        <v>969</v>
      </c>
      <c r="D17" t="s">
        <v>968</v>
      </c>
      <c r="E17">
        <v>40975</v>
      </c>
      <c r="F17" t="s">
        <v>496</v>
      </c>
      <c r="G17" t="s">
        <v>496</v>
      </c>
      <c r="H17" t="s">
        <v>486</v>
      </c>
      <c r="I17">
        <v>4033</v>
      </c>
      <c r="J17" t="s">
        <v>496</v>
      </c>
    </row>
    <row r="18" spans="1:10" ht="30">
      <c r="A18" t="s">
        <v>787</v>
      </c>
      <c r="B18" t="s">
        <v>788</v>
      </c>
      <c r="C18" t="s">
        <v>972</v>
      </c>
      <c r="D18" t="s">
        <v>973</v>
      </c>
      <c r="E18" t="s">
        <v>501</v>
      </c>
      <c r="F18" t="s">
        <v>684</v>
      </c>
      <c r="G18" t="s">
        <v>674</v>
      </c>
      <c r="H18" s="44" t="s">
        <v>3173</v>
      </c>
      <c r="I18">
        <v>4033</v>
      </c>
      <c r="J18" t="s">
        <v>684</v>
      </c>
    </row>
    <row r="19" spans="1:10" ht="30">
      <c r="A19" t="s">
        <v>809</v>
      </c>
      <c r="B19" t="s">
        <v>810</v>
      </c>
      <c r="C19" t="s">
        <v>974</v>
      </c>
      <c r="D19" t="s">
        <v>975</v>
      </c>
      <c r="E19" t="s">
        <v>501</v>
      </c>
      <c r="F19" t="s">
        <v>684</v>
      </c>
      <c r="G19" t="s">
        <v>674</v>
      </c>
      <c r="H19" s="44" t="s">
        <v>3173</v>
      </c>
      <c r="I19">
        <v>4033</v>
      </c>
      <c r="J19" t="s">
        <v>684</v>
      </c>
    </row>
    <row r="20" spans="1:10" ht="30">
      <c r="A20" t="s">
        <v>795</v>
      </c>
      <c r="B20" t="s">
        <v>796</v>
      </c>
      <c r="C20" t="s">
        <v>976</v>
      </c>
      <c r="D20" t="s">
        <v>776</v>
      </c>
      <c r="E20" t="s">
        <v>501</v>
      </c>
      <c r="F20" t="s">
        <v>684</v>
      </c>
      <c r="G20" t="s">
        <v>674</v>
      </c>
      <c r="H20" s="44" t="s">
        <v>3173</v>
      </c>
      <c r="I20">
        <v>4035</v>
      </c>
      <c r="J20" t="s">
        <v>684</v>
      </c>
    </row>
    <row r="21" spans="1:10" ht="30">
      <c r="A21" t="s">
        <v>807</v>
      </c>
      <c r="B21" t="s">
        <v>808</v>
      </c>
      <c r="C21" t="s">
        <v>977</v>
      </c>
      <c r="D21" t="s">
        <v>978</v>
      </c>
      <c r="E21" t="s">
        <v>501</v>
      </c>
      <c r="F21" t="s">
        <v>684</v>
      </c>
      <c r="G21" t="s">
        <v>674</v>
      </c>
      <c r="H21" s="44" t="s">
        <v>3173</v>
      </c>
      <c r="I21">
        <v>4033</v>
      </c>
      <c r="J21" t="s">
        <v>684</v>
      </c>
    </row>
    <row r="22" spans="1:10">
      <c r="A22" t="s">
        <v>2343</v>
      </c>
      <c r="B22" t="s">
        <v>2421</v>
      </c>
      <c r="C22" t="s">
        <v>2392</v>
      </c>
      <c r="D22" t="s">
        <v>1378</v>
      </c>
      <c r="E22">
        <v>41015</v>
      </c>
      <c r="F22" t="s">
        <v>496</v>
      </c>
      <c r="G22" t="s">
        <v>496</v>
      </c>
      <c r="H22" t="s">
        <v>2310</v>
      </c>
      <c r="I22">
        <v>4035</v>
      </c>
      <c r="J22" t="s">
        <v>496</v>
      </c>
    </row>
    <row r="23" spans="1:10">
      <c r="A23" t="s">
        <v>789</v>
      </c>
      <c r="B23" t="s">
        <v>790</v>
      </c>
      <c r="C23" t="s">
        <v>981</v>
      </c>
      <c r="D23" t="s">
        <v>982</v>
      </c>
      <c r="E23">
        <v>40968</v>
      </c>
      <c r="F23" t="s">
        <v>496</v>
      </c>
      <c r="G23" t="s">
        <v>496</v>
      </c>
      <c r="H23" t="s">
        <v>1412</v>
      </c>
      <c r="I23">
        <v>4035</v>
      </c>
      <c r="J23" t="s">
        <v>496</v>
      </c>
    </row>
    <row r="24" spans="1:10">
      <c r="A24" t="s">
        <v>991</v>
      </c>
      <c r="B24" t="s">
        <v>169</v>
      </c>
      <c r="C24" t="s">
        <v>1395</v>
      </c>
      <c r="D24" t="s">
        <v>1374</v>
      </c>
      <c r="E24" t="s">
        <v>501</v>
      </c>
      <c r="F24" t="s">
        <v>684</v>
      </c>
      <c r="G24" t="s">
        <v>674</v>
      </c>
      <c r="H24" t="s">
        <v>691</v>
      </c>
      <c r="I24">
        <v>4033</v>
      </c>
      <c r="J24" t="s">
        <v>684</v>
      </c>
    </row>
    <row r="25" spans="1:10">
      <c r="A25" t="s">
        <v>889</v>
      </c>
      <c r="B25" t="s">
        <v>890</v>
      </c>
      <c r="C25" t="s">
        <v>1413</v>
      </c>
      <c r="D25" t="s">
        <v>982</v>
      </c>
      <c r="E25">
        <v>40969</v>
      </c>
      <c r="F25" t="s">
        <v>496</v>
      </c>
      <c r="G25" t="s">
        <v>496</v>
      </c>
      <c r="H25" s="30" t="s">
        <v>169</v>
      </c>
      <c r="I25">
        <v>4035</v>
      </c>
      <c r="J25" t="s">
        <v>496</v>
      </c>
    </row>
    <row r="26" spans="1:10">
      <c r="A26" t="s">
        <v>1338</v>
      </c>
      <c r="B26" t="s">
        <v>2226</v>
      </c>
      <c r="C26" t="s">
        <v>2227</v>
      </c>
      <c r="D26" t="s">
        <v>1378</v>
      </c>
      <c r="E26">
        <v>40983</v>
      </c>
      <c r="F26" t="s">
        <v>496</v>
      </c>
      <c r="G26" t="s">
        <v>496</v>
      </c>
      <c r="H26" t="s">
        <v>2228</v>
      </c>
      <c r="I26">
        <v>4035</v>
      </c>
      <c r="J26" t="s">
        <v>496</v>
      </c>
    </row>
    <row r="27" spans="1:10">
      <c r="A27" t="s">
        <v>22</v>
      </c>
      <c r="B27" t="s">
        <v>293</v>
      </c>
      <c r="C27" t="s">
        <v>23</v>
      </c>
      <c r="D27" t="s">
        <v>294</v>
      </c>
      <c r="E27">
        <v>40898</v>
      </c>
      <c r="F27" t="s">
        <v>496</v>
      </c>
      <c r="G27" t="s">
        <v>496</v>
      </c>
      <c r="H27" s="30" t="s">
        <v>2934</v>
      </c>
      <c r="I27">
        <v>4033</v>
      </c>
      <c r="J27" t="s">
        <v>496</v>
      </c>
    </row>
    <row r="28" spans="1:10">
      <c r="A28" t="s">
        <v>47</v>
      </c>
      <c r="B28" t="s">
        <v>377</v>
      </c>
      <c r="C28" t="s">
        <v>48</v>
      </c>
      <c r="D28" t="s">
        <v>376</v>
      </c>
      <c r="E28">
        <v>40989</v>
      </c>
      <c r="F28" t="s">
        <v>496</v>
      </c>
      <c r="G28" t="s">
        <v>496</v>
      </c>
      <c r="H28" t="s">
        <v>2228</v>
      </c>
      <c r="I28">
        <v>4033</v>
      </c>
      <c r="J28" t="s">
        <v>496</v>
      </c>
    </row>
    <row r="29" spans="1:10" ht="30">
      <c r="A29" t="s">
        <v>51</v>
      </c>
      <c r="B29" t="s">
        <v>345</v>
      </c>
      <c r="C29" t="s">
        <v>52</v>
      </c>
      <c r="D29" t="s">
        <v>346</v>
      </c>
      <c r="E29" t="s">
        <v>501</v>
      </c>
      <c r="F29" t="s">
        <v>684</v>
      </c>
      <c r="G29" t="s">
        <v>674</v>
      </c>
      <c r="H29" s="44" t="s">
        <v>3173</v>
      </c>
      <c r="I29">
        <v>4035</v>
      </c>
      <c r="J29" t="s">
        <v>684</v>
      </c>
    </row>
    <row r="30" spans="1:10" ht="30">
      <c r="A30" t="s">
        <v>56</v>
      </c>
      <c r="B30" t="s">
        <v>347</v>
      </c>
      <c r="C30" t="s">
        <v>57</v>
      </c>
      <c r="D30" t="s">
        <v>346</v>
      </c>
      <c r="E30" t="s">
        <v>501</v>
      </c>
      <c r="F30" t="s">
        <v>684</v>
      </c>
      <c r="G30" t="s">
        <v>674</v>
      </c>
      <c r="H30" s="44" t="s">
        <v>3173</v>
      </c>
      <c r="I30">
        <v>4035</v>
      </c>
      <c r="J30" t="s">
        <v>684</v>
      </c>
    </row>
    <row r="31" spans="1:10">
      <c r="A31" t="s">
        <v>148</v>
      </c>
      <c r="B31" t="s">
        <v>332</v>
      </c>
      <c r="C31" t="s">
        <v>333</v>
      </c>
      <c r="D31" t="s">
        <v>312</v>
      </c>
      <c r="E31">
        <v>40934</v>
      </c>
      <c r="F31" t="s">
        <v>496</v>
      </c>
      <c r="G31" t="s">
        <v>496</v>
      </c>
      <c r="H31" t="s">
        <v>691</v>
      </c>
      <c r="I31">
        <v>4033</v>
      </c>
      <c r="J31" t="s">
        <v>496</v>
      </c>
    </row>
    <row r="32" spans="1:10">
      <c r="A32" t="s">
        <v>145</v>
      </c>
      <c r="B32" t="s">
        <v>278</v>
      </c>
      <c r="C32" t="s">
        <v>279</v>
      </c>
      <c r="D32" t="s">
        <v>275</v>
      </c>
      <c r="E32">
        <v>40913</v>
      </c>
      <c r="F32" t="s">
        <v>496</v>
      </c>
      <c r="G32" t="s">
        <v>496</v>
      </c>
      <c r="H32" t="s">
        <v>486</v>
      </c>
      <c r="I32">
        <v>4033</v>
      </c>
      <c r="J32" t="s">
        <v>496</v>
      </c>
    </row>
    <row r="33" spans="1:10">
      <c r="A33" t="s">
        <v>146</v>
      </c>
      <c r="B33" t="s">
        <v>339</v>
      </c>
      <c r="C33" t="s">
        <v>340</v>
      </c>
      <c r="D33" t="s">
        <v>312</v>
      </c>
      <c r="E33">
        <v>40914</v>
      </c>
      <c r="F33" t="s">
        <v>496</v>
      </c>
      <c r="G33" t="s">
        <v>496</v>
      </c>
      <c r="H33" s="30" t="s">
        <v>2936</v>
      </c>
      <c r="I33">
        <v>4033</v>
      </c>
      <c r="J33" t="s">
        <v>496</v>
      </c>
    </row>
    <row r="34" spans="1:10">
      <c r="A34" t="s">
        <v>14</v>
      </c>
      <c r="B34" t="s">
        <v>378</v>
      </c>
      <c r="C34" t="s">
        <v>15</v>
      </c>
      <c r="D34" t="s">
        <v>376</v>
      </c>
      <c r="E34">
        <v>40935</v>
      </c>
      <c r="F34" t="s">
        <v>496</v>
      </c>
      <c r="G34" t="s">
        <v>496</v>
      </c>
      <c r="H34" t="s">
        <v>687</v>
      </c>
      <c r="I34">
        <v>4035</v>
      </c>
      <c r="J34" t="s">
        <v>496</v>
      </c>
    </row>
    <row r="35" spans="1:10">
      <c r="A35" t="s">
        <v>2264</v>
      </c>
      <c r="B35" t="s">
        <v>1119</v>
      </c>
      <c r="C35" t="s">
        <v>1417</v>
      </c>
      <c r="D35" t="s">
        <v>1382</v>
      </c>
      <c r="E35">
        <v>40996</v>
      </c>
      <c r="F35" t="s">
        <v>496</v>
      </c>
      <c r="G35" t="s">
        <v>496</v>
      </c>
      <c r="H35" t="s">
        <v>2228</v>
      </c>
      <c r="I35">
        <v>4035</v>
      </c>
      <c r="J35" t="s">
        <v>496</v>
      </c>
    </row>
    <row r="36" spans="1:10" ht="30">
      <c r="A36" t="s">
        <v>70</v>
      </c>
      <c r="B36" t="s">
        <v>368</v>
      </c>
      <c r="C36" t="s">
        <v>71</v>
      </c>
      <c r="D36" t="s">
        <v>366</v>
      </c>
      <c r="E36" t="s">
        <v>501</v>
      </c>
      <c r="F36" t="s">
        <v>684</v>
      </c>
      <c r="G36" t="s">
        <v>674</v>
      </c>
      <c r="H36" s="44" t="s">
        <v>3173</v>
      </c>
      <c r="I36">
        <v>4035</v>
      </c>
      <c r="J36" t="s">
        <v>684</v>
      </c>
    </row>
    <row r="37" spans="1:10">
      <c r="A37" t="s">
        <v>149</v>
      </c>
      <c r="B37" t="s">
        <v>383</v>
      </c>
      <c r="C37" t="s">
        <v>384</v>
      </c>
      <c r="D37" t="s">
        <v>376</v>
      </c>
      <c r="E37">
        <v>40942</v>
      </c>
      <c r="F37" t="s">
        <v>496</v>
      </c>
      <c r="G37" t="s">
        <v>496</v>
      </c>
      <c r="H37" t="s">
        <v>493</v>
      </c>
      <c r="I37">
        <v>4035</v>
      </c>
      <c r="J37" t="s">
        <v>496</v>
      </c>
    </row>
    <row r="38" spans="1:10">
      <c r="A38" t="s">
        <v>150</v>
      </c>
      <c r="B38" t="s">
        <v>276</v>
      </c>
      <c r="C38" t="s">
        <v>277</v>
      </c>
      <c r="D38" t="s">
        <v>275</v>
      </c>
      <c r="E38">
        <v>40921</v>
      </c>
      <c r="F38" t="s">
        <v>496</v>
      </c>
      <c r="G38" t="s">
        <v>496</v>
      </c>
      <c r="H38" t="s">
        <v>485</v>
      </c>
      <c r="I38">
        <v>4033</v>
      </c>
      <c r="J38" t="s">
        <v>496</v>
      </c>
    </row>
    <row r="39" spans="1:10">
      <c r="A39" t="s">
        <v>151</v>
      </c>
      <c r="B39" t="s">
        <v>273</v>
      </c>
      <c r="C39" t="s">
        <v>274</v>
      </c>
      <c r="D39" t="s">
        <v>275</v>
      </c>
      <c r="E39">
        <v>40913</v>
      </c>
      <c r="F39" t="s">
        <v>496</v>
      </c>
      <c r="G39" t="s">
        <v>496</v>
      </c>
      <c r="H39" t="s">
        <v>485</v>
      </c>
      <c r="I39">
        <v>4033</v>
      </c>
      <c r="J39" t="s">
        <v>496</v>
      </c>
    </row>
    <row r="40" spans="1:10">
      <c r="A40" t="s">
        <v>152</v>
      </c>
      <c r="B40" t="s">
        <v>309</v>
      </c>
      <c r="C40" t="s">
        <v>310</v>
      </c>
      <c r="D40" t="s">
        <v>678</v>
      </c>
      <c r="E40">
        <v>40924</v>
      </c>
      <c r="F40" t="s">
        <v>496</v>
      </c>
      <c r="G40" t="s">
        <v>496</v>
      </c>
      <c r="H40" t="s">
        <v>485</v>
      </c>
      <c r="I40">
        <v>4033</v>
      </c>
      <c r="J40" t="s">
        <v>496</v>
      </c>
    </row>
    <row r="41" spans="1:10">
      <c r="A41" t="s">
        <v>153</v>
      </c>
      <c r="B41" t="s">
        <v>381</v>
      </c>
      <c r="C41" t="s">
        <v>382</v>
      </c>
      <c r="D41" t="s">
        <v>376</v>
      </c>
      <c r="E41">
        <v>40928</v>
      </c>
      <c r="F41" t="s">
        <v>496</v>
      </c>
      <c r="G41" t="s">
        <v>496</v>
      </c>
      <c r="H41" t="s">
        <v>502</v>
      </c>
      <c r="I41">
        <v>4033</v>
      </c>
      <c r="J41" t="s">
        <v>496</v>
      </c>
    </row>
    <row r="42" spans="1:10">
      <c r="A42" t="s">
        <v>154</v>
      </c>
      <c r="B42" t="s">
        <v>307</v>
      </c>
      <c r="C42" t="s">
        <v>308</v>
      </c>
      <c r="D42" t="s">
        <v>294</v>
      </c>
      <c r="E42">
        <v>40903</v>
      </c>
      <c r="F42" t="s">
        <v>496</v>
      </c>
      <c r="G42" t="s">
        <v>496</v>
      </c>
      <c r="H42" s="30" t="s">
        <v>2934</v>
      </c>
      <c r="I42">
        <v>4033</v>
      </c>
      <c r="J42" t="s">
        <v>496</v>
      </c>
    </row>
    <row r="43" spans="1:10">
      <c r="A43" t="s">
        <v>26</v>
      </c>
      <c r="B43" t="s">
        <v>334</v>
      </c>
      <c r="C43" t="s">
        <v>335</v>
      </c>
      <c r="D43" t="s">
        <v>312</v>
      </c>
      <c r="E43">
        <v>40920</v>
      </c>
      <c r="F43" t="s">
        <v>496</v>
      </c>
      <c r="G43" t="s">
        <v>496</v>
      </c>
      <c r="H43" t="s">
        <v>666</v>
      </c>
      <c r="I43">
        <v>4033</v>
      </c>
      <c r="J43" t="s">
        <v>496</v>
      </c>
    </row>
    <row r="44" spans="1:10">
      <c r="A44" t="s">
        <v>155</v>
      </c>
      <c r="B44" t="s">
        <v>373</v>
      </c>
      <c r="C44" t="s">
        <v>374</v>
      </c>
      <c r="D44" t="s">
        <v>366</v>
      </c>
      <c r="E44">
        <v>40932</v>
      </c>
      <c r="F44" t="s">
        <v>496</v>
      </c>
      <c r="G44" t="s">
        <v>496</v>
      </c>
      <c r="H44" t="s">
        <v>495</v>
      </c>
      <c r="I44">
        <v>4035</v>
      </c>
      <c r="J44" t="s">
        <v>496</v>
      </c>
    </row>
    <row r="45" spans="1:10">
      <c r="A45" t="s">
        <v>20</v>
      </c>
      <c r="B45" t="s">
        <v>318</v>
      </c>
      <c r="C45" t="s">
        <v>21</v>
      </c>
      <c r="D45" t="s">
        <v>312</v>
      </c>
      <c r="E45">
        <v>40906</v>
      </c>
      <c r="F45" t="s">
        <v>496</v>
      </c>
      <c r="G45" t="s">
        <v>496</v>
      </c>
      <c r="H45" t="s">
        <v>498</v>
      </c>
      <c r="I45">
        <v>4033</v>
      </c>
      <c r="J45" t="s">
        <v>496</v>
      </c>
    </row>
    <row r="46" spans="1:10">
      <c r="A46" t="s">
        <v>157</v>
      </c>
      <c r="B46" t="s">
        <v>361</v>
      </c>
      <c r="C46" t="s">
        <v>362</v>
      </c>
      <c r="D46" t="s">
        <v>363</v>
      </c>
      <c r="E46">
        <v>40920</v>
      </c>
      <c r="F46" t="s">
        <v>496</v>
      </c>
      <c r="G46" t="s">
        <v>496</v>
      </c>
      <c r="H46" s="30" t="s">
        <v>2937</v>
      </c>
      <c r="I46">
        <v>4033</v>
      </c>
      <c r="J46" t="s">
        <v>496</v>
      </c>
    </row>
    <row r="47" spans="1:10">
      <c r="A47" t="s">
        <v>114</v>
      </c>
      <c r="B47" t="s">
        <v>380</v>
      </c>
      <c r="C47" t="s">
        <v>115</v>
      </c>
      <c r="D47" t="s">
        <v>376</v>
      </c>
      <c r="E47">
        <v>40905</v>
      </c>
      <c r="F47" t="s">
        <v>496</v>
      </c>
      <c r="G47" t="s">
        <v>496</v>
      </c>
      <c r="H47" s="30" t="s">
        <v>2938</v>
      </c>
      <c r="I47">
        <v>4033</v>
      </c>
      <c r="J47" t="s">
        <v>496</v>
      </c>
    </row>
    <row r="48" spans="1:10" ht="30">
      <c r="A48" t="s">
        <v>99</v>
      </c>
      <c r="B48" t="s">
        <v>338</v>
      </c>
      <c r="C48" t="s">
        <v>100</v>
      </c>
      <c r="D48" t="s">
        <v>312</v>
      </c>
      <c r="E48" t="s">
        <v>501</v>
      </c>
      <c r="F48" t="s">
        <v>684</v>
      </c>
      <c r="G48" t="s">
        <v>674</v>
      </c>
      <c r="H48" s="44" t="s">
        <v>3173</v>
      </c>
      <c r="I48">
        <v>4033</v>
      </c>
      <c r="J48" t="s">
        <v>684</v>
      </c>
    </row>
    <row r="49" spans="1:10">
      <c r="A49" t="s">
        <v>2339</v>
      </c>
      <c r="B49" t="s">
        <v>2352</v>
      </c>
      <c r="C49" t="s">
        <v>2483</v>
      </c>
      <c r="D49" t="s">
        <v>978</v>
      </c>
      <c r="E49">
        <v>41009</v>
      </c>
      <c r="F49" t="s">
        <v>496</v>
      </c>
      <c r="G49" t="s">
        <v>496</v>
      </c>
      <c r="H49" t="s">
        <v>2939</v>
      </c>
      <c r="I49">
        <v>4033</v>
      </c>
      <c r="J49" t="s">
        <v>496</v>
      </c>
    </row>
    <row r="50" spans="1:10">
      <c r="A50" t="s">
        <v>112</v>
      </c>
      <c r="B50" t="s">
        <v>306</v>
      </c>
      <c r="C50" t="s">
        <v>113</v>
      </c>
      <c r="D50" t="s">
        <v>294</v>
      </c>
      <c r="E50">
        <v>40907</v>
      </c>
      <c r="F50" t="s">
        <v>496</v>
      </c>
      <c r="G50" t="s">
        <v>496</v>
      </c>
      <c r="H50" t="s">
        <v>485</v>
      </c>
      <c r="I50">
        <v>4033</v>
      </c>
      <c r="J50" t="s">
        <v>496</v>
      </c>
    </row>
    <row r="51" spans="1:10">
      <c r="A51" t="s">
        <v>111</v>
      </c>
      <c r="B51" t="s">
        <v>371</v>
      </c>
      <c r="C51" t="s">
        <v>372</v>
      </c>
      <c r="D51" t="s">
        <v>366</v>
      </c>
      <c r="E51">
        <v>40935</v>
      </c>
      <c r="F51" t="s">
        <v>496</v>
      </c>
      <c r="G51" t="s">
        <v>496</v>
      </c>
      <c r="H51" t="s">
        <v>690</v>
      </c>
      <c r="I51">
        <v>4035</v>
      </c>
      <c r="J51" t="s">
        <v>496</v>
      </c>
    </row>
    <row r="52" spans="1:10">
      <c r="A52" t="s">
        <v>18</v>
      </c>
      <c r="B52" t="s">
        <v>369</v>
      </c>
      <c r="C52" t="s">
        <v>370</v>
      </c>
      <c r="D52" t="s">
        <v>366</v>
      </c>
      <c r="E52">
        <v>40933</v>
      </c>
      <c r="F52" t="s">
        <v>496</v>
      </c>
      <c r="G52" t="s">
        <v>496</v>
      </c>
      <c r="H52" t="s">
        <v>690</v>
      </c>
      <c r="I52">
        <v>4035</v>
      </c>
      <c r="J52" t="s">
        <v>496</v>
      </c>
    </row>
    <row r="53" spans="1:10">
      <c r="A53" t="s">
        <v>107</v>
      </c>
      <c r="B53" t="s">
        <v>343</v>
      </c>
      <c r="C53" t="s">
        <v>108</v>
      </c>
      <c r="D53" t="s">
        <v>313</v>
      </c>
      <c r="E53">
        <v>40921</v>
      </c>
      <c r="F53" t="s">
        <v>496</v>
      </c>
      <c r="G53" t="s">
        <v>496</v>
      </c>
      <c r="H53" t="s">
        <v>486</v>
      </c>
      <c r="I53">
        <v>4033</v>
      </c>
      <c r="J53" t="s">
        <v>496</v>
      </c>
    </row>
    <row r="54" spans="1:10">
      <c r="A54" t="s">
        <v>106</v>
      </c>
      <c r="B54" t="s">
        <v>672</v>
      </c>
      <c r="C54" t="s">
        <v>673</v>
      </c>
      <c r="D54" t="s">
        <v>313</v>
      </c>
      <c r="E54">
        <v>40921</v>
      </c>
      <c r="F54" t="s">
        <v>496</v>
      </c>
      <c r="G54" t="s">
        <v>496</v>
      </c>
      <c r="H54" s="30" t="s">
        <v>2934</v>
      </c>
      <c r="I54">
        <v>4033</v>
      </c>
      <c r="J54" t="s">
        <v>496</v>
      </c>
    </row>
    <row r="55" spans="1:10">
      <c r="A55" t="s">
        <v>66</v>
      </c>
      <c r="B55" t="s">
        <v>379</v>
      </c>
      <c r="C55" t="s">
        <v>67</v>
      </c>
      <c r="D55" t="s">
        <v>376</v>
      </c>
      <c r="E55">
        <v>40920</v>
      </c>
      <c r="F55" t="s">
        <v>496</v>
      </c>
      <c r="G55" t="s">
        <v>496</v>
      </c>
      <c r="H55" t="s">
        <v>668</v>
      </c>
      <c r="I55">
        <v>4035</v>
      </c>
      <c r="J55" t="s">
        <v>496</v>
      </c>
    </row>
    <row r="56" spans="1:10">
      <c r="A56" t="s">
        <v>105</v>
      </c>
      <c r="B56" t="s">
        <v>304</v>
      </c>
      <c r="C56" t="s">
        <v>305</v>
      </c>
      <c r="D56" t="s">
        <v>294</v>
      </c>
      <c r="E56">
        <v>40934</v>
      </c>
      <c r="F56" t="s">
        <v>496</v>
      </c>
      <c r="G56" t="s">
        <v>496</v>
      </c>
      <c r="H56" t="s">
        <v>667</v>
      </c>
      <c r="I56">
        <v>4033</v>
      </c>
      <c r="J56" t="s">
        <v>496</v>
      </c>
    </row>
    <row r="57" spans="1:10">
      <c r="A57" t="s">
        <v>103</v>
      </c>
      <c r="B57" t="s">
        <v>303</v>
      </c>
      <c r="C57" t="s">
        <v>104</v>
      </c>
      <c r="D57" t="s">
        <v>294</v>
      </c>
      <c r="E57">
        <v>40918</v>
      </c>
      <c r="F57" t="s">
        <v>496</v>
      </c>
      <c r="G57" t="s">
        <v>496</v>
      </c>
      <c r="H57" s="30" t="s">
        <v>2934</v>
      </c>
      <c r="I57">
        <v>4033</v>
      </c>
      <c r="J57" t="s">
        <v>496</v>
      </c>
    </row>
    <row r="58" spans="1:10">
      <c r="A58" t="s">
        <v>101</v>
      </c>
      <c r="B58" t="s">
        <v>302</v>
      </c>
      <c r="C58" t="s">
        <v>102</v>
      </c>
      <c r="D58" t="s">
        <v>294</v>
      </c>
      <c r="E58">
        <v>40919</v>
      </c>
      <c r="F58" t="s">
        <v>496</v>
      </c>
      <c r="G58" t="s">
        <v>496</v>
      </c>
      <c r="H58" t="s">
        <v>487</v>
      </c>
      <c r="I58">
        <v>4033</v>
      </c>
      <c r="J58" t="s">
        <v>496</v>
      </c>
    </row>
    <row r="59" spans="1:10">
      <c r="A59" t="s">
        <v>98</v>
      </c>
      <c r="B59" t="s">
        <v>341</v>
      </c>
      <c r="C59" t="s">
        <v>342</v>
      </c>
      <c r="D59" t="s">
        <v>315</v>
      </c>
      <c r="E59">
        <v>40932</v>
      </c>
      <c r="F59" t="s">
        <v>496</v>
      </c>
      <c r="G59" t="s">
        <v>496</v>
      </c>
      <c r="H59" t="s">
        <v>486</v>
      </c>
      <c r="I59">
        <v>4033</v>
      </c>
      <c r="J59" t="s">
        <v>496</v>
      </c>
    </row>
    <row r="60" spans="1:10">
      <c r="A60" t="s">
        <v>116</v>
      </c>
      <c r="B60" t="s">
        <v>353</v>
      </c>
      <c r="C60" t="s">
        <v>117</v>
      </c>
      <c r="D60" t="s">
        <v>346</v>
      </c>
      <c r="E60">
        <v>40996</v>
      </c>
      <c r="F60" t="s">
        <v>496</v>
      </c>
      <c r="G60" t="s">
        <v>496</v>
      </c>
      <c r="H60" s="30" t="s">
        <v>2472</v>
      </c>
      <c r="I60">
        <v>4035</v>
      </c>
      <c r="J60" t="s">
        <v>496</v>
      </c>
    </row>
    <row r="61" spans="1:10">
      <c r="A61" t="s">
        <v>96</v>
      </c>
      <c r="B61" t="s">
        <v>337</v>
      </c>
      <c r="C61" t="s">
        <v>97</v>
      </c>
      <c r="D61" t="s">
        <v>312</v>
      </c>
      <c r="E61">
        <v>40913</v>
      </c>
      <c r="F61" t="s">
        <v>496</v>
      </c>
      <c r="G61" t="s">
        <v>496</v>
      </c>
      <c r="H61" t="s">
        <v>498</v>
      </c>
      <c r="I61">
        <v>4033</v>
      </c>
      <c r="J61" t="s">
        <v>496</v>
      </c>
    </row>
    <row r="62" spans="1:10">
      <c r="A62" t="s">
        <v>16</v>
      </c>
      <c r="B62" t="s">
        <v>314</v>
      </c>
      <c r="C62" t="s">
        <v>17</v>
      </c>
      <c r="D62" t="s">
        <v>679</v>
      </c>
      <c r="E62">
        <v>40925</v>
      </c>
      <c r="F62" t="s">
        <v>496</v>
      </c>
      <c r="G62" t="s">
        <v>496</v>
      </c>
      <c r="H62" t="s">
        <v>486</v>
      </c>
      <c r="I62">
        <v>4033</v>
      </c>
      <c r="J62" t="s">
        <v>496</v>
      </c>
    </row>
    <row r="63" spans="1:10">
      <c r="A63" t="s">
        <v>2519</v>
      </c>
      <c r="B63" t="s">
        <v>2719</v>
      </c>
      <c r="C63" t="s">
        <v>2940</v>
      </c>
      <c r="D63" t="s">
        <v>984</v>
      </c>
      <c r="E63">
        <v>41022</v>
      </c>
      <c r="F63" t="s">
        <v>496</v>
      </c>
      <c r="G63" t="s">
        <v>496</v>
      </c>
      <c r="H63" t="s">
        <v>2939</v>
      </c>
      <c r="I63">
        <v>4033</v>
      </c>
      <c r="J63" t="s">
        <v>496</v>
      </c>
    </row>
    <row r="64" spans="1:10">
      <c r="A64" t="s">
        <v>92</v>
      </c>
      <c r="B64" t="s">
        <v>412</v>
      </c>
      <c r="C64" t="s">
        <v>93</v>
      </c>
      <c r="D64" t="s">
        <v>294</v>
      </c>
      <c r="E64">
        <v>40905</v>
      </c>
      <c r="F64" t="s">
        <v>496</v>
      </c>
      <c r="G64" t="s">
        <v>496</v>
      </c>
      <c r="H64" s="30" t="s">
        <v>2934</v>
      </c>
      <c r="I64">
        <v>4033</v>
      </c>
      <c r="J64" t="s">
        <v>496</v>
      </c>
    </row>
    <row r="65" spans="1:10">
      <c r="A65" t="s">
        <v>90</v>
      </c>
      <c r="B65" t="s">
        <v>331</v>
      </c>
      <c r="C65" t="s">
        <v>91</v>
      </c>
      <c r="D65" t="s">
        <v>680</v>
      </c>
      <c r="E65">
        <v>40925</v>
      </c>
      <c r="F65" t="s">
        <v>496</v>
      </c>
      <c r="G65" t="s">
        <v>496</v>
      </c>
      <c r="H65" t="s">
        <v>487</v>
      </c>
      <c r="I65">
        <v>4033</v>
      </c>
      <c r="J65" t="s">
        <v>496</v>
      </c>
    </row>
    <row r="66" spans="1:10">
      <c r="A66" t="s">
        <v>86</v>
      </c>
      <c r="B66" t="s">
        <v>336</v>
      </c>
      <c r="C66" t="s">
        <v>87</v>
      </c>
      <c r="D66" t="s">
        <v>312</v>
      </c>
      <c r="E66">
        <v>40905</v>
      </c>
      <c r="F66" t="s">
        <v>496</v>
      </c>
      <c r="G66" t="s">
        <v>496</v>
      </c>
      <c r="H66" s="30" t="s">
        <v>2936</v>
      </c>
      <c r="I66">
        <v>4033</v>
      </c>
      <c r="J66" t="s">
        <v>496</v>
      </c>
    </row>
    <row r="67" spans="1:10">
      <c r="A67" t="s">
        <v>82</v>
      </c>
      <c r="B67" t="s">
        <v>330</v>
      </c>
      <c r="C67" t="s">
        <v>83</v>
      </c>
      <c r="D67" t="s">
        <v>680</v>
      </c>
      <c r="E67">
        <v>40925</v>
      </c>
      <c r="F67" t="s">
        <v>496</v>
      </c>
      <c r="G67" t="s">
        <v>496</v>
      </c>
      <c r="H67" t="s">
        <v>494</v>
      </c>
      <c r="I67">
        <v>4033</v>
      </c>
      <c r="J67" t="s">
        <v>496</v>
      </c>
    </row>
    <row r="68" spans="1:10">
      <c r="A68" t="s">
        <v>80</v>
      </c>
      <c r="B68" t="s">
        <v>348</v>
      </c>
      <c r="C68" t="s">
        <v>81</v>
      </c>
      <c r="D68" t="s">
        <v>349</v>
      </c>
      <c r="E68">
        <v>40918</v>
      </c>
      <c r="F68" t="s">
        <v>496</v>
      </c>
      <c r="G68" t="s">
        <v>496</v>
      </c>
      <c r="H68" s="30" t="s">
        <v>2937</v>
      </c>
      <c r="I68">
        <v>4035</v>
      </c>
      <c r="J68" t="s">
        <v>496</v>
      </c>
    </row>
    <row r="69" spans="1:10">
      <c r="A69" t="s">
        <v>78</v>
      </c>
      <c r="B69" t="s">
        <v>301</v>
      </c>
      <c r="C69" t="s">
        <v>79</v>
      </c>
      <c r="D69" t="s">
        <v>294</v>
      </c>
      <c r="E69">
        <v>40918</v>
      </c>
      <c r="F69" t="s">
        <v>496</v>
      </c>
      <c r="G69" t="s">
        <v>496</v>
      </c>
      <c r="H69" t="s">
        <v>667</v>
      </c>
      <c r="I69">
        <v>4033</v>
      </c>
      <c r="J69" t="s">
        <v>496</v>
      </c>
    </row>
    <row r="70" spans="1:10">
      <c r="A70" t="s">
        <v>74</v>
      </c>
      <c r="B70" t="s">
        <v>300</v>
      </c>
      <c r="C70" t="s">
        <v>75</v>
      </c>
      <c r="D70" t="s">
        <v>294</v>
      </c>
      <c r="E70">
        <v>40921</v>
      </c>
      <c r="F70" t="s">
        <v>496</v>
      </c>
      <c r="G70" t="s">
        <v>496</v>
      </c>
      <c r="H70" t="s">
        <v>494</v>
      </c>
      <c r="I70">
        <v>4033</v>
      </c>
      <c r="J70" t="s">
        <v>496</v>
      </c>
    </row>
    <row r="71" spans="1:10">
      <c r="A71" t="s">
        <v>72</v>
      </c>
      <c r="B71" t="s">
        <v>329</v>
      </c>
      <c r="C71" t="s">
        <v>73</v>
      </c>
      <c r="D71" t="s">
        <v>313</v>
      </c>
      <c r="E71">
        <v>40934</v>
      </c>
      <c r="F71" t="s">
        <v>496</v>
      </c>
      <c r="G71" t="s">
        <v>496</v>
      </c>
      <c r="H71" t="s">
        <v>689</v>
      </c>
      <c r="I71">
        <v>4033</v>
      </c>
      <c r="J71" t="s">
        <v>496</v>
      </c>
    </row>
    <row r="72" spans="1:10">
      <c r="A72" t="s">
        <v>68</v>
      </c>
      <c r="B72" t="s">
        <v>367</v>
      </c>
      <c r="C72" t="s">
        <v>69</v>
      </c>
      <c r="D72" t="s">
        <v>366</v>
      </c>
      <c r="E72">
        <v>40917</v>
      </c>
      <c r="F72" t="s">
        <v>496</v>
      </c>
      <c r="G72" t="s">
        <v>496</v>
      </c>
      <c r="H72" t="s">
        <v>495</v>
      </c>
      <c r="I72">
        <v>4035</v>
      </c>
      <c r="J72" t="s">
        <v>496</v>
      </c>
    </row>
    <row r="73" spans="1:10">
      <c r="A73" t="s">
        <v>94</v>
      </c>
      <c r="B73" t="s">
        <v>350</v>
      </c>
      <c r="C73" t="s">
        <v>95</v>
      </c>
      <c r="D73" t="s">
        <v>346</v>
      </c>
      <c r="E73">
        <v>40921</v>
      </c>
      <c r="F73" t="s">
        <v>496</v>
      </c>
      <c r="G73" t="s">
        <v>496</v>
      </c>
      <c r="H73" t="s">
        <v>675</v>
      </c>
      <c r="I73">
        <v>4035</v>
      </c>
      <c r="J73" t="s">
        <v>496</v>
      </c>
    </row>
    <row r="74" spans="1:10">
      <c r="A74" t="s">
        <v>64</v>
      </c>
      <c r="B74" t="s">
        <v>299</v>
      </c>
      <c r="C74" t="s">
        <v>65</v>
      </c>
      <c r="D74" t="s">
        <v>294</v>
      </c>
      <c r="E74">
        <v>40918</v>
      </c>
      <c r="F74" t="s">
        <v>496</v>
      </c>
      <c r="G74" t="s">
        <v>496</v>
      </c>
      <c r="H74" t="s">
        <v>507</v>
      </c>
      <c r="I74">
        <v>4033</v>
      </c>
      <c r="J74" t="s">
        <v>496</v>
      </c>
    </row>
    <row r="75" spans="1:10">
      <c r="A75" t="s">
        <v>62</v>
      </c>
      <c r="B75" t="s">
        <v>328</v>
      </c>
      <c r="C75" t="s">
        <v>63</v>
      </c>
      <c r="D75" t="s">
        <v>315</v>
      </c>
      <c r="E75">
        <v>40934</v>
      </c>
      <c r="F75" t="s">
        <v>496</v>
      </c>
      <c r="G75" t="s">
        <v>496</v>
      </c>
      <c r="H75" t="s">
        <v>688</v>
      </c>
      <c r="I75">
        <v>4033</v>
      </c>
      <c r="J75" t="s">
        <v>496</v>
      </c>
    </row>
    <row r="76" spans="1:10">
      <c r="A76" t="s">
        <v>25</v>
      </c>
      <c r="B76" t="s">
        <v>319</v>
      </c>
      <c r="C76" t="s">
        <v>320</v>
      </c>
      <c r="D76" t="s">
        <v>315</v>
      </c>
      <c r="E76">
        <v>40976</v>
      </c>
      <c r="F76" t="s">
        <v>496</v>
      </c>
      <c r="G76" t="s">
        <v>496</v>
      </c>
      <c r="H76" t="s">
        <v>495</v>
      </c>
      <c r="I76">
        <v>4033</v>
      </c>
      <c r="J76" t="s">
        <v>496</v>
      </c>
    </row>
    <row r="77" spans="1:10">
      <c r="A77" t="s">
        <v>109</v>
      </c>
      <c r="B77" t="s">
        <v>351</v>
      </c>
      <c r="C77" t="s">
        <v>110</v>
      </c>
      <c r="D77" t="s">
        <v>346</v>
      </c>
      <c r="E77">
        <v>40946</v>
      </c>
      <c r="F77" t="s">
        <v>496</v>
      </c>
      <c r="G77" t="s">
        <v>496</v>
      </c>
      <c r="H77" t="s">
        <v>668</v>
      </c>
      <c r="I77">
        <v>4035</v>
      </c>
      <c r="J77" t="s">
        <v>496</v>
      </c>
    </row>
    <row r="78" spans="1:10">
      <c r="A78" t="s">
        <v>58</v>
      </c>
      <c r="B78" t="s">
        <v>327</v>
      </c>
      <c r="C78" t="s">
        <v>59</v>
      </c>
      <c r="D78" t="s">
        <v>313</v>
      </c>
      <c r="E78">
        <v>40932</v>
      </c>
      <c r="F78" t="s">
        <v>496</v>
      </c>
      <c r="G78" t="s">
        <v>496</v>
      </c>
      <c r="H78" t="s">
        <v>494</v>
      </c>
      <c r="I78">
        <v>4033</v>
      </c>
      <c r="J78" t="s">
        <v>496</v>
      </c>
    </row>
    <row r="79" spans="1:10">
      <c r="A79" t="s">
        <v>54</v>
      </c>
      <c r="B79" t="s">
        <v>326</v>
      </c>
      <c r="C79" t="s">
        <v>55</v>
      </c>
      <c r="D79" t="s">
        <v>312</v>
      </c>
      <c r="E79">
        <v>40931</v>
      </c>
      <c r="F79" t="s">
        <v>496</v>
      </c>
      <c r="G79" t="s">
        <v>496</v>
      </c>
      <c r="H79" t="s">
        <v>683</v>
      </c>
      <c r="I79">
        <v>4033</v>
      </c>
      <c r="J79" t="s">
        <v>496</v>
      </c>
    </row>
    <row r="80" spans="1:10">
      <c r="A80" t="s">
        <v>53</v>
      </c>
      <c r="B80" t="s">
        <v>324</v>
      </c>
      <c r="C80" t="s">
        <v>325</v>
      </c>
      <c r="D80" t="s">
        <v>315</v>
      </c>
      <c r="E80">
        <v>40927</v>
      </c>
      <c r="F80" t="s">
        <v>496</v>
      </c>
      <c r="G80" t="s">
        <v>496</v>
      </c>
      <c r="H80" t="s">
        <v>667</v>
      </c>
      <c r="I80">
        <v>4033</v>
      </c>
      <c r="J80" t="s">
        <v>496</v>
      </c>
    </row>
    <row r="81" spans="1:10">
      <c r="A81" t="s">
        <v>49</v>
      </c>
      <c r="B81" t="s">
        <v>186</v>
      </c>
      <c r="C81" t="s">
        <v>50</v>
      </c>
      <c r="D81" t="s">
        <v>366</v>
      </c>
      <c r="E81">
        <v>40938</v>
      </c>
      <c r="F81" t="s">
        <v>496</v>
      </c>
      <c r="G81" t="s">
        <v>496</v>
      </c>
      <c r="H81" t="s">
        <v>495</v>
      </c>
      <c r="I81">
        <v>4033</v>
      </c>
      <c r="J81" t="s">
        <v>496</v>
      </c>
    </row>
    <row r="82" spans="1:10">
      <c r="A82" t="s">
        <v>7</v>
      </c>
      <c r="B82" t="s">
        <v>364</v>
      </c>
      <c r="C82" t="s">
        <v>365</v>
      </c>
      <c r="D82" t="s">
        <v>366</v>
      </c>
      <c r="E82">
        <v>40914</v>
      </c>
      <c r="F82" t="s">
        <v>496</v>
      </c>
      <c r="G82" t="s">
        <v>496</v>
      </c>
      <c r="H82" t="s">
        <v>509</v>
      </c>
      <c r="I82">
        <v>4035</v>
      </c>
      <c r="J82" t="s">
        <v>496</v>
      </c>
    </row>
    <row r="83" spans="1:10">
      <c r="A83" t="s">
        <v>45</v>
      </c>
      <c r="B83" t="s">
        <v>323</v>
      </c>
      <c r="C83" t="s">
        <v>46</v>
      </c>
      <c r="D83" t="s">
        <v>312</v>
      </c>
      <c r="E83">
        <v>40904</v>
      </c>
      <c r="F83" t="s">
        <v>496</v>
      </c>
      <c r="G83" t="s">
        <v>496</v>
      </c>
      <c r="H83" s="30" t="s">
        <v>2936</v>
      </c>
      <c r="I83">
        <v>4033</v>
      </c>
      <c r="J83" t="s">
        <v>496</v>
      </c>
    </row>
    <row r="84" spans="1:10">
      <c r="A84" t="s">
        <v>43</v>
      </c>
      <c r="B84" t="s">
        <v>298</v>
      </c>
      <c r="C84" t="s">
        <v>44</v>
      </c>
      <c r="D84" t="s">
        <v>294</v>
      </c>
      <c r="E84">
        <v>40905</v>
      </c>
      <c r="F84" t="s">
        <v>496</v>
      </c>
      <c r="G84" t="s">
        <v>496</v>
      </c>
      <c r="H84" s="30" t="s">
        <v>2934</v>
      </c>
      <c r="I84">
        <v>4033</v>
      </c>
      <c r="J84" t="s">
        <v>496</v>
      </c>
    </row>
    <row r="85" spans="1:10">
      <c r="A85" t="s">
        <v>41</v>
      </c>
      <c r="B85" t="s">
        <v>322</v>
      </c>
      <c r="C85" t="s">
        <v>42</v>
      </c>
      <c r="D85" t="s">
        <v>312</v>
      </c>
      <c r="E85">
        <v>40914</v>
      </c>
      <c r="F85" t="s">
        <v>496</v>
      </c>
      <c r="G85" t="s">
        <v>496</v>
      </c>
      <c r="H85" t="s">
        <v>498</v>
      </c>
      <c r="I85">
        <v>4033</v>
      </c>
      <c r="J85" t="s">
        <v>496</v>
      </c>
    </row>
    <row r="86" spans="1:10">
      <c r="A86" t="s">
        <v>39</v>
      </c>
      <c r="B86" t="s">
        <v>297</v>
      </c>
      <c r="C86" t="s">
        <v>40</v>
      </c>
      <c r="D86" t="s">
        <v>294</v>
      </c>
      <c r="E86">
        <v>40914</v>
      </c>
      <c r="F86" t="s">
        <v>496</v>
      </c>
      <c r="G86" t="s">
        <v>496</v>
      </c>
      <c r="H86" t="s">
        <v>494</v>
      </c>
      <c r="I86">
        <v>4033</v>
      </c>
      <c r="J86" t="s">
        <v>496</v>
      </c>
    </row>
    <row r="87" spans="1:10">
      <c r="A87" t="s">
        <v>37</v>
      </c>
      <c r="B87" t="s">
        <v>296</v>
      </c>
      <c r="C87" t="s">
        <v>38</v>
      </c>
      <c r="D87" t="s">
        <v>294</v>
      </c>
      <c r="E87">
        <v>40918</v>
      </c>
      <c r="F87" t="s">
        <v>496</v>
      </c>
      <c r="G87" t="s">
        <v>496</v>
      </c>
      <c r="H87" s="30" t="s">
        <v>2934</v>
      </c>
      <c r="I87">
        <v>4033</v>
      </c>
      <c r="J87" t="s">
        <v>496</v>
      </c>
    </row>
    <row r="88" spans="1:10">
      <c r="A88" t="s">
        <v>35</v>
      </c>
      <c r="B88" t="s">
        <v>321</v>
      </c>
      <c r="C88" t="s">
        <v>36</v>
      </c>
      <c r="D88" t="s">
        <v>680</v>
      </c>
      <c r="E88">
        <v>41017</v>
      </c>
      <c r="F88" t="s">
        <v>3071</v>
      </c>
      <c r="G88" t="s">
        <v>496</v>
      </c>
      <c r="H88" t="s">
        <v>2935</v>
      </c>
      <c r="I88">
        <v>4033</v>
      </c>
      <c r="J88" t="s">
        <v>3071</v>
      </c>
    </row>
    <row r="89" spans="1:10">
      <c r="A89" t="s">
        <v>33</v>
      </c>
      <c r="B89" t="s">
        <v>295</v>
      </c>
      <c r="C89" t="s">
        <v>34</v>
      </c>
      <c r="D89" t="s">
        <v>294</v>
      </c>
      <c r="E89">
        <v>41015</v>
      </c>
      <c r="F89" t="s">
        <v>3071</v>
      </c>
      <c r="G89" t="s">
        <v>496</v>
      </c>
      <c r="H89" s="30" t="s">
        <v>2935</v>
      </c>
      <c r="I89">
        <v>4033</v>
      </c>
      <c r="J89" t="s">
        <v>3071</v>
      </c>
    </row>
    <row r="90" spans="1:10">
      <c r="A90" t="s">
        <v>31</v>
      </c>
      <c r="B90" t="s">
        <v>311</v>
      </c>
      <c r="C90" t="s">
        <v>32</v>
      </c>
      <c r="D90" t="s">
        <v>312</v>
      </c>
      <c r="E90">
        <v>40921</v>
      </c>
      <c r="F90" t="s">
        <v>496</v>
      </c>
      <c r="G90" t="s">
        <v>496</v>
      </c>
      <c r="H90" t="s">
        <v>492</v>
      </c>
      <c r="I90">
        <v>4033</v>
      </c>
      <c r="J90" t="s">
        <v>496</v>
      </c>
    </row>
    <row r="91" spans="1:10" ht="30">
      <c r="A91" t="s">
        <v>24</v>
      </c>
      <c r="B91" t="s">
        <v>358</v>
      </c>
      <c r="C91" t="s">
        <v>359</v>
      </c>
      <c r="D91" t="s">
        <v>349</v>
      </c>
      <c r="E91" t="s">
        <v>501</v>
      </c>
      <c r="F91" t="s">
        <v>684</v>
      </c>
      <c r="G91" t="s">
        <v>674</v>
      </c>
      <c r="H91" s="44" t="s">
        <v>3173</v>
      </c>
      <c r="I91">
        <v>4035</v>
      </c>
      <c r="J91" t="s">
        <v>684</v>
      </c>
    </row>
    <row r="92" spans="1:10">
      <c r="A92" t="s">
        <v>29</v>
      </c>
      <c r="B92" t="s">
        <v>375</v>
      </c>
      <c r="C92" t="s">
        <v>30</v>
      </c>
      <c r="D92" t="s">
        <v>376</v>
      </c>
      <c r="E92">
        <v>40904</v>
      </c>
      <c r="F92" t="s">
        <v>496</v>
      </c>
      <c r="G92" t="s">
        <v>496</v>
      </c>
      <c r="H92" s="30" t="s">
        <v>2938</v>
      </c>
      <c r="I92">
        <v>4033</v>
      </c>
      <c r="J92" t="s">
        <v>496</v>
      </c>
    </row>
    <row r="93" spans="1:10">
      <c r="A93" t="s">
        <v>711</v>
      </c>
      <c r="B93" t="s">
        <v>712</v>
      </c>
      <c r="C93" t="s">
        <v>762</v>
      </c>
      <c r="D93" t="s">
        <v>765</v>
      </c>
      <c r="E93">
        <v>40945</v>
      </c>
      <c r="F93" t="s">
        <v>496</v>
      </c>
      <c r="G93" t="s">
        <v>496</v>
      </c>
      <c r="H93" t="s">
        <v>766</v>
      </c>
      <c r="I93">
        <v>4033</v>
      </c>
      <c r="J93" t="s">
        <v>496</v>
      </c>
    </row>
    <row r="94" spans="1:10">
      <c r="A94" t="s">
        <v>695</v>
      </c>
      <c r="B94" t="s">
        <v>767</v>
      </c>
      <c r="C94" t="s">
        <v>756</v>
      </c>
      <c r="D94" t="s">
        <v>678</v>
      </c>
      <c r="E94">
        <v>40945</v>
      </c>
      <c r="F94" t="s">
        <v>496</v>
      </c>
      <c r="G94" t="s">
        <v>496</v>
      </c>
      <c r="H94" t="s">
        <v>768</v>
      </c>
      <c r="I94">
        <v>4033</v>
      </c>
      <c r="J94" t="s">
        <v>496</v>
      </c>
    </row>
    <row r="95" spans="1:10">
      <c r="A95" t="s">
        <v>703</v>
      </c>
      <c r="B95" t="s">
        <v>769</v>
      </c>
      <c r="C95" t="s">
        <v>758</v>
      </c>
      <c r="D95" t="s">
        <v>770</v>
      </c>
      <c r="E95">
        <v>40946</v>
      </c>
      <c r="F95" t="s">
        <v>496</v>
      </c>
      <c r="G95" t="s">
        <v>496</v>
      </c>
      <c r="H95" t="s">
        <v>771</v>
      </c>
      <c r="I95">
        <v>4035</v>
      </c>
      <c r="J95" t="s">
        <v>496</v>
      </c>
    </row>
    <row r="96" spans="1:10">
      <c r="A96" t="s">
        <v>705</v>
      </c>
      <c r="B96" t="s">
        <v>706</v>
      </c>
      <c r="C96" t="s">
        <v>772</v>
      </c>
      <c r="D96" t="s">
        <v>770</v>
      </c>
      <c r="E96">
        <v>40948</v>
      </c>
      <c r="F96" t="s">
        <v>496</v>
      </c>
      <c r="G96" t="s">
        <v>496</v>
      </c>
      <c r="H96" t="s">
        <v>771</v>
      </c>
      <c r="I96">
        <v>4035</v>
      </c>
      <c r="J96" t="s">
        <v>496</v>
      </c>
    </row>
    <row r="97" spans="1:10">
      <c r="A97" t="s">
        <v>11</v>
      </c>
      <c r="B97" t="s">
        <v>352</v>
      </c>
      <c r="C97" t="s">
        <v>12</v>
      </c>
      <c r="D97" t="s">
        <v>346</v>
      </c>
      <c r="E97">
        <v>40941</v>
      </c>
      <c r="F97" t="s">
        <v>496</v>
      </c>
      <c r="G97" t="s">
        <v>496</v>
      </c>
      <c r="H97" t="s">
        <v>750</v>
      </c>
      <c r="I97">
        <v>4035</v>
      </c>
      <c r="J97" t="s">
        <v>496</v>
      </c>
    </row>
    <row r="98" spans="1:10">
      <c r="A98" t="s">
        <v>701</v>
      </c>
      <c r="B98" t="s">
        <v>774</v>
      </c>
      <c r="C98" t="s">
        <v>775</v>
      </c>
      <c r="D98" t="s">
        <v>776</v>
      </c>
      <c r="E98">
        <v>40947</v>
      </c>
      <c r="F98" t="s">
        <v>496</v>
      </c>
      <c r="G98" t="s">
        <v>496</v>
      </c>
      <c r="H98" t="s">
        <v>777</v>
      </c>
      <c r="I98">
        <v>4033</v>
      </c>
      <c r="J98" t="s">
        <v>496</v>
      </c>
    </row>
    <row r="99" spans="1:10">
      <c r="A99" t="s">
        <v>801</v>
      </c>
      <c r="B99" t="s">
        <v>802</v>
      </c>
      <c r="C99" t="s">
        <v>965</v>
      </c>
      <c r="D99" t="s">
        <v>966</v>
      </c>
      <c r="E99">
        <v>40954</v>
      </c>
      <c r="F99" t="s">
        <v>496</v>
      </c>
      <c r="G99" t="s">
        <v>496</v>
      </c>
      <c r="H99" t="s">
        <v>487</v>
      </c>
      <c r="I99">
        <v>4033</v>
      </c>
      <c r="J99" t="s">
        <v>496</v>
      </c>
    </row>
    <row r="100" spans="1:10">
      <c r="A100" t="s">
        <v>829</v>
      </c>
      <c r="B100" t="s">
        <v>830</v>
      </c>
      <c r="C100" t="s">
        <v>970</v>
      </c>
      <c r="D100" t="s">
        <v>968</v>
      </c>
      <c r="E100">
        <v>40963</v>
      </c>
      <c r="F100" t="s">
        <v>496</v>
      </c>
      <c r="G100" t="s">
        <v>496</v>
      </c>
      <c r="H100" t="s">
        <v>485</v>
      </c>
      <c r="I100">
        <v>4033</v>
      </c>
      <c r="J100" t="s">
        <v>496</v>
      </c>
    </row>
    <row r="101" spans="1:10">
      <c r="A101" t="s">
        <v>819</v>
      </c>
      <c r="B101" t="s">
        <v>820</v>
      </c>
      <c r="C101" t="s">
        <v>971</v>
      </c>
      <c r="D101" t="s">
        <v>968</v>
      </c>
      <c r="E101">
        <v>40963</v>
      </c>
      <c r="F101" t="s">
        <v>496</v>
      </c>
      <c r="G101" t="s">
        <v>496</v>
      </c>
      <c r="H101" t="s">
        <v>486</v>
      </c>
      <c r="I101">
        <v>4033</v>
      </c>
      <c r="J101" t="s">
        <v>496</v>
      </c>
    </row>
    <row r="102" spans="1:10">
      <c r="A102" t="s">
        <v>831</v>
      </c>
      <c r="B102" t="s">
        <v>832</v>
      </c>
      <c r="C102" t="s">
        <v>983</v>
      </c>
      <c r="D102" t="s">
        <v>984</v>
      </c>
      <c r="E102">
        <v>40956</v>
      </c>
      <c r="F102" t="s">
        <v>496</v>
      </c>
      <c r="G102" t="s">
        <v>496</v>
      </c>
      <c r="H102" t="s">
        <v>507</v>
      </c>
      <c r="I102">
        <v>4033</v>
      </c>
      <c r="J102" t="s">
        <v>496</v>
      </c>
    </row>
    <row r="103" spans="1:10">
      <c r="A103" t="s">
        <v>899</v>
      </c>
      <c r="B103" t="s">
        <v>1054</v>
      </c>
      <c r="C103" t="s">
        <v>1055</v>
      </c>
      <c r="D103" t="s">
        <v>964</v>
      </c>
      <c r="E103">
        <v>40956</v>
      </c>
      <c r="F103" t="s">
        <v>496</v>
      </c>
      <c r="G103" t="s">
        <v>496</v>
      </c>
      <c r="H103" t="s">
        <v>486</v>
      </c>
      <c r="I103">
        <v>4033</v>
      </c>
      <c r="J103" t="s">
        <v>496</v>
      </c>
    </row>
    <row r="104" spans="1:10">
      <c r="A104" t="s">
        <v>998</v>
      </c>
      <c r="B104" t="s">
        <v>1015</v>
      </c>
      <c r="C104" t="s">
        <v>1365</v>
      </c>
      <c r="D104" t="s">
        <v>1366</v>
      </c>
      <c r="E104">
        <v>40969</v>
      </c>
      <c r="F104" t="s">
        <v>496</v>
      </c>
      <c r="G104" t="s">
        <v>496</v>
      </c>
      <c r="H104" t="s">
        <v>507</v>
      </c>
      <c r="I104">
        <v>4033</v>
      </c>
      <c r="J104" t="s">
        <v>496</v>
      </c>
    </row>
    <row r="105" spans="1:10">
      <c r="A105" t="s">
        <v>992</v>
      </c>
      <c r="B105" t="s">
        <v>1010</v>
      </c>
      <c r="C105" t="s">
        <v>1367</v>
      </c>
      <c r="D105" t="s">
        <v>966</v>
      </c>
      <c r="E105">
        <v>40955</v>
      </c>
      <c r="F105" t="s">
        <v>496</v>
      </c>
      <c r="G105" t="s">
        <v>496</v>
      </c>
      <c r="H105" t="s">
        <v>494</v>
      </c>
      <c r="I105">
        <v>4033</v>
      </c>
      <c r="J105" t="s">
        <v>496</v>
      </c>
    </row>
    <row r="106" spans="1:10">
      <c r="A106" t="s">
        <v>997</v>
      </c>
      <c r="B106" t="s">
        <v>1079</v>
      </c>
      <c r="C106" t="s">
        <v>1058</v>
      </c>
      <c r="D106" t="s">
        <v>1368</v>
      </c>
      <c r="E106">
        <v>40970</v>
      </c>
      <c r="F106" t="s">
        <v>496</v>
      </c>
      <c r="G106" t="s">
        <v>496</v>
      </c>
      <c r="H106" t="s">
        <v>1369</v>
      </c>
      <c r="I106">
        <v>4033</v>
      </c>
      <c r="J106" t="s">
        <v>496</v>
      </c>
    </row>
    <row r="107" spans="1:10">
      <c r="A107" t="s">
        <v>827</v>
      </c>
      <c r="B107" t="s">
        <v>828</v>
      </c>
      <c r="C107" t="s">
        <v>1426</v>
      </c>
      <c r="D107" t="s">
        <v>968</v>
      </c>
      <c r="E107">
        <v>40968</v>
      </c>
      <c r="F107" t="s">
        <v>496</v>
      </c>
      <c r="G107" t="s">
        <v>496</v>
      </c>
      <c r="H107" t="s">
        <v>487</v>
      </c>
      <c r="I107">
        <v>4033</v>
      </c>
      <c r="J107" t="s">
        <v>496</v>
      </c>
    </row>
    <row r="108" spans="1:10">
      <c r="A108" t="s">
        <v>901</v>
      </c>
      <c r="B108" t="s">
        <v>902</v>
      </c>
      <c r="C108" t="s">
        <v>1427</v>
      </c>
      <c r="D108" t="s">
        <v>1375</v>
      </c>
      <c r="E108">
        <v>40974</v>
      </c>
      <c r="F108" t="s">
        <v>496</v>
      </c>
      <c r="G108" t="s">
        <v>496</v>
      </c>
      <c r="H108" t="s">
        <v>1493</v>
      </c>
      <c r="I108">
        <v>4033</v>
      </c>
      <c r="J108" t="s">
        <v>496</v>
      </c>
    </row>
    <row r="109" spans="1:10">
      <c r="A109" t="s">
        <v>909</v>
      </c>
      <c r="B109" t="s">
        <v>910</v>
      </c>
      <c r="C109" t="s">
        <v>1428</v>
      </c>
      <c r="D109" t="s">
        <v>1375</v>
      </c>
      <c r="E109">
        <v>40970</v>
      </c>
      <c r="F109" t="s">
        <v>496</v>
      </c>
      <c r="G109" t="s">
        <v>496</v>
      </c>
      <c r="H109" t="s">
        <v>486</v>
      </c>
      <c r="I109">
        <v>4033</v>
      </c>
      <c r="J109" t="s">
        <v>496</v>
      </c>
    </row>
    <row r="110" spans="1:10">
      <c r="A110" t="s">
        <v>921</v>
      </c>
      <c r="B110" t="s">
        <v>922</v>
      </c>
      <c r="C110" t="s">
        <v>1386</v>
      </c>
      <c r="D110" t="s">
        <v>984</v>
      </c>
      <c r="E110">
        <v>40966</v>
      </c>
      <c r="F110" t="s">
        <v>496</v>
      </c>
      <c r="G110" t="s">
        <v>496</v>
      </c>
      <c r="H110" t="s">
        <v>494</v>
      </c>
      <c r="I110">
        <v>4033</v>
      </c>
      <c r="J110" t="s">
        <v>496</v>
      </c>
    </row>
    <row r="111" spans="1:10">
      <c r="A111" t="s">
        <v>987</v>
      </c>
      <c r="B111" t="s">
        <v>1006</v>
      </c>
      <c r="C111" t="s">
        <v>1429</v>
      </c>
      <c r="D111" t="s">
        <v>966</v>
      </c>
      <c r="E111">
        <v>40969</v>
      </c>
      <c r="F111" t="s">
        <v>496</v>
      </c>
      <c r="G111" t="s">
        <v>496</v>
      </c>
      <c r="H111" t="s">
        <v>486</v>
      </c>
      <c r="I111">
        <v>4033</v>
      </c>
      <c r="J111" t="s">
        <v>496</v>
      </c>
    </row>
    <row r="112" spans="1:10">
      <c r="A112" t="s">
        <v>2269</v>
      </c>
      <c r="B112" t="s">
        <v>1007</v>
      </c>
      <c r="C112" t="s">
        <v>1430</v>
      </c>
      <c r="D112" t="s">
        <v>968</v>
      </c>
      <c r="E112">
        <v>40995</v>
      </c>
      <c r="F112" t="s">
        <v>496</v>
      </c>
      <c r="G112" t="s">
        <v>496</v>
      </c>
      <c r="H112" t="s">
        <v>486</v>
      </c>
      <c r="I112">
        <v>4033</v>
      </c>
      <c r="J112" t="s">
        <v>496</v>
      </c>
    </row>
    <row r="113" spans="1:10">
      <c r="A113" t="s">
        <v>1000</v>
      </c>
      <c r="B113" t="s">
        <v>1017</v>
      </c>
      <c r="C113" t="s">
        <v>1431</v>
      </c>
      <c r="D113" t="s">
        <v>973</v>
      </c>
      <c r="E113">
        <v>40968</v>
      </c>
      <c r="F113" t="s">
        <v>496</v>
      </c>
      <c r="G113" t="s">
        <v>496</v>
      </c>
      <c r="H113" t="s">
        <v>485</v>
      </c>
      <c r="I113">
        <v>4033</v>
      </c>
      <c r="J113" t="s">
        <v>496</v>
      </c>
    </row>
    <row r="114" spans="1:10">
      <c r="A114" t="s">
        <v>883</v>
      </c>
      <c r="B114" t="s">
        <v>884</v>
      </c>
      <c r="C114" t="s">
        <v>1432</v>
      </c>
      <c r="D114" t="s">
        <v>975</v>
      </c>
      <c r="E114">
        <v>40969</v>
      </c>
      <c r="F114" t="s">
        <v>496</v>
      </c>
      <c r="G114" t="s">
        <v>496</v>
      </c>
      <c r="H114" t="s">
        <v>492</v>
      </c>
      <c r="I114">
        <v>4033</v>
      </c>
      <c r="J114" t="s">
        <v>496</v>
      </c>
    </row>
    <row r="115" spans="1:10">
      <c r="A115" t="s">
        <v>995</v>
      </c>
      <c r="B115" t="s">
        <v>1013</v>
      </c>
      <c r="C115" t="s">
        <v>1433</v>
      </c>
      <c r="D115" t="s">
        <v>975</v>
      </c>
      <c r="E115">
        <v>40974</v>
      </c>
      <c r="F115" t="s">
        <v>496</v>
      </c>
      <c r="G115" t="s">
        <v>496</v>
      </c>
      <c r="H115" t="s">
        <v>666</v>
      </c>
      <c r="I115">
        <v>4033</v>
      </c>
      <c r="J115" t="s">
        <v>496</v>
      </c>
    </row>
    <row r="116" spans="1:10">
      <c r="A116" t="s">
        <v>1002</v>
      </c>
      <c r="B116" t="s">
        <v>1019</v>
      </c>
      <c r="C116" t="s">
        <v>1434</v>
      </c>
      <c r="D116" t="s">
        <v>1368</v>
      </c>
      <c r="E116">
        <v>40974</v>
      </c>
      <c r="F116" t="s">
        <v>496</v>
      </c>
      <c r="G116" t="s">
        <v>496</v>
      </c>
      <c r="H116" t="s">
        <v>487</v>
      </c>
      <c r="I116">
        <v>4033</v>
      </c>
      <c r="J116" t="s">
        <v>496</v>
      </c>
    </row>
    <row r="117" spans="1:10">
      <c r="A117" t="s">
        <v>1383</v>
      </c>
      <c r="B117" t="s">
        <v>1376</v>
      </c>
      <c r="C117" t="s">
        <v>1402</v>
      </c>
      <c r="D117" t="s">
        <v>975</v>
      </c>
      <c r="E117">
        <v>40967</v>
      </c>
      <c r="F117" t="s">
        <v>496</v>
      </c>
      <c r="G117" t="s">
        <v>496</v>
      </c>
      <c r="H117" t="s">
        <v>492</v>
      </c>
      <c r="I117">
        <v>4033</v>
      </c>
      <c r="J117" t="s">
        <v>496</v>
      </c>
    </row>
    <row r="118" spans="1:10">
      <c r="A118" t="s">
        <v>903</v>
      </c>
      <c r="B118" t="s">
        <v>904</v>
      </c>
      <c r="C118" t="s">
        <v>1435</v>
      </c>
      <c r="D118" t="s">
        <v>1366</v>
      </c>
      <c r="E118">
        <v>40969</v>
      </c>
      <c r="F118" t="s">
        <v>496</v>
      </c>
      <c r="G118" t="s">
        <v>496</v>
      </c>
      <c r="H118" t="s">
        <v>495</v>
      </c>
      <c r="I118">
        <v>4033</v>
      </c>
      <c r="J118" t="s">
        <v>496</v>
      </c>
    </row>
    <row r="119" spans="1:10">
      <c r="A119" t="s">
        <v>1473</v>
      </c>
      <c r="B119" t="s">
        <v>1377</v>
      </c>
      <c r="C119" t="s">
        <v>1436</v>
      </c>
      <c r="D119" t="s">
        <v>1378</v>
      </c>
      <c r="E119">
        <v>41012</v>
      </c>
      <c r="F119" t="s">
        <v>496</v>
      </c>
      <c r="G119" t="s">
        <v>496</v>
      </c>
      <c r="H119" t="s">
        <v>2310</v>
      </c>
      <c r="I119">
        <v>4035</v>
      </c>
      <c r="J119" t="s">
        <v>496</v>
      </c>
    </row>
    <row r="120" spans="1:10">
      <c r="A120" t="s">
        <v>1362</v>
      </c>
      <c r="B120" t="s">
        <v>1213</v>
      </c>
      <c r="C120" t="s">
        <v>1418</v>
      </c>
      <c r="D120" t="s">
        <v>1382</v>
      </c>
      <c r="E120">
        <v>40970</v>
      </c>
      <c r="F120" t="s">
        <v>496</v>
      </c>
      <c r="G120" t="s">
        <v>496</v>
      </c>
      <c r="H120" t="s">
        <v>668</v>
      </c>
      <c r="I120">
        <v>4035</v>
      </c>
      <c r="J120" t="s">
        <v>496</v>
      </c>
    </row>
    <row r="121" spans="1:10">
      <c r="A121" t="s">
        <v>803</v>
      </c>
      <c r="B121" t="s">
        <v>804</v>
      </c>
      <c r="C121" t="s">
        <v>1438</v>
      </c>
      <c r="D121" t="s">
        <v>1379</v>
      </c>
      <c r="E121">
        <v>40966</v>
      </c>
      <c r="F121" t="s">
        <v>496</v>
      </c>
      <c r="G121" t="s">
        <v>496</v>
      </c>
      <c r="H121" t="s">
        <v>495</v>
      </c>
      <c r="I121">
        <v>4035</v>
      </c>
      <c r="J121" t="s">
        <v>496</v>
      </c>
    </row>
    <row r="122" spans="1:10">
      <c r="A122" t="s">
        <v>799</v>
      </c>
      <c r="B122" t="s">
        <v>800</v>
      </c>
      <c r="C122" t="s">
        <v>1439</v>
      </c>
      <c r="D122" t="s">
        <v>1380</v>
      </c>
      <c r="E122">
        <v>40967</v>
      </c>
      <c r="F122" t="s">
        <v>496</v>
      </c>
      <c r="G122" t="s">
        <v>496</v>
      </c>
      <c r="H122" t="s">
        <v>1414</v>
      </c>
      <c r="I122">
        <v>4035</v>
      </c>
      <c r="J122" t="s">
        <v>496</v>
      </c>
    </row>
    <row r="123" spans="1:10" ht="30">
      <c r="A123" t="s">
        <v>825</v>
      </c>
      <c r="B123" t="s">
        <v>826</v>
      </c>
      <c r="C123" t="s">
        <v>1440</v>
      </c>
      <c r="D123" t="s">
        <v>1381</v>
      </c>
      <c r="E123" t="s">
        <v>501</v>
      </c>
      <c r="F123" t="s">
        <v>684</v>
      </c>
      <c r="G123" t="s">
        <v>674</v>
      </c>
      <c r="H123" s="44" t="s">
        <v>3173</v>
      </c>
      <c r="I123">
        <v>4033</v>
      </c>
      <c r="J123" t="s">
        <v>684</v>
      </c>
    </row>
    <row r="124" spans="1:10" ht="30">
      <c r="A124" t="s">
        <v>821</v>
      </c>
      <c r="B124" t="s">
        <v>822</v>
      </c>
      <c r="C124" t="s">
        <v>1441</v>
      </c>
      <c r="D124" t="s">
        <v>1381</v>
      </c>
      <c r="E124" t="s">
        <v>501</v>
      </c>
      <c r="F124" t="s">
        <v>684</v>
      </c>
      <c r="G124" t="s">
        <v>674</v>
      </c>
      <c r="H124" s="44" t="s">
        <v>3173</v>
      </c>
      <c r="I124">
        <v>4033</v>
      </c>
      <c r="J124" t="s">
        <v>684</v>
      </c>
    </row>
    <row r="125" spans="1:10">
      <c r="A125" t="s">
        <v>793</v>
      </c>
      <c r="B125" t="s">
        <v>794</v>
      </c>
      <c r="C125" t="s">
        <v>1442</v>
      </c>
      <c r="D125" t="s">
        <v>966</v>
      </c>
      <c r="E125">
        <v>40995</v>
      </c>
      <c r="F125" t="s">
        <v>496</v>
      </c>
      <c r="G125" t="s">
        <v>496</v>
      </c>
      <c r="H125" t="s">
        <v>2311</v>
      </c>
      <c r="I125">
        <v>4033</v>
      </c>
      <c r="J125" t="s">
        <v>496</v>
      </c>
    </row>
    <row r="126" spans="1:10">
      <c r="A126" t="s">
        <v>893</v>
      </c>
      <c r="B126" t="s">
        <v>894</v>
      </c>
      <c r="C126" t="s">
        <v>1443</v>
      </c>
      <c r="D126" t="s">
        <v>964</v>
      </c>
      <c r="E126">
        <v>40988</v>
      </c>
      <c r="F126" t="s">
        <v>496</v>
      </c>
      <c r="G126" t="s">
        <v>496</v>
      </c>
      <c r="H126" t="s">
        <v>2311</v>
      </c>
      <c r="I126">
        <v>4033</v>
      </c>
      <c r="J126" t="s">
        <v>496</v>
      </c>
    </row>
    <row r="127" spans="1:10" ht="30">
      <c r="A127" t="s">
        <v>911</v>
      </c>
      <c r="B127" t="s">
        <v>912</v>
      </c>
      <c r="C127" t="s">
        <v>1444</v>
      </c>
      <c r="D127" t="s">
        <v>1375</v>
      </c>
      <c r="E127" t="s">
        <v>501</v>
      </c>
      <c r="F127" t="s">
        <v>684</v>
      </c>
      <c r="G127" t="s">
        <v>674</v>
      </c>
      <c r="H127" s="44" t="s">
        <v>3173</v>
      </c>
      <c r="I127">
        <v>4033</v>
      </c>
      <c r="J127" t="s">
        <v>684</v>
      </c>
    </row>
    <row r="128" spans="1:10" ht="30">
      <c r="A128" t="s">
        <v>913</v>
      </c>
      <c r="B128" t="s">
        <v>914</v>
      </c>
      <c r="C128" t="s">
        <v>1445</v>
      </c>
      <c r="D128" t="s">
        <v>1375</v>
      </c>
      <c r="E128" t="s">
        <v>501</v>
      </c>
      <c r="F128" t="s">
        <v>684</v>
      </c>
      <c r="G128" t="s">
        <v>674</v>
      </c>
      <c r="H128" s="44" t="s">
        <v>3173</v>
      </c>
      <c r="I128">
        <v>4033</v>
      </c>
      <c r="J128" t="s">
        <v>684</v>
      </c>
    </row>
    <row r="129" spans="1:10" ht="30">
      <c r="A129" t="s">
        <v>915</v>
      </c>
      <c r="B129" t="s">
        <v>916</v>
      </c>
      <c r="C129" t="s">
        <v>1446</v>
      </c>
      <c r="D129" t="s">
        <v>1375</v>
      </c>
      <c r="E129" t="s">
        <v>501</v>
      </c>
      <c r="F129" t="s">
        <v>684</v>
      </c>
      <c r="G129" t="s">
        <v>674</v>
      </c>
      <c r="H129" s="44" t="s">
        <v>3173</v>
      </c>
      <c r="I129">
        <v>4033</v>
      </c>
      <c r="J129" t="s">
        <v>684</v>
      </c>
    </row>
    <row r="130" spans="1:10" ht="30">
      <c r="A130" t="s">
        <v>917</v>
      </c>
      <c r="B130" t="s">
        <v>918</v>
      </c>
      <c r="C130" t="s">
        <v>1447</v>
      </c>
      <c r="D130" t="s">
        <v>1375</v>
      </c>
      <c r="E130" t="s">
        <v>501</v>
      </c>
      <c r="F130" t="s">
        <v>684</v>
      </c>
      <c r="G130" t="s">
        <v>674</v>
      </c>
      <c r="H130" s="44" t="s">
        <v>3173</v>
      </c>
      <c r="I130">
        <v>4033</v>
      </c>
      <c r="J130" t="s">
        <v>684</v>
      </c>
    </row>
    <row r="131" spans="1:10" ht="30">
      <c r="A131" t="s">
        <v>986</v>
      </c>
      <c r="B131" t="s">
        <v>1005</v>
      </c>
      <c r="C131" t="s">
        <v>1448</v>
      </c>
      <c r="D131" t="s">
        <v>982</v>
      </c>
      <c r="E131" t="s">
        <v>501</v>
      </c>
      <c r="F131" t="s">
        <v>684</v>
      </c>
      <c r="G131" t="s">
        <v>674</v>
      </c>
      <c r="H131" s="44" t="s">
        <v>3173</v>
      </c>
      <c r="I131">
        <v>4033</v>
      </c>
      <c r="J131" t="s">
        <v>684</v>
      </c>
    </row>
    <row r="132" spans="1:10" ht="30">
      <c r="A132" t="s">
        <v>989</v>
      </c>
      <c r="B132" t="s">
        <v>1008</v>
      </c>
      <c r="C132" t="s">
        <v>1449</v>
      </c>
      <c r="D132" t="s">
        <v>968</v>
      </c>
      <c r="E132" t="s">
        <v>501</v>
      </c>
      <c r="F132" t="s">
        <v>684</v>
      </c>
      <c r="G132" t="s">
        <v>674</v>
      </c>
      <c r="H132" s="44" t="s">
        <v>3173</v>
      </c>
      <c r="I132">
        <v>4033</v>
      </c>
      <c r="J132" t="s">
        <v>684</v>
      </c>
    </row>
    <row r="133" spans="1:10" ht="30">
      <c r="A133" t="s">
        <v>993</v>
      </c>
      <c r="B133" t="s">
        <v>1011</v>
      </c>
      <c r="C133" t="s">
        <v>1450</v>
      </c>
      <c r="D133" t="s">
        <v>966</v>
      </c>
      <c r="E133" t="s">
        <v>501</v>
      </c>
      <c r="F133" t="s">
        <v>684</v>
      </c>
      <c r="G133" t="s">
        <v>674</v>
      </c>
      <c r="H133" s="44" t="s">
        <v>3173</v>
      </c>
      <c r="I133">
        <v>4033</v>
      </c>
      <c r="J133" t="s">
        <v>684</v>
      </c>
    </row>
    <row r="134" spans="1:10" ht="30">
      <c r="A134" t="s">
        <v>994</v>
      </c>
      <c r="B134" t="s">
        <v>1012</v>
      </c>
      <c r="C134" t="s">
        <v>1451</v>
      </c>
      <c r="D134" t="s">
        <v>966</v>
      </c>
      <c r="E134" t="s">
        <v>501</v>
      </c>
      <c r="F134" t="s">
        <v>684</v>
      </c>
      <c r="G134" t="s">
        <v>674</v>
      </c>
      <c r="H134" s="44" t="s">
        <v>3173</v>
      </c>
      <c r="I134">
        <v>4033</v>
      </c>
      <c r="J134" t="s">
        <v>684</v>
      </c>
    </row>
    <row r="135" spans="1:10">
      <c r="A135" t="s">
        <v>999</v>
      </c>
      <c r="B135" t="s">
        <v>1016</v>
      </c>
      <c r="C135" t="s">
        <v>1452</v>
      </c>
      <c r="D135" t="s">
        <v>1366</v>
      </c>
      <c r="E135">
        <v>40996</v>
      </c>
      <c r="F135" t="s">
        <v>496</v>
      </c>
      <c r="G135" t="s">
        <v>496</v>
      </c>
      <c r="H135" t="s">
        <v>2432</v>
      </c>
      <c r="I135">
        <v>4033</v>
      </c>
      <c r="J135" t="s">
        <v>496</v>
      </c>
    </row>
    <row r="136" spans="1:10" ht="30">
      <c r="A136" t="s">
        <v>1001</v>
      </c>
      <c r="B136" t="s">
        <v>1018</v>
      </c>
      <c r="C136" t="s">
        <v>1453</v>
      </c>
      <c r="D136" t="s">
        <v>1368</v>
      </c>
      <c r="E136" t="s">
        <v>501</v>
      </c>
      <c r="F136" t="s">
        <v>684</v>
      </c>
      <c r="G136" t="s">
        <v>674</v>
      </c>
      <c r="H136" s="44" t="s">
        <v>3173</v>
      </c>
      <c r="I136">
        <v>4033</v>
      </c>
      <c r="J136" t="s">
        <v>684</v>
      </c>
    </row>
    <row r="137" spans="1:10" ht="30">
      <c r="A137" t="s">
        <v>1003</v>
      </c>
      <c r="B137" t="s">
        <v>1020</v>
      </c>
      <c r="C137" t="s">
        <v>1454</v>
      </c>
      <c r="D137" t="s">
        <v>978</v>
      </c>
      <c r="E137" t="s">
        <v>501</v>
      </c>
      <c r="F137" t="s">
        <v>684</v>
      </c>
      <c r="G137" t="s">
        <v>674</v>
      </c>
      <c r="H137" s="44" t="s">
        <v>3173</v>
      </c>
      <c r="I137">
        <v>4033</v>
      </c>
      <c r="J137" t="s">
        <v>684</v>
      </c>
    </row>
    <row r="138" spans="1:10">
      <c r="A138" t="s">
        <v>823</v>
      </c>
      <c r="B138" t="s">
        <v>824</v>
      </c>
      <c r="C138" t="s">
        <v>1455</v>
      </c>
      <c r="D138" t="s">
        <v>975</v>
      </c>
      <c r="E138">
        <v>40988</v>
      </c>
      <c r="F138" t="s">
        <v>496</v>
      </c>
      <c r="G138" t="s">
        <v>496</v>
      </c>
      <c r="H138" t="s">
        <v>492</v>
      </c>
      <c r="I138">
        <v>4033</v>
      </c>
      <c r="J138" t="s">
        <v>496</v>
      </c>
    </row>
    <row r="139" spans="1:10" ht="30">
      <c r="A139" t="s">
        <v>895</v>
      </c>
      <c r="B139" t="s">
        <v>896</v>
      </c>
      <c r="C139" t="s">
        <v>1456</v>
      </c>
      <c r="D139" t="s">
        <v>1375</v>
      </c>
      <c r="E139" t="s">
        <v>501</v>
      </c>
      <c r="F139" t="s">
        <v>684</v>
      </c>
      <c r="G139" t="s">
        <v>674</v>
      </c>
      <c r="H139" s="44" t="s">
        <v>3173</v>
      </c>
      <c r="I139">
        <v>4033</v>
      </c>
      <c r="J139" t="s">
        <v>684</v>
      </c>
    </row>
    <row r="140" spans="1:10" ht="30">
      <c r="A140" t="s">
        <v>907</v>
      </c>
      <c r="B140" t="s">
        <v>908</v>
      </c>
      <c r="C140" t="s">
        <v>1457</v>
      </c>
      <c r="D140" t="s">
        <v>978</v>
      </c>
      <c r="E140" t="s">
        <v>501</v>
      </c>
      <c r="F140" t="s">
        <v>684</v>
      </c>
      <c r="G140" t="s">
        <v>674</v>
      </c>
      <c r="H140" s="44" t="s">
        <v>3173</v>
      </c>
      <c r="I140">
        <v>4033</v>
      </c>
      <c r="J140" t="s">
        <v>684</v>
      </c>
    </row>
    <row r="141" spans="1:10" ht="30">
      <c r="A141" t="s">
        <v>919</v>
      </c>
      <c r="B141" t="s">
        <v>920</v>
      </c>
      <c r="C141" t="s">
        <v>1458</v>
      </c>
      <c r="D141" t="s">
        <v>1375</v>
      </c>
      <c r="E141" t="s">
        <v>501</v>
      </c>
      <c r="F141" t="s">
        <v>684</v>
      </c>
      <c r="G141" t="s">
        <v>674</v>
      </c>
      <c r="H141" s="44" t="s">
        <v>3173</v>
      </c>
      <c r="I141">
        <v>4033</v>
      </c>
      <c r="J141" t="s">
        <v>684</v>
      </c>
    </row>
    <row r="142" spans="1:10" ht="30">
      <c r="A142" t="s">
        <v>990</v>
      </c>
      <c r="B142" t="s">
        <v>1009</v>
      </c>
      <c r="C142" t="s">
        <v>1459</v>
      </c>
      <c r="D142" t="s">
        <v>1374</v>
      </c>
      <c r="E142" t="s">
        <v>501</v>
      </c>
      <c r="F142" t="s">
        <v>684</v>
      </c>
      <c r="G142" t="s">
        <v>674</v>
      </c>
      <c r="H142" s="44" t="s">
        <v>3173</v>
      </c>
      <c r="I142">
        <v>4033</v>
      </c>
      <c r="J142" t="s">
        <v>684</v>
      </c>
    </row>
    <row r="143" spans="1:10" ht="30">
      <c r="A143" t="s">
        <v>996</v>
      </c>
      <c r="B143" t="s">
        <v>1014</v>
      </c>
      <c r="C143" t="s">
        <v>1460</v>
      </c>
      <c r="D143" t="s">
        <v>975</v>
      </c>
      <c r="E143" t="s">
        <v>501</v>
      </c>
      <c r="F143" t="s">
        <v>684</v>
      </c>
      <c r="G143" t="s">
        <v>674</v>
      </c>
      <c r="H143" s="44" t="s">
        <v>3173</v>
      </c>
      <c r="I143">
        <v>4033</v>
      </c>
      <c r="J143" t="s">
        <v>684</v>
      </c>
    </row>
    <row r="144" spans="1:10" ht="30">
      <c r="A144" t="s">
        <v>905</v>
      </c>
      <c r="B144" t="s">
        <v>906</v>
      </c>
      <c r="C144" t="s">
        <v>1461</v>
      </c>
      <c r="D144" t="s">
        <v>1375</v>
      </c>
      <c r="E144" t="s">
        <v>501</v>
      </c>
      <c r="F144" t="s">
        <v>684</v>
      </c>
      <c r="G144" t="s">
        <v>674</v>
      </c>
      <c r="H144" s="44" t="s">
        <v>3173</v>
      </c>
      <c r="I144">
        <v>4033</v>
      </c>
      <c r="J144" t="s">
        <v>684</v>
      </c>
    </row>
    <row r="145" spans="1:10">
      <c r="A145" t="s">
        <v>1004</v>
      </c>
      <c r="B145" t="s">
        <v>1021</v>
      </c>
      <c r="C145" t="s">
        <v>1462</v>
      </c>
      <c r="D145" t="s">
        <v>975</v>
      </c>
      <c r="E145" t="s">
        <v>501</v>
      </c>
      <c r="F145" t="s">
        <v>684</v>
      </c>
      <c r="G145" t="s">
        <v>674</v>
      </c>
      <c r="H145" t="s">
        <v>2312</v>
      </c>
      <c r="I145">
        <v>4033</v>
      </c>
      <c r="J145" t="s">
        <v>684</v>
      </c>
    </row>
    <row r="146" spans="1:10" ht="30">
      <c r="A146" t="s">
        <v>785</v>
      </c>
      <c r="B146" t="s">
        <v>786</v>
      </c>
      <c r="C146" t="s">
        <v>1463</v>
      </c>
      <c r="D146" t="s">
        <v>776</v>
      </c>
      <c r="E146" t="s">
        <v>501</v>
      </c>
      <c r="F146" t="s">
        <v>684</v>
      </c>
      <c r="G146" t="s">
        <v>674</v>
      </c>
      <c r="H146" s="44" t="s">
        <v>3173</v>
      </c>
      <c r="I146">
        <v>4035</v>
      </c>
      <c r="J146" t="s">
        <v>684</v>
      </c>
    </row>
    <row r="147" spans="1:10" ht="30">
      <c r="A147" t="s">
        <v>811</v>
      </c>
      <c r="B147" t="s">
        <v>812</v>
      </c>
      <c r="C147" t="s">
        <v>1464</v>
      </c>
      <c r="D147" t="s">
        <v>978</v>
      </c>
      <c r="E147" t="s">
        <v>501</v>
      </c>
      <c r="F147" t="s">
        <v>684</v>
      </c>
      <c r="G147" t="s">
        <v>674</v>
      </c>
      <c r="H147" s="44" t="s">
        <v>3173</v>
      </c>
      <c r="I147">
        <v>4033</v>
      </c>
      <c r="J147" t="s">
        <v>684</v>
      </c>
    </row>
    <row r="148" spans="1:10" ht="30">
      <c r="A148" t="s">
        <v>891</v>
      </c>
      <c r="B148" t="s">
        <v>892</v>
      </c>
      <c r="C148" t="s">
        <v>1465</v>
      </c>
      <c r="D148" t="s">
        <v>978</v>
      </c>
      <c r="E148" t="s">
        <v>501</v>
      </c>
      <c r="F148" t="s">
        <v>684</v>
      </c>
      <c r="G148" t="s">
        <v>674</v>
      </c>
      <c r="H148" s="44" t="s">
        <v>3173</v>
      </c>
      <c r="I148">
        <v>4035</v>
      </c>
      <c r="J148" t="s">
        <v>684</v>
      </c>
    </row>
    <row r="149" spans="1:10" ht="30">
      <c r="A149" t="s">
        <v>897</v>
      </c>
      <c r="B149" t="s">
        <v>898</v>
      </c>
      <c r="C149" t="s">
        <v>1466</v>
      </c>
      <c r="D149" t="s">
        <v>1382</v>
      </c>
      <c r="E149" t="s">
        <v>501</v>
      </c>
      <c r="F149" t="s">
        <v>684</v>
      </c>
      <c r="G149" t="s">
        <v>674</v>
      </c>
      <c r="H149" s="44" t="s">
        <v>3173</v>
      </c>
      <c r="I149">
        <v>4035</v>
      </c>
      <c r="J149" t="s">
        <v>684</v>
      </c>
    </row>
    <row r="150" spans="1:10" ht="30">
      <c r="A150" t="s">
        <v>805</v>
      </c>
      <c r="B150" t="s">
        <v>806</v>
      </c>
      <c r="C150" t="s">
        <v>1467</v>
      </c>
      <c r="D150" t="s">
        <v>1379</v>
      </c>
      <c r="E150" t="s">
        <v>501</v>
      </c>
      <c r="F150" t="s">
        <v>684</v>
      </c>
      <c r="G150" t="s">
        <v>674</v>
      </c>
      <c r="H150" s="44" t="s">
        <v>3173</v>
      </c>
      <c r="I150">
        <v>4035</v>
      </c>
      <c r="J150" t="s">
        <v>684</v>
      </c>
    </row>
    <row r="151" spans="1:10" ht="30">
      <c r="A151" t="s">
        <v>817</v>
      </c>
      <c r="B151" t="s">
        <v>818</v>
      </c>
      <c r="C151" t="s">
        <v>1468</v>
      </c>
      <c r="D151" t="s">
        <v>1379</v>
      </c>
      <c r="E151" t="s">
        <v>501</v>
      </c>
      <c r="F151" t="s">
        <v>684</v>
      </c>
      <c r="G151" t="s">
        <v>674</v>
      </c>
      <c r="H151" s="44" t="s">
        <v>3173</v>
      </c>
      <c r="I151">
        <v>4035</v>
      </c>
      <c r="J151" t="s">
        <v>684</v>
      </c>
    </row>
    <row r="152" spans="1:10" ht="30">
      <c r="A152" t="s">
        <v>791</v>
      </c>
      <c r="B152" t="s">
        <v>792</v>
      </c>
      <c r="C152" t="s">
        <v>1469</v>
      </c>
      <c r="D152" t="s">
        <v>982</v>
      </c>
      <c r="E152" t="s">
        <v>501</v>
      </c>
      <c r="F152" t="s">
        <v>684</v>
      </c>
      <c r="G152" t="s">
        <v>674</v>
      </c>
      <c r="H152" s="44" t="s">
        <v>3173</v>
      </c>
      <c r="I152">
        <v>4033</v>
      </c>
      <c r="J152" t="s">
        <v>684</v>
      </c>
    </row>
    <row r="153" spans="1:10" ht="30">
      <c r="A153" t="s">
        <v>887</v>
      </c>
      <c r="B153" t="s">
        <v>888</v>
      </c>
      <c r="C153" t="s">
        <v>1470</v>
      </c>
      <c r="D153" t="s">
        <v>982</v>
      </c>
      <c r="E153" t="s">
        <v>501</v>
      </c>
      <c r="F153" t="s">
        <v>684</v>
      </c>
      <c r="G153" t="s">
        <v>674</v>
      </c>
      <c r="H153" s="44" t="s">
        <v>3173</v>
      </c>
      <c r="I153">
        <v>4033</v>
      </c>
      <c r="J153" t="s">
        <v>684</v>
      </c>
    </row>
    <row r="154" spans="1:10" ht="30">
      <c r="A154" t="s">
        <v>1474</v>
      </c>
      <c r="B154" t="s">
        <v>1064</v>
      </c>
      <c r="C154" t="s">
        <v>1471</v>
      </c>
      <c r="D154" t="s">
        <v>1379</v>
      </c>
      <c r="E154" t="s">
        <v>501</v>
      </c>
      <c r="F154" t="s">
        <v>684</v>
      </c>
      <c r="G154" t="s">
        <v>674</v>
      </c>
      <c r="H154" s="44" t="s">
        <v>3173</v>
      </c>
      <c r="I154">
        <v>4035</v>
      </c>
      <c r="J154" t="s">
        <v>684</v>
      </c>
    </row>
    <row r="155" spans="1:10" ht="30">
      <c r="A155" t="s">
        <v>1475</v>
      </c>
      <c r="B155" t="s">
        <v>1063</v>
      </c>
      <c r="C155" t="s">
        <v>1472</v>
      </c>
      <c r="D155" t="s">
        <v>975</v>
      </c>
      <c r="E155" t="s">
        <v>501</v>
      </c>
      <c r="F155" t="s">
        <v>684</v>
      </c>
      <c r="G155" t="s">
        <v>674</v>
      </c>
      <c r="H155" s="44" t="s">
        <v>3173</v>
      </c>
      <c r="I155">
        <v>4033</v>
      </c>
      <c r="J155" t="s">
        <v>684</v>
      </c>
    </row>
    <row r="156" spans="1:10" ht="30">
      <c r="A156" t="s">
        <v>1099</v>
      </c>
      <c r="B156" t="s">
        <v>1100</v>
      </c>
      <c r="C156" t="s">
        <v>1102</v>
      </c>
      <c r="D156" t="s">
        <v>978</v>
      </c>
      <c r="E156" t="s">
        <v>501</v>
      </c>
      <c r="F156" t="s">
        <v>684</v>
      </c>
      <c r="G156" t="s">
        <v>674</v>
      </c>
      <c r="H156" s="44" t="s">
        <v>3173</v>
      </c>
      <c r="I156">
        <v>4033</v>
      </c>
      <c r="J156" t="s">
        <v>684</v>
      </c>
    </row>
    <row r="157" spans="1:10">
      <c r="A157" t="s">
        <v>1300</v>
      </c>
      <c r="B157" t="s">
        <v>1301</v>
      </c>
      <c r="C157" t="s">
        <v>1415</v>
      </c>
      <c r="D157" t="s">
        <v>1416</v>
      </c>
      <c r="E157">
        <v>40981</v>
      </c>
      <c r="F157" t="s">
        <v>496</v>
      </c>
      <c r="G157" t="s">
        <v>496</v>
      </c>
      <c r="H157" t="s">
        <v>2225</v>
      </c>
      <c r="I157">
        <v>4033</v>
      </c>
      <c r="J157" t="s">
        <v>496</v>
      </c>
    </row>
    <row r="158" spans="1:10">
      <c r="A158" t="s">
        <v>158</v>
      </c>
      <c r="B158" t="s">
        <v>354</v>
      </c>
      <c r="C158" t="s">
        <v>355</v>
      </c>
      <c r="D158" t="s">
        <v>346</v>
      </c>
      <c r="E158">
        <v>40939</v>
      </c>
      <c r="F158" t="s">
        <v>496</v>
      </c>
      <c r="G158" t="s">
        <v>496</v>
      </c>
      <c r="H158" t="s">
        <v>751</v>
      </c>
      <c r="I158">
        <v>4035</v>
      </c>
      <c r="J158" t="s">
        <v>496</v>
      </c>
    </row>
    <row r="159" spans="1:10">
      <c r="A159" t="s">
        <v>147</v>
      </c>
      <c r="B159" t="s">
        <v>356</v>
      </c>
      <c r="C159" t="s">
        <v>357</v>
      </c>
      <c r="D159" t="s">
        <v>352</v>
      </c>
      <c r="E159">
        <v>40924</v>
      </c>
      <c r="F159" t="s">
        <v>496</v>
      </c>
      <c r="G159" t="s">
        <v>496</v>
      </c>
      <c r="H159" t="s">
        <v>668</v>
      </c>
      <c r="I159">
        <v>4035</v>
      </c>
      <c r="J159" t="s">
        <v>496</v>
      </c>
    </row>
    <row r="160" spans="1:10">
      <c r="A160" t="s">
        <v>1306</v>
      </c>
      <c r="B160" t="s">
        <v>1307</v>
      </c>
      <c r="C160" t="s">
        <v>1419</v>
      </c>
      <c r="D160" t="s">
        <v>1382</v>
      </c>
      <c r="E160" t="s">
        <v>501</v>
      </c>
      <c r="F160" t="s">
        <v>500</v>
      </c>
      <c r="G160" t="s">
        <v>674</v>
      </c>
      <c r="H160" t="s">
        <v>754</v>
      </c>
      <c r="I160">
        <v>4035</v>
      </c>
      <c r="J160" t="s">
        <v>500</v>
      </c>
    </row>
    <row r="161" spans="1:10">
      <c r="A161" t="s">
        <v>2267</v>
      </c>
      <c r="B161" t="s">
        <v>1139</v>
      </c>
      <c r="C161" t="s">
        <v>1141</v>
      </c>
      <c r="D161" t="s">
        <v>984</v>
      </c>
      <c r="E161">
        <v>40994</v>
      </c>
      <c r="F161" t="s">
        <v>496</v>
      </c>
      <c r="G161" t="s">
        <v>496</v>
      </c>
      <c r="H161" t="s">
        <v>487</v>
      </c>
      <c r="I161">
        <v>4033</v>
      </c>
      <c r="J161" t="s">
        <v>496</v>
      </c>
    </row>
    <row r="162" spans="1:10">
      <c r="A162" t="s">
        <v>1334</v>
      </c>
      <c r="B162" t="s">
        <v>1186</v>
      </c>
      <c r="C162" t="s">
        <v>1420</v>
      </c>
      <c r="D162" t="s">
        <v>1416</v>
      </c>
      <c r="E162">
        <v>40982</v>
      </c>
      <c r="F162" t="s">
        <v>496</v>
      </c>
      <c r="G162" t="s">
        <v>496</v>
      </c>
      <c r="H162" t="s">
        <v>487</v>
      </c>
      <c r="I162">
        <v>4033</v>
      </c>
      <c r="J162" t="s">
        <v>496</v>
      </c>
    </row>
    <row r="163" spans="1:10">
      <c r="A163" t="s">
        <v>2288</v>
      </c>
      <c r="B163" t="s">
        <v>2133</v>
      </c>
      <c r="C163" t="s">
        <v>1421</v>
      </c>
      <c r="D163" t="s">
        <v>1375</v>
      </c>
      <c r="E163">
        <v>40991</v>
      </c>
      <c r="F163" t="s">
        <v>496</v>
      </c>
      <c r="G163" t="s">
        <v>496</v>
      </c>
      <c r="H163" t="s">
        <v>691</v>
      </c>
      <c r="I163">
        <v>4033</v>
      </c>
      <c r="J163" t="s">
        <v>496</v>
      </c>
    </row>
    <row r="164" spans="1:10" ht="30">
      <c r="A164" t="s">
        <v>1361</v>
      </c>
      <c r="B164" t="s">
        <v>1212</v>
      </c>
      <c r="C164" t="s">
        <v>1422</v>
      </c>
      <c r="D164" t="s">
        <v>1379</v>
      </c>
      <c r="E164" t="s">
        <v>501</v>
      </c>
      <c r="F164" t="s">
        <v>684</v>
      </c>
      <c r="G164" t="s">
        <v>674</v>
      </c>
      <c r="H164" s="44" t="s">
        <v>3173</v>
      </c>
      <c r="I164">
        <v>4035</v>
      </c>
      <c r="J164" t="s">
        <v>684</v>
      </c>
    </row>
    <row r="165" spans="1:10">
      <c r="A165" t="s">
        <v>1332</v>
      </c>
      <c r="B165" t="s">
        <v>1184</v>
      </c>
      <c r="C165" t="s">
        <v>1423</v>
      </c>
      <c r="D165" t="s">
        <v>1379</v>
      </c>
      <c r="E165">
        <v>40973</v>
      </c>
      <c r="F165" t="s">
        <v>496</v>
      </c>
      <c r="G165" t="s">
        <v>496</v>
      </c>
      <c r="H165" t="s">
        <v>1494</v>
      </c>
      <c r="I165">
        <v>4035</v>
      </c>
      <c r="J165" t="s">
        <v>496</v>
      </c>
    </row>
    <row r="166" spans="1:10" ht="30">
      <c r="A166" t="s">
        <v>1341</v>
      </c>
      <c r="B166" t="s">
        <v>1191</v>
      </c>
      <c r="C166" t="s">
        <v>1424</v>
      </c>
      <c r="D166" t="s">
        <v>982</v>
      </c>
      <c r="E166" t="s">
        <v>501</v>
      </c>
      <c r="F166" t="s">
        <v>684</v>
      </c>
      <c r="G166" t="s">
        <v>674</v>
      </c>
      <c r="H166" s="44" t="s">
        <v>3173</v>
      </c>
      <c r="I166">
        <v>4035</v>
      </c>
      <c r="J166" t="s">
        <v>684</v>
      </c>
    </row>
    <row r="167" spans="1:10" ht="30">
      <c r="A167" t="s">
        <v>1328</v>
      </c>
      <c r="B167" t="s">
        <v>1180</v>
      </c>
      <c r="C167" t="s">
        <v>1379</v>
      </c>
      <c r="D167" t="s">
        <v>1379</v>
      </c>
      <c r="E167" t="s">
        <v>501</v>
      </c>
      <c r="F167" t="s">
        <v>684</v>
      </c>
      <c r="G167" t="s">
        <v>674</v>
      </c>
      <c r="H167" s="44" t="s">
        <v>3173</v>
      </c>
      <c r="I167">
        <v>4035</v>
      </c>
      <c r="J167" t="s">
        <v>684</v>
      </c>
    </row>
    <row r="168" spans="1:10" ht="30">
      <c r="A168" t="s">
        <v>1360</v>
      </c>
      <c r="B168" t="s">
        <v>1211</v>
      </c>
      <c r="C168" t="s">
        <v>1425</v>
      </c>
      <c r="D168" s="44" t="s">
        <v>3173</v>
      </c>
      <c r="E168">
        <v>40970</v>
      </c>
      <c r="F168" t="s">
        <v>496</v>
      </c>
      <c r="G168" t="s">
        <v>496</v>
      </c>
      <c r="H168" t="s">
        <v>495</v>
      </c>
      <c r="I168">
        <v>4035</v>
      </c>
      <c r="J168" t="s">
        <v>496</v>
      </c>
    </row>
    <row r="169" spans="1:10">
      <c r="A169" t="s">
        <v>1400</v>
      </c>
      <c r="B169" t="s">
        <v>1397</v>
      </c>
      <c r="C169" t="s">
        <v>1401</v>
      </c>
      <c r="D169" t="s">
        <v>1375</v>
      </c>
      <c r="E169">
        <v>40982</v>
      </c>
      <c r="F169" t="s">
        <v>496</v>
      </c>
      <c r="G169" t="s">
        <v>496</v>
      </c>
      <c r="H169" t="s">
        <v>485</v>
      </c>
      <c r="I169">
        <v>4033</v>
      </c>
      <c r="J169" t="s">
        <v>496</v>
      </c>
    </row>
    <row r="170" spans="1:10">
      <c r="A170" t="s">
        <v>697</v>
      </c>
      <c r="B170" t="s">
        <v>698</v>
      </c>
      <c r="C170" t="s">
        <v>773</v>
      </c>
      <c r="D170" t="s">
        <v>352</v>
      </c>
      <c r="E170">
        <v>40954</v>
      </c>
      <c r="F170" t="s">
        <v>496</v>
      </c>
      <c r="G170" t="s">
        <v>496</v>
      </c>
      <c r="H170" t="s">
        <v>751</v>
      </c>
      <c r="I170">
        <v>4033</v>
      </c>
      <c r="J170" t="s">
        <v>496</v>
      </c>
    </row>
    <row r="171" spans="1:10">
      <c r="A171" t="s">
        <v>1339</v>
      </c>
      <c r="B171" t="s">
        <v>2229</v>
      </c>
      <c r="C171" t="s">
        <v>2067</v>
      </c>
      <c r="D171" t="s">
        <v>984</v>
      </c>
      <c r="E171">
        <v>40982</v>
      </c>
      <c r="F171" t="s">
        <v>496</v>
      </c>
      <c r="G171" t="s">
        <v>496</v>
      </c>
      <c r="H171" t="s">
        <v>688</v>
      </c>
      <c r="I171">
        <v>4033</v>
      </c>
      <c r="J171" t="s">
        <v>496</v>
      </c>
    </row>
    <row r="172" spans="1:10">
      <c r="A172" t="s">
        <v>693</v>
      </c>
      <c r="B172" t="s">
        <v>694</v>
      </c>
      <c r="C172" t="s">
        <v>2230</v>
      </c>
      <c r="D172" t="s">
        <v>2231</v>
      </c>
      <c r="E172">
        <v>40990</v>
      </c>
      <c r="F172" t="s">
        <v>496</v>
      </c>
      <c r="G172" t="s">
        <v>496</v>
      </c>
      <c r="H172" t="s">
        <v>688</v>
      </c>
      <c r="I172">
        <v>4033</v>
      </c>
      <c r="J172" t="s">
        <v>496</v>
      </c>
    </row>
    <row r="173" spans="1:10">
      <c r="A173" t="s">
        <v>709</v>
      </c>
      <c r="B173" t="s">
        <v>2232</v>
      </c>
      <c r="C173" t="s">
        <v>2233</v>
      </c>
      <c r="D173" t="s">
        <v>1366</v>
      </c>
      <c r="E173">
        <v>40989</v>
      </c>
      <c r="F173" t="s">
        <v>496</v>
      </c>
      <c r="G173" t="s">
        <v>496</v>
      </c>
      <c r="H173" t="s">
        <v>691</v>
      </c>
      <c r="I173">
        <v>4033</v>
      </c>
      <c r="J173" t="s">
        <v>496</v>
      </c>
    </row>
    <row r="174" spans="1:10">
      <c r="A174" t="s">
        <v>1525</v>
      </c>
      <c r="B174" t="s">
        <v>1526</v>
      </c>
      <c r="C174" t="s">
        <v>1530</v>
      </c>
      <c r="D174" t="s">
        <v>978</v>
      </c>
      <c r="E174">
        <v>40987</v>
      </c>
      <c r="F174" t="s">
        <v>496</v>
      </c>
      <c r="G174" t="s">
        <v>496</v>
      </c>
      <c r="H174" t="s">
        <v>690</v>
      </c>
      <c r="I174">
        <v>4033</v>
      </c>
      <c r="J174" t="s">
        <v>496</v>
      </c>
    </row>
    <row r="175" spans="1:10" ht="30">
      <c r="A175" t="s">
        <v>1081</v>
      </c>
      <c r="B175" t="s">
        <v>1080</v>
      </c>
      <c r="C175" t="s">
        <v>2234</v>
      </c>
      <c r="D175" s="44" t="s">
        <v>3173</v>
      </c>
      <c r="E175" s="30" t="s">
        <v>501</v>
      </c>
      <c r="F175" t="s">
        <v>684</v>
      </c>
      <c r="G175" t="s">
        <v>674</v>
      </c>
      <c r="H175" s="44" t="s">
        <v>3173</v>
      </c>
      <c r="I175">
        <v>4035</v>
      </c>
      <c r="J175" t="s">
        <v>684</v>
      </c>
    </row>
    <row r="176" spans="1:10" ht="30">
      <c r="A176" t="s">
        <v>1089</v>
      </c>
      <c r="B176" t="s">
        <v>1090</v>
      </c>
      <c r="C176" t="s">
        <v>2235</v>
      </c>
      <c r="D176" s="44" t="s">
        <v>3173</v>
      </c>
      <c r="E176" s="30" t="s">
        <v>501</v>
      </c>
      <c r="F176" t="s">
        <v>684</v>
      </c>
      <c r="G176" t="s">
        <v>674</v>
      </c>
      <c r="H176" s="44" t="s">
        <v>3173</v>
      </c>
      <c r="I176">
        <v>4033</v>
      </c>
      <c r="J176" t="s">
        <v>684</v>
      </c>
    </row>
    <row r="177" spans="1:10" ht="30">
      <c r="A177" t="s">
        <v>1104</v>
      </c>
      <c r="B177" t="s">
        <v>1105</v>
      </c>
      <c r="C177" t="s">
        <v>2236</v>
      </c>
      <c r="D177" s="44" t="s">
        <v>3173</v>
      </c>
      <c r="E177" s="30" t="s">
        <v>501</v>
      </c>
      <c r="F177" t="s">
        <v>684</v>
      </c>
      <c r="G177" t="s">
        <v>674</v>
      </c>
      <c r="H177" s="44" t="s">
        <v>3173</v>
      </c>
      <c r="I177">
        <v>4033</v>
      </c>
      <c r="J177" t="s">
        <v>684</v>
      </c>
    </row>
    <row r="178" spans="1:10">
      <c r="A178" t="s">
        <v>2263</v>
      </c>
      <c r="B178" t="s">
        <v>1110</v>
      </c>
      <c r="C178" t="s">
        <v>1112</v>
      </c>
      <c r="D178" s="30" t="s">
        <v>1375</v>
      </c>
      <c r="E178">
        <v>40996</v>
      </c>
      <c r="F178" t="s">
        <v>496</v>
      </c>
      <c r="G178" t="s">
        <v>496</v>
      </c>
      <c r="H178" t="s">
        <v>688</v>
      </c>
      <c r="I178">
        <v>4033</v>
      </c>
      <c r="J178" t="s">
        <v>496</v>
      </c>
    </row>
    <row r="179" spans="1:10" ht="30">
      <c r="A179" t="s">
        <v>1114</v>
      </c>
      <c r="B179" t="s">
        <v>1115</v>
      </c>
      <c r="C179" t="s">
        <v>2237</v>
      </c>
      <c r="D179" t="s">
        <v>978</v>
      </c>
      <c r="E179" s="30" t="s">
        <v>501</v>
      </c>
      <c r="F179" t="s">
        <v>684</v>
      </c>
      <c r="G179" t="s">
        <v>674</v>
      </c>
      <c r="H179" s="44" t="s">
        <v>3173</v>
      </c>
      <c r="I179">
        <v>4033</v>
      </c>
      <c r="J179" t="s">
        <v>684</v>
      </c>
    </row>
    <row r="180" spans="1:10" ht="30">
      <c r="A180" t="s">
        <v>1123</v>
      </c>
      <c r="B180" t="s">
        <v>1124</v>
      </c>
      <c r="C180" t="s">
        <v>1126</v>
      </c>
      <c r="D180" s="44" t="s">
        <v>3173</v>
      </c>
      <c r="E180" s="30" t="s">
        <v>501</v>
      </c>
      <c r="F180" t="s">
        <v>684</v>
      </c>
      <c r="G180" t="s">
        <v>674</v>
      </c>
      <c r="H180" s="44" t="s">
        <v>3173</v>
      </c>
      <c r="I180">
        <v>4033</v>
      </c>
      <c r="J180" t="s">
        <v>684</v>
      </c>
    </row>
    <row r="181" spans="1:10" ht="30">
      <c r="A181" t="s">
        <v>1133</v>
      </c>
      <c r="B181" t="s">
        <v>1134</v>
      </c>
      <c r="C181" t="s">
        <v>1136</v>
      </c>
      <c r="D181" t="s">
        <v>968</v>
      </c>
      <c r="E181" s="30" t="s">
        <v>501</v>
      </c>
      <c r="F181" t="s">
        <v>684</v>
      </c>
      <c r="G181" t="s">
        <v>674</v>
      </c>
      <c r="H181" s="44" t="s">
        <v>3173</v>
      </c>
      <c r="I181">
        <v>4033</v>
      </c>
      <c r="J181" t="s">
        <v>684</v>
      </c>
    </row>
    <row r="182" spans="1:10" ht="30">
      <c r="A182" t="s">
        <v>1143</v>
      </c>
      <c r="B182" t="s">
        <v>1144</v>
      </c>
      <c r="C182" t="s">
        <v>1146</v>
      </c>
      <c r="D182" t="s">
        <v>1378</v>
      </c>
      <c r="E182" s="30" t="s">
        <v>501</v>
      </c>
      <c r="F182" t="s">
        <v>684</v>
      </c>
      <c r="G182" t="s">
        <v>674</v>
      </c>
      <c r="H182" s="44" t="s">
        <v>3173</v>
      </c>
      <c r="I182">
        <v>4035</v>
      </c>
      <c r="J182" t="s">
        <v>684</v>
      </c>
    </row>
    <row r="183" spans="1:10" ht="30">
      <c r="A183" t="s">
        <v>1326</v>
      </c>
      <c r="B183" t="s">
        <v>1178</v>
      </c>
      <c r="C183" t="s">
        <v>2238</v>
      </c>
      <c r="D183" t="s">
        <v>975</v>
      </c>
      <c r="E183" s="30" t="s">
        <v>501</v>
      </c>
      <c r="F183" t="s">
        <v>684</v>
      </c>
      <c r="G183" t="s">
        <v>674</v>
      </c>
      <c r="H183" s="44" t="s">
        <v>3173</v>
      </c>
      <c r="I183">
        <v>4033</v>
      </c>
      <c r="J183" t="s">
        <v>684</v>
      </c>
    </row>
    <row r="184" spans="1:10" ht="30">
      <c r="A184" t="s">
        <v>1327</v>
      </c>
      <c r="B184" t="s">
        <v>1179</v>
      </c>
      <c r="C184" t="s">
        <v>2239</v>
      </c>
      <c r="D184" t="s">
        <v>978</v>
      </c>
      <c r="E184" s="30" t="s">
        <v>501</v>
      </c>
      <c r="F184" t="s">
        <v>684</v>
      </c>
      <c r="G184" t="s">
        <v>674</v>
      </c>
      <c r="H184" s="44" t="s">
        <v>3173</v>
      </c>
      <c r="I184">
        <v>4033</v>
      </c>
      <c r="J184" t="s">
        <v>684</v>
      </c>
    </row>
    <row r="185" spans="1:10" ht="30">
      <c r="A185" t="s">
        <v>1329</v>
      </c>
      <c r="B185" t="s">
        <v>1181</v>
      </c>
      <c r="C185" t="s">
        <v>2240</v>
      </c>
      <c r="D185" t="s">
        <v>1381</v>
      </c>
      <c r="E185" s="30" t="s">
        <v>501</v>
      </c>
      <c r="F185" t="s">
        <v>684</v>
      </c>
      <c r="G185" t="s">
        <v>674</v>
      </c>
      <c r="H185" s="44" t="s">
        <v>3173</v>
      </c>
      <c r="I185">
        <v>4033</v>
      </c>
      <c r="J185" t="s">
        <v>684</v>
      </c>
    </row>
    <row r="186" spans="1:10" ht="30">
      <c r="A186" t="s">
        <v>1330</v>
      </c>
      <c r="B186" t="s">
        <v>1182</v>
      </c>
      <c r="C186" t="s">
        <v>2241</v>
      </c>
      <c r="D186" t="s">
        <v>968</v>
      </c>
      <c r="E186" s="30" t="s">
        <v>501</v>
      </c>
      <c r="F186" t="s">
        <v>684</v>
      </c>
      <c r="G186" t="s">
        <v>674</v>
      </c>
      <c r="H186" s="44" t="s">
        <v>3173</v>
      </c>
      <c r="I186">
        <v>4033</v>
      </c>
      <c r="J186" t="s">
        <v>684</v>
      </c>
    </row>
    <row r="187" spans="1:10" ht="30">
      <c r="A187" t="s">
        <v>1333</v>
      </c>
      <c r="B187" t="s">
        <v>1185</v>
      </c>
      <c r="C187" t="s">
        <v>2242</v>
      </c>
      <c r="D187" t="s">
        <v>966</v>
      </c>
      <c r="E187" s="30" t="s">
        <v>501</v>
      </c>
      <c r="F187" t="s">
        <v>684</v>
      </c>
      <c r="G187" t="s">
        <v>674</v>
      </c>
      <c r="H187" s="44" t="s">
        <v>3173</v>
      </c>
      <c r="I187">
        <v>4033</v>
      </c>
      <c r="J187" t="s">
        <v>684</v>
      </c>
    </row>
    <row r="188" spans="1:10" ht="30">
      <c r="A188" t="s">
        <v>1335</v>
      </c>
      <c r="B188" t="s">
        <v>1187</v>
      </c>
      <c r="C188" t="s">
        <v>2191</v>
      </c>
      <c r="D188" t="s">
        <v>984</v>
      </c>
      <c r="E188" s="30" t="s">
        <v>501</v>
      </c>
      <c r="F188" t="s">
        <v>684</v>
      </c>
      <c r="G188" t="s">
        <v>674</v>
      </c>
      <c r="H188" s="44" t="s">
        <v>3173</v>
      </c>
      <c r="I188">
        <v>4033</v>
      </c>
      <c r="J188" t="s">
        <v>684</v>
      </c>
    </row>
    <row r="189" spans="1:10" ht="30">
      <c r="A189" t="s">
        <v>1336</v>
      </c>
      <c r="B189" t="s">
        <v>1188</v>
      </c>
      <c r="C189" t="s">
        <v>2243</v>
      </c>
      <c r="D189" t="s">
        <v>968</v>
      </c>
      <c r="E189" s="30" t="s">
        <v>501</v>
      </c>
      <c r="F189" t="s">
        <v>684</v>
      </c>
      <c r="G189" t="s">
        <v>674</v>
      </c>
      <c r="H189" s="44" t="s">
        <v>3173</v>
      </c>
      <c r="I189">
        <v>4033</v>
      </c>
      <c r="J189" t="s">
        <v>684</v>
      </c>
    </row>
    <row r="190" spans="1:10" ht="30">
      <c r="A190" t="s">
        <v>1337</v>
      </c>
      <c r="B190" t="s">
        <v>1189</v>
      </c>
      <c r="C190" t="s">
        <v>2156</v>
      </c>
      <c r="D190" t="s">
        <v>968</v>
      </c>
      <c r="E190" s="30" t="s">
        <v>501</v>
      </c>
      <c r="F190" t="s">
        <v>684</v>
      </c>
      <c r="G190" t="s">
        <v>674</v>
      </c>
      <c r="H190" s="44" t="s">
        <v>3173</v>
      </c>
      <c r="I190">
        <v>4033</v>
      </c>
      <c r="J190" t="s">
        <v>684</v>
      </c>
    </row>
    <row r="191" spans="1:10" ht="30">
      <c r="A191" t="s">
        <v>1340</v>
      </c>
      <c r="B191" t="s">
        <v>1190</v>
      </c>
      <c r="C191" t="s">
        <v>2168</v>
      </c>
      <c r="D191" t="s">
        <v>2244</v>
      </c>
      <c r="E191" s="30" t="s">
        <v>501</v>
      </c>
      <c r="F191" t="s">
        <v>684</v>
      </c>
      <c r="G191" t="s">
        <v>674</v>
      </c>
      <c r="H191" s="44" t="s">
        <v>3173</v>
      </c>
      <c r="I191">
        <v>4033</v>
      </c>
      <c r="J191" t="s">
        <v>684</v>
      </c>
    </row>
    <row r="192" spans="1:10" ht="30">
      <c r="A192" t="s">
        <v>1342</v>
      </c>
      <c r="B192" t="s">
        <v>1193</v>
      </c>
      <c r="C192" t="s">
        <v>2138</v>
      </c>
      <c r="D192" t="s">
        <v>1381</v>
      </c>
      <c r="E192" s="30" t="s">
        <v>501</v>
      </c>
      <c r="F192" t="s">
        <v>684</v>
      </c>
      <c r="G192" t="s">
        <v>674</v>
      </c>
      <c r="H192" s="44" t="s">
        <v>3173</v>
      </c>
      <c r="I192">
        <v>4033</v>
      </c>
      <c r="J192" t="s">
        <v>684</v>
      </c>
    </row>
    <row r="193" spans="1:10" ht="30">
      <c r="A193" t="s">
        <v>1343</v>
      </c>
      <c r="B193" t="s">
        <v>1194</v>
      </c>
      <c r="C193" t="s">
        <v>2245</v>
      </c>
      <c r="D193" t="s">
        <v>2244</v>
      </c>
      <c r="E193" s="30" t="s">
        <v>501</v>
      </c>
      <c r="F193" t="s">
        <v>684</v>
      </c>
      <c r="G193" t="s">
        <v>674</v>
      </c>
      <c r="H193" s="44" t="s">
        <v>3173</v>
      </c>
      <c r="I193">
        <v>4033</v>
      </c>
      <c r="J193" t="s">
        <v>684</v>
      </c>
    </row>
    <row r="194" spans="1:10" ht="30">
      <c r="A194" t="s">
        <v>1344</v>
      </c>
      <c r="B194" t="s">
        <v>1195</v>
      </c>
      <c r="C194" t="s">
        <v>2181</v>
      </c>
      <c r="D194" t="s">
        <v>975</v>
      </c>
      <c r="E194" s="30" t="s">
        <v>501</v>
      </c>
      <c r="F194" t="s">
        <v>684</v>
      </c>
      <c r="G194" t="s">
        <v>674</v>
      </c>
      <c r="H194" s="44" t="s">
        <v>3173</v>
      </c>
      <c r="I194">
        <v>4033</v>
      </c>
      <c r="J194" t="s">
        <v>684</v>
      </c>
    </row>
    <row r="195" spans="1:10">
      <c r="A195" t="s">
        <v>1345</v>
      </c>
      <c r="B195" t="s">
        <v>1196</v>
      </c>
      <c r="C195" t="s">
        <v>2246</v>
      </c>
      <c r="D195" t="s">
        <v>2247</v>
      </c>
      <c r="E195" s="30">
        <v>41001</v>
      </c>
      <c r="F195" t="s">
        <v>496</v>
      </c>
      <c r="G195" t="s">
        <v>496</v>
      </c>
      <c r="H195" s="30" t="s">
        <v>2941</v>
      </c>
      <c r="I195">
        <v>4033</v>
      </c>
      <c r="J195" t="s">
        <v>496</v>
      </c>
    </row>
    <row r="196" spans="1:10" ht="30">
      <c r="A196" t="s">
        <v>1346</v>
      </c>
      <c r="B196" t="s">
        <v>1197</v>
      </c>
      <c r="C196" t="s">
        <v>2248</v>
      </c>
      <c r="D196" t="s">
        <v>770</v>
      </c>
      <c r="E196" s="30" t="s">
        <v>501</v>
      </c>
      <c r="F196" t="s">
        <v>684</v>
      </c>
      <c r="G196" t="s">
        <v>674</v>
      </c>
      <c r="H196" s="44" t="s">
        <v>3173</v>
      </c>
      <c r="I196">
        <v>4035</v>
      </c>
      <c r="J196" t="s">
        <v>684</v>
      </c>
    </row>
    <row r="197" spans="1:10" ht="30">
      <c r="A197" t="s">
        <v>1347</v>
      </c>
      <c r="B197" t="s">
        <v>1198</v>
      </c>
      <c r="C197" t="s">
        <v>2160</v>
      </c>
      <c r="D197" t="s">
        <v>2249</v>
      </c>
      <c r="E197" s="30" t="s">
        <v>501</v>
      </c>
      <c r="F197" t="s">
        <v>684</v>
      </c>
      <c r="G197" t="s">
        <v>674</v>
      </c>
      <c r="H197" s="44" t="s">
        <v>3173</v>
      </c>
      <c r="I197">
        <v>4033</v>
      </c>
      <c r="J197" t="s">
        <v>684</v>
      </c>
    </row>
    <row r="198" spans="1:10" ht="30">
      <c r="A198" t="s">
        <v>1348</v>
      </c>
      <c r="B198" t="s">
        <v>1199</v>
      </c>
      <c r="C198" t="s">
        <v>2250</v>
      </c>
      <c r="D198" t="s">
        <v>776</v>
      </c>
      <c r="E198" s="30" t="s">
        <v>501</v>
      </c>
      <c r="F198" t="s">
        <v>684</v>
      </c>
      <c r="G198" t="s">
        <v>674</v>
      </c>
      <c r="H198" s="44" t="s">
        <v>3173</v>
      </c>
      <c r="I198">
        <v>4033</v>
      </c>
      <c r="J198" t="s">
        <v>684</v>
      </c>
    </row>
    <row r="199" spans="1:10" ht="30">
      <c r="A199" t="s">
        <v>1349</v>
      </c>
      <c r="B199" t="s">
        <v>1200</v>
      </c>
      <c r="C199" t="s">
        <v>2251</v>
      </c>
      <c r="D199" t="s">
        <v>978</v>
      </c>
      <c r="E199" s="30" t="s">
        <v>501</v>
      </c>
      <c r="F199" t="s">
        <v>684</v>
      </c>
      <c r="G199" t="s">
        <v>674</v>
      </c>
      <c r="H199" s="44" t="s">
        <v>3173</v>
      </c>
      <c r="I199">
        <v>4033</v>
      </c>
      <c r="J199" t="s">
        <v>684</v>
      </c>
    </row>
    <row r="200" spans="1:10" ht="30">
      <c r="A200" t="s">
        <v>1350</v>
      </c>
      <c r="B200" t="s">
        <v>1202</v>
      </c>
      <c r="C200" t="s">
        <v>2252</v>
      </c>
      <c r="D200" t="s">
        <v>1381</v>
      </c>
      <c r="E200" s="30" t="s">
        <v>501</v>
      </c>
      <c r="F200" t="s">
        <v>684</v>
      </c>
      <c r="G200" t="s">
        <v>674</v>
      </c>
      <c r="H200" s="44" t="s">
        <v>3173</v>
      </c>
      <c r="I200">
        <v>4033</v>
      </c>
      <c r="J200" t="s">
        <v>684</v>
      </c>
    </row>
    <row r="201" spans="1:10">
      <c r="A201" t="s">
        <v>1351</v>
      </c>
      <c r="B201" t="s">
        <v>1203</v>
      </c>
      <c r="C201" t="s">
        <v>2171</v>
      </c>
      <c r="D201" t="s">
        <v>984</v>
      </c>
      <c r="E201">
        <v>40990</v>
      </c>
      <c r="F201" t="s">
        <v>496</v>
      </c>
      <c r="G201" t="s">
        <v>496</v>
      </c>
      <c r="H201" t="s">
        <v>2313</v>
      </c>
      <c r="I201">
        <v>4033</v>
      </c>
      <c r="J201" t="s">
        <v>496</v>
      </c>
    </row>
    <row r="202" spans="1:10" ht="30">
      <c r="A202" t="s">
        <v>1353</v>
      </c>
      <c r="B202" t="s">
        <v>1205</v>
      </c>
      <c r="C202" t="s">
        <v>2314</v>
      </c>
      <c r="D202" t="s">
        <v>164</v>
      </c>
      <c r="E202" s="30" t="s">
        <v>501</v>
      </c>
      <c r="F202" t="s">
        <v>684</v>
      </c>
      <c r="G202" t="s">
        <v>674</v>
      </c>
      <c r="H202" s="44" t="s">
        <v>3173</v>
      </c>
      <c r="I202">
        <v>4035</v>
      </c>
      <c r="J202" t="s">
        <v>684</v>
      </c>
    </row>
    <row r="203" spans="1:10">
      <c r="A203" t="s">
        <v>2265</v>
      </c>
      <c r="B203" t="s">
        <v>2183</v>
      </c>
      <c r="C203" t="s">
        <v>2315</v>
      </c>
      <c r="D203" t="s">
        <v>1366</v>
      </c>
      <c r="E203">
        <v>40990</v>
      </c>
      <c r="F203" t="s">
        <v>496</v>
      </c>
      <c r="G203" t="s">
        <v>496</v>
      </c>
      <c r="H203" t="s">
        <v>690</v>
      </c>
      <c r="I203">
        <v>4033</v>
      </c>
      <c r="J203" t="s">
        <v>496</v>
      </c>
    </row>
    <row r="204" spans="1:10" ht="30">
      <c r="A204" t="s">
        <v>1355</v>
      </c>
      <c r="B204" t="s">
        <v>1206</v>
      </c>
      <c r="C204" t="s">
        <v>2316</v>
      </c>
      <c r="D204" t="s">
        <v>1416</v>
      </c>
      <c r="E204" s="30" t="s">
        <v>501</v>
      </c>
      <c r="F204" t="s">
        <v>684</v>
      </c>
      <c r="G204" t="s">
        <v>674</v>
      </c>
      <c r="H204" s="44" t="s">
        <v>3173</v>
      </c>
      <c r="I204">
        <v>4033</v>
      </c>
      <c r="J204" t="s">
        <v>684</v>
      </c>
    </row>
    <row r="205" spans="1:10" ht="30">
      <c r="A205" t="s">
        <v>1356</v>
      </c>
      <c r="B205" t="s">
        <v>1207</v>
      </c>
      <c r="C205" t="s">
        <v>2317</v>
      </c>
      <c r="D205" t="s">
        <v>1375</v>
      </c>
      <c r="E205" s="30" t="s">
        <v>501</v>
      </c>
      <c r="F205" t="s">
        <v>684</v>
      </c>
      <c r="G205" t="s">
        <v>674</v>
      </c>
      <c r="H205" s="44" t="s">
        <v>3173</v>
      </c>
      <c r="I205">
        <v>4033</v>
      </c>
      <c r="J205" t="s">
        <v>684</v>
      </c>
    </row>
    <row r="206" spans="1:10" ht="30">
      <c r="A206" t="s">
        <v>1357</v>
      </c>
      <c r="B206" t="s">
        <v>1208</v>
      </c>
      <c r="C206" t="s">
        <v>2318</v>
      </c>
      <c r="D206" t="s">
        <v>1375</v>
      </c>
      <c r="E206" s="30" t="s">
        <v>501</v>
      </c>
      <c r="F206" t="s">
        <v>684</v>
      </c>
      <c r="G206" t="s">
        <v>674</v>
      </c>
      <c r="H206" s="44" t="s">
        <v>3173</v>
      </c>
      <c r="I206">
        <v>4033</v>
      </c>
      <c r="J206" t="s">
        <v>684</v>
      </c>
    </row>
    <row r="207" spans="1:10" ht="30">
      <c r="A207" t="s">
        <v>1358</v>
      </c>
      <c r="B207" t="s">
        <v>1209</v>
      </c>
      <c r="C207" t="s">
        <v>2117</v>
      </c>
      <c r="D207" t="s">
        <v>1379</v>
      </c>
      <c r="E207" s="30" t="s">
        <v>501</v>
      </c>
      <c r="F207" t="s">
        <v>684</v>
      </c>
      <c r="G207" t="s">
        <v>674</v>
      </c>
      <c r="H207" s="44" t="s">
        <v>3173</v>
      </c>
      <c r="I207">
        <v>4035</v>
      </c>
      <c r="J207" t="s">
        <v>684</v>
      </c>
    </row>
    <row r="208" spans="1:10" ht="30">
      <c r="A208" t="s">
        <v>1359</v>
      </c>
      <c r="B208" t="s">
        <v>1210</v>
      </c>
      <c r="C208" t="s">
        <v>2319</v>
      </c>
      <c r="D208" t="s">
        <v>984</v>
      </c>
      <c r="E208" s="30" t="s">
        <v>501</v>
      </c>
      <c r="F208" t="s">
        <v>684</v>
      </c>
      <c r="G208" t="s">
        <v>674</v>
      </c>
      <c r="H208" s="44" t="s">
        <v>3173</v>
      </c>
      <c r="I208">
        <v>4033</v>
      </c>
      <c r="J208" t="s">
        <v>684</v>
      </c>
    </row>
    <row r="209" spans="1:10" ht="30">
      <c r="A209" t="s">
        <v>1363</v>
      </c>
      <c r="B209" t="s">
        <v>1214</v>
      </c>
      <c r="C209" t="s">
        <v>2320</v>
      </c>
      <c r="D209" t="s">
        <v>1375</v>
      </c>
      <c r="E209" s="30" t="s">
        <v>501</v>
      </c>
      <c r="F209" t="s">
        <v>684</v>
      </c>
      <c r="G209" t="s">
        <v>674</v>
      </c>
      <c r="H209" s="44" t="s">
        <v>3173</v>
      </c>
      <c r="I209">
        <v>4033</v>
      </c>
      <c r="J209" t="s">
        <v>684</v>
      </c>
    </row>
    <row r="210" spans="1:10" ht="30">
      <c r="A210" t="s">
        <v>1364</v>
      </c>
      <c r="B210" t="s">
        <v>1215</v>
      </c>
      <c r="C210" t="s">
        <v>2321</v>
      </c>
      <c r="D210" t="s">
        <v>1375</v>
      </c>
      <c r="E210" s="30" t="s">
        <v>501</v>
      </c>
      <c r="F210" t="s">
        <v>684</v>
      </c>
      <c r="G210" t="s">
        <v>674</v>
      </c>
      <c r="H210" s="44" t="s">
        <v>3173</v>
      </c>
      <c r="I210">
        <v>4033</v>
      </c>
      <c r="J210" t="s">
        <v>684</v>
      </c>
    </row>
    <row r="211" spans="1:10" ht="30">
      <c r="A211" t="s">
        <v>1298</v>
      </c>
      <c r="B211" t="s">
        <v>1299</v>
      </c>
      <c r="C211" t="s">
        <v>2195</v>
      </c>
      <c r="D211" t="s">
        <v>1379</v>
      </c>
      <c r="E211" s="30" t="s">
        <v>501</v>
      </c>
      <c r="F211" t="s">
        <v>684</v>
      </c>
      <c r="G211" t="s">
        <v>674</v>
      </c>
      <c r="H211" s="44" t="s">
        <v>3173</v>
      </c>
      <c r="I211">
        <v>4033</v>
      </c>
      <c r="J211" t="s">
        <v>684</v>
      </c>
    </row>
    <row r="212" spans="1:10" ht="30">
      <c r="A212" t="s">
        <v>1302</v>
      </c>
      <c r="B212" t="s">
        <v>1303</v>
      </c>
      <c r="C212" s="30" t="s">
        <v>2473</v>
      </c>
      <c r="D212" s="30" t="s">
        <v>978</v>
      </c>
      <c r="E212" s="30" t="s">
        <v>501</v>
      </c>
      <c r="F212" t="s">
        <v>684</v>
      </c>
      <c r="G212" t="s">
        <v>674</v>
      </c>
      <c r="H212" s="44" t="s">
        <v>3173</v>
      </c>
      <c r="I212">
        <v>4033</v>
      </c>
      <c r="J212" t="s">
        <v>684</v>
      </c>
    </row>
    <row r="213" spans="1:10" ht="30">
      <c r="A213" t="s">
        <v>1304</v>
      </c>
      <c r="B213" t="s">
        <v>1305</v>
      </c>
      <c r="C213" s="30" t="s">
        <v>2203</v>
      </c>
      <c r="D213" s="30" t="s">
        <v>1382</v>
      </c>
      <c r="E213" s="30" t="s">
        <v>501</v>
      </c>
      <c r="F213" t="s">
        <v>684</v>
      </c>
      <c r="G213" t="s">
        <v>674</v>
      </c>
      <c r="H213" s="44" t="s">
        <v>3173</v>
      </c>
      <c r="I213">
        <v>4035</v>
      </c>
      <c r="J213" t="s">
        <v>684</v>
      </c>
    </row>
    <row r="214" spans="1:10" ht="30">
      <c r="A214" t="s">
        <v>1308</v>
      </c>
      <c r="B214" t="s">
        <v>1309</v>
      </c>
      <c r="C214" s="30" t="s">
        <v>2208</v>
      </c>
      <c r="D214" s="30" t="s">
        <v>978</v>
      </c>
      <c r="E214" s="30" t="s">
        <v>501</v>
      </c>
      <c r="F214" t="s">
        <v>684</v>
      </c>
      <c r="G214" t="s">
        <v>674</v>
      </c>
      <c r="H214" s="44" t="s">
        <v>3173</v>
      </c>
      <c r="I214">
        <v>4033</v>
      </c>
      <c r="J214" t="s">
        <v>684</v>
      </c>
    </row>
    <row r="215" spans="1:10" ht="30">
      <c r="A215" t="s">
        <v>1310</v>
      </c>
      <c r="B215" t="s">
        <v>1311</v>
      </c>
      <c r="C215" s="30" t="s">
        <v>2211</v>
      </c>
      <c r="D215" s="30" t="s">
        <v>1382</v>
      </c>
      <c r="E215" s="30" t="s">
        <v>501</v>
      </c>
      <c r="F215" t="s">
        <v>684</v>
      </c>
      <c r="G215" t="s">
        <v>674</v>
      </c>
      <c r="H215" s="44" t="s">
        <v>3173</v>
      </c>
      <c r="I215">
        <v>4033</v>
      </c>
      <c r="J215" t="s">
        <v>684</v>
      </c>
    </row>
    <row r="216" spans="1:10">
      <c r="A216" t="s">
        <v>713</v>
      </c>
      <c r="B216" t="s">
        <v>714</v>
      </c>
      <c r="C216" t="s">
        <v>2254</v>
      </c>
      <c r="D216" t="s">
        <v>964</v>
      </c>
      <c r="E216">
        <v>40988</v>
      </c>
      <c r="F216" t="s">
        <v>496</v>
      </c>
      <c r="G216" t="s">
        <v>496</v>
      </c>
      <c r="H216" t="s">
        <v>688</v>
      </c>
      <c r="I216">
        <v>4033</v>
      </c>
      <c r="J216" t="s">
        <v>496</v>
      </c>
    </row>
    <row r="217" spans="1:10">
      <c r="A217" t="s">
        <v>1370</v>
      </c>
      <c r="B217" t="s">
        <v>1371</v>
      </c>
      <c r="C217" t="s">
        <v>2322</v>
      </c>
      <c r="D217" t="s">
        <v>978</v>
      </c>
      <c r="E217" t="s">
        <v>501</v>
      </c>
      <c r="F217" t="s">
        <v>684</v>
      </c>
      <c r="G217" s="30" t="s">
        <v>674</v>
      </c>
      <c r="H217" t="s">
        <v>2310</v>
      </c>
      <c r="I217">
        <v>4033</v>
      </c>
      <c r="J217" t="s">
        <v>684</v>
      </c>
    </row>
    <row r="218" spans="1:10">
      <c r="A218" t="s">
        <v>1352</v>
      </c>
      <c r="B218" t="s">
        <v>2139</v>
      </c>
      <c r="C218" t="s">
        <v>2141</v>
      </c>
      <c r="D218" t="s">
        <v>1382</v>
      </c>
      <c r="E218" t="s">
        <v>501</v>
      </c>
      <c r="F218" t="s">
        <v>684</v>
      </c>
      <c r="G218" s="30" t="s">
        <v>674</v>
      </c>
      <c r="H218" t="s">
        <v>2310</v>
      </c>
      <c r="I218">
        <v>4033</v>
      </c>
      <c r="J218" t="s">
        <v>684</v>
      </c>
    </row>
    <row r="219" spans="1:10">
      <c r="A219" t="s">
        <v>815</v>
      </c>
      <c r="B219" t="s">
        <v>816</v>
      </c>
      <c r="C219" s="30" t="s">
        <v>979</v>
      </c>
      <c r="D219" s="30" t="s">
        <v>980</v>
      </c>
      <c r="E219" s="30">
        <v>40975</v>
      </c>
      <c r="F219" t="s">
        <v>496</v>
      </c>
      <c r="G219" t="s">
        <v>496</v>
      </c>
      <c r="H219" t="s">
        <v>754</v>
      </c>
      <c r="I219">
        <v>4035</v>
      </c>
      <c r="J219" t="s">
        <v>496</v>
      </c>
    </row>
    <row r="220" spans="1:10" ht="30">
      <c r="A220" t="s">
        <v>2330</v>
      </c>
      <c r="B220" t="s">
        <v>2344</v>
      </c>
      <c r="C220" s="30" t="s">
        <v>2475</v>
      </c>
      <c r="D220" s="30" t="s">
        <v>1366</v>
      </c>
      <c r="E220" t="s">
        <v>501</v>
      </c>
      <c r="F220" t="s">
        <v>684</v>
      </c>
      <c r="G220" t="s">
        <v>674</v>
      </c>
      <c r="H220" s="44" t="s">
        <v>3173</v>
      </c>
      <c r="I220">
        <v>4033</v>
      </c>
      <c r="J220" t="s">
        <v>684</v>
      </c>
    </row>
    <row r="221" spans="1:10">
      <c r="A221" t="s">
        <v>2331</v>
      </c>
      <c r="B221" t="s">
        <v>2345</v>
      </c>
      <c r="C221" s="30" t="s">
        <v>2359</v>
      </c>
      <c r="D221" s="30" t="s">
        <v>975</v>
      </c>
      <c r="E221" s="30">
        <v>40994</v>
      </c>
      <c r="F221" s="30" t="s">
        <v>496</v>
      </c>
      <c r="G221" s="30" t="s">
        <v>496</v>
      </c>
      <c r="H221" s="30" t="s">
        <v>492</v>
      </c>
      <c r="I221">
        <v>4033</v>
      </c>
      <c r="J221" t="s">
        <v>496</v>
      </c>
    </row>
    <row r="222" spans="1:10" ht="30">
      <c r="A222" t="s">
        <v>2332</v>
      </c>
      <c r="B222" t="s">
        <v>2346</v>
      </c>
      <c r="C222" s="30" t="s">
        <v>2476</v>
      </c>
      <c r="D222" s="30" t="s">
        <v>1378</v>
      </c>
      <c r="E222" s="30" t="s">
        <v>501</v>
      </c>
      <c r="F222" s="30" t="s">
        <v>684</v>
      </c>
      <c r="G222" s="30" t="s">
        <v>674</v>
      </c>
      <c r="H222" s="44" t="s">
        <v>3173</v>
      </c>
      <c r="I222">
        <v>4035</v>
      </c>
      <c r="J222" t="s">
        <v>684</v>
      </c>
    </row>
    <row r="223" spans="1:10">
      <c r="A223" t="s">
        <v>2333</v>
      </c>
      <c r="B223" t="s">
        <v>2429</v>
      </c>
      <c r="C223" t="s">
        <v>2365</v>
      </c>
      <c r="D223" t="s">
        <v>964</v>
      </c>
      <c r="E223">
        <v>40994</v>
      </c>
      <c r="F223" t="s">
        <v>496</v>
      </c>
      <c r="G223" t="s">
        <v>496</v>
      </c>
      <c r="H223" t="s">
        <v>690</v>
      </c>
      <c r="I223">
        <v>4033</v>
      </c>
      <c r="J223" t="s">
        <v>496</v>
      </c>
    </row>
    <row r="224" spans="1:10">
      <c r="A224" t="s">
        <v>2334</v>
      </c>
      <c r="B224" t="s">
        <v>2347</v>
      </c>
      <c r="C224" s="30" t="s">
        <v>2477</v>
      </c>
      <c r="D224" s="30" t="s">
        <v>964</v>
      </c>
      <c r="E224">
        <v>40996</v>
      </c>
      <c r="F224" t="s">
        <v>496</v>
      </c>
      <c r="G224" t="s">
        <v>496</v>
      </c>
      <c r="H224" s="30" t="s">
        <v>2478</v>
      </c>
      <c r="I224">
        <v>4033</v>
      </c>
      <c r="J224" t="s">
        <v>496</v>
      </c>
    </row>
    <row r="225" spans="1:10" ht="30">
      <c r="A225" t="s">
        <v>2335</v>
      </c>
      <c r="B225" t="s">
        <v>2348</v>
      </c>
      <c r="C225" s="30" t="s">
        <v>2479</v>
      </c>
      <c r="D225" s="30" t="s">
        <v>1375</v>
      </c>
      <c r="E225" t="s">
        <v>501</v>
      </c>
      <c r="F225" t="s">
        <v>684</v>
      </c>
      <c r="G225" t="s">
        <v>674</v>
      </c>
      <c r="H225" s="44" t="s">
        <v>3173</v>
      </c>
      <c r="I225">
        <v>4033</v>
      </c>
      <c r="J225" t="s">
        <v>684</v>
      </c>
    </row>
    <row r="226" spans="1:10">
      <c r="A226" t="s">
        <v>2639</v>
      </c>
      <c r="B226" t="s">
        <v>2612</v>
      </c>
      <c r="C226" s="30" t="s">
        <v>2942</v>
      </c>
      <c r="D226" s="30" t="s">
        <v>982</v>
      </c>
      <c r="E226" s="30">
        <v>41038</v>
      </c>
      <c r="F226" s="30" t="s">
        <v>682</v>
      </c>
      <c r="G226" s="30" t="s">
        <v>682</v>
      </c>
      <c r="H226" s="30" t="s">
        <v>2943</v>
      </c>
      <c r="I226">
        <v>4035</v>
      </c>
      <c r="J226" t="s">
        <v>682</v>
      </c>
    </row>
    <row r="227" spans="1:10" ht="30">
      <c r="A227" t="s">
        <v>2337</v>
      </c>
      <c r="B227" t="s">
        <v>2350</v>
      </c>
      <c r="C227" s="30" t="s">
        <v>2481</v>
      </c>
      <c r="D227" s="30" t="s">
        <v>982</v>
      </c>
      <c r="E227" t="s">
        <v>501</v>
      </c>
      <c r="F227" t="s">
        <v>684</v>
      </c>
      <c r="G227" t="s">
        <v>674</v>
      </c>
      <c r="H227" s="44" t="s">
        <v>3173</v>
      </c>
      <c r="I227">
        <v>4033</v>
      </c>
      <c r="J227" t="s">
        <v>684</v>
      </c>
    </row>
    <row r="228" spans="1:10" ht="30">
      <c r="A228" t="s">
        <v>2338</v>
      </c>
      <c r="B228" t="s">
        <v>2351</v>
      </c>
      <c r="C228" s="30" t="s">
        <v>2482</v>
      </c>
      <c r="D228" s="30" t="s">
        <v>975</v>
      </c>
      <c r="E228" s="30" t="s">
        <v>501</v>
      </c>
      <c r="F228" s="30" t="s">
        <v>684</v>
      </c>
      <c r="G228" s="30" t="s">
        <v>674</v>
      </c>
      <c r="H228" s="44" t="s">
        <v>3173</v>
      </c>
      <c r="I228">
        <v>4033</v>
      </c>
      <c r="J228" t="s">
        <v>684</v>
      </c>
    </row>
    <row r="229" spans="1:10">
      <c r="A229" t="s">
        <v>1296</v>
      </c>
      <c r="B229" t="s">
        <v>1297</v>
      </c>
      <c r="C229" s="30" t="s">
        <v>2474</v>
      </c>
      <c r="D229" s="30" t="s">
        <v>1382</v>
      </c>
      <c r="E229" s="30">
        <v>41002</v>
      </c>
      <c r="F229" s="30" t="s">
        <v>496</v>
      </c>
      <c r="G229" s="30" t="s">
        <v>496</v>
      </c>
      <c r="H229" s="30" t="s">
        <v>2310</v>
      </c>
      <c r="I229">
        <v>4035</v>
      </c>
      <c r="J229" t="s">
        <v>496</v>
      </c>
    </row>
    <row r="230" spans="1:10">
      <c r="A230" t="s">
        <v>2340</v>
      </c>
      <c r="B230" t="s">
        <v>2414</v>
      </c>
      <c r="C230" s="30" t="s">
        <v>2484</v>
      </c>
      <c r="D230" s="30" t="s">
        <v>1366</v>
      </c>
      <c r="E230" s="30">
        <v>40997</v>
      </c>
      <c r="F230" s="30" t="s">
        <v>496</v>
      </c>
      <c r="G230" s="30" t="s">
        <v>496</v>
      </c>
      <c r="H230" s="30" t="s">
        <v>492</v>
      </c>
      <c r="I230">
        <v>4033</v>
      </c>
      <c r="J230" t="s">
        <v>496</v>
      </c>
    </row>
    <row r="231" spans="1:10" ht="30">
      <c r="A231" t="s">
        <v>2341</v>
      </c>
      <c r="B231" t="s">
        <v>2353</v>
      </c>
      <c r="C231" s="30" t="s">
        <v>2485</v>
      </c>
      <c r="D231" s="30" t="s">
        <v>1382</v>
      </c>
      <c r="E231" s="30" t="s">
        <v>501</v>
      </c>
      <c r="F231" s="30" t="s">
        <v>684</v>
      </c>
      <c r="G231" s="30" t="s">
        <v>674</v>
      </c>
      <c r="H231" s="44" t="s">
        <v>3173</v>
      </c>
      <c r="I231">
        <v>4035</v>
      </c>
      <c r="J231" t="s">
        <v>684</v>
      </c>
    </row>
    <row r="232" spans="1:10">
      <c r="A232" t="s">
        <v>2342</v>
      </c>
      <c r="B232" t="s">
        <v>2354</v>
      </c>
      <c r="C232" s="30" t="s">
        <v>2389</v>
      </c>
      <c r="D232" s="30" t="s">
        <v>1375</v>
      </c>
      <c r="E232" s="30">
        <v>40998</v>
      </c>
      <c r="F232" s="30" t="s">
        <v>496</v>
      </c>
      <c r="G232" s="30" t="s">
        <v>496</v>
      </c>
      <c r="H232" s="30" t="s">
        <v>2944</v>
      </c>
      <c r="I232">
        <v>4033</v>
      </c>
      <c r="J232" t="s">
        <v>496</v>
      </c>
    </row>
    <row r="233" spans="1:10">
      <c r="A233" t="s">
        <v>2336</v>
      </c>
      <c r="B233" t="s">
        <v>2349</v>
      </c>
      <c r="C233" s="30" t="s">
        <v>2480</v>
      </c>
      <c r="D233" s="30" t="s">
        <v>1379</v>
      </c>
      <c r="E233" s="30">
        <v>41031</v>
      </c>
      <c r="F233" s="30" t="s">
        <v>496</v>
      </c>
      <c r="G233" s="30" t="s">
        <v>496</v>
      </c>
      <c r="H233" s="30" t="s">
        <v>2943</v>
      </c>
      <c r="I233">
        <v>4035</v>
      </c>
      <c r="J233" t="s">
        <v>496</v>
      </c>
    </row>
    <row r="234" spans="1:10">
      <c r="A234" t="s">
        <v>1094</v>
      </c>
      <c r="B234" t="s">
        <v>1095</v>
      </c>
      <c r="C234" t="s">
        <v>2945</v>
      </c>
      <c r="D234" t="s">
        <v>964</v>
      </c>
      <c r="E234">
        <v>41010</v>
      </c>
      <c r="F234" t="s">
        <v>496</v>
      </c>
      <c r="G234" t="s">
        <v>496</v>
      </c>
      <c r="H234" t="s">
        <v>2935</v>
      </c>
      <c r="I234">
        <v>4033</v>
      </c>
      <c r="J234" t="s">
        <v>496</v>
      </c>
    </row>
    <row r="235" spans="1:10">
      <c r="A235" t="s">
        <v>2297</v>
      </c>
      <c r="B235" t="s">
        <v>1184</v>
      </c>
      <c r="C235" t="s">
        <v>2303</v>
      </c>
      <c r="D235" t="s">
        <v>1379</v>
      </c>
      <c r="E235">
        <v>41019</v>
      </c>
      <c r="F235" t="s">
        <v>684</v>
      </c>
      <c r="G235" t="s">
        <v>674</v>
      </c>
      <c r="H235" t="s">
        <v>2943</v>
      </c>
      <c r="I235">
        <v>4035</v>
      </c>
      <c r="J235" t="s">
        <v>684</v>
      </c>
    </row>
    <row r="236" spans="1:10" ht="30">
      <c r="A236" t="s">
        <v>2457</v>
      </c>
      <c r="B236" t="s">
        <v>2458</v>
      </c>
      <c r="C236" t="s">
        <v>2470</v>
      </c>
      <c r="D236" t="s">
        <v>164</v>
      </c>
      <c r="E236" t="s">
        <v>501</v>
      </c>
      <c r="F236" t="s">
        <v>684</v>
      </c>
      <c r="G236" t="s">
        <v>674</v>
      </c>
      <c r="H236" s="44" t="s">
        <v>3173</v>
      </c>
      <c r="I236">
        <v>4033</v>
      </c>
      <c r="J236" t="s">
        <v>684</v>
      </c>
    </row>
    <row r="237" spans="1:10">
      <c r="A237" t="s">
        <v>2518</v>
      </c>
      <c r="B237" t="s">
        <v>2511</v>
      </c>
      <c r="C237" t="s">
        <v>2513</v>
      </c>
      <c r="D237" t="s">
        <v>1375</v>
      </c>
      <c r="E237">
        <v>41024</v>
      </c>
      <c r="F237" t="s">
        <v>496</v>
      </c>
      <c r="G237" t="s">
        <v>496</v>
      </c>
      <c r="H237" t="s">
        <v>316</v>
      </c>
      <c r="I237">
        <v>4033</v>
      </c>
      <c r="J237" t="s">
        <v>496</v>
      </c>
    </row>
    <row r="238" spans="1:10">
      <c r="A238" t="s">
        <v>2507</v>
      </c>
      <c r="B238" t="s">
        <v>1780</v>
      </c>
      <c r="C238" t="s">
        <v>2946</v>
      </c>
      <c r="D238" t="s">
        <v>1416</v>
      </c>
      <c r="E238" t="s">
        <v>501</v>
      </c>
      <c r="F238" t="s">
        <v>684</v>
      </c>
      <c r="G238" t="s">
        <v>674</v>
      </c>
      <c r="H238" t="s">
        <v>2935</v>
      </c>
      <c r="I238">
        <v>4033</v>
      </c>
      <c r="J238" t="s">
        <v>684</v>
      </c>
    </row>
    <row r="239" spans="1:10">
      <c r="A239" t="s">
        <v>2502</v>
      </c>
      <c r="B239" t="s">
        <v>2503</v>
      </c>
      <c r="C239" t="s">
        <v>2947</v>
      </c>
      <c r="D239" t="s">
        <v>1366</v>
      </c>
      <c r="E239">
        <v>41026</v>
      </c>
      <c r="F239" t="s">
        <v>496</v>
      </c>
      <c r="G239" t="s">
        <v>496</v>
      </c>
      <c r="H239" t="s">
        <v>2935</v>
      </c>
      <c r="I239">
        <v>4033</v>
      </c>
      <c r="J239" t="s">
        <v>496</v>
      </c>
    </row>
    <row r="240" spans="1:10">
      <c r="A240" t="s">
        <v>27</v>
      </c>
      <c r="B240" t="s">
        <v>360</v>
      </c>
      <c r="C240" t="s">
        <v>28</v>
      </c>
      <c r="D240" t="s">
        <v>346</v>
      </c>
      <c r="E240">
        <v>40932</v>
      </c>
      <c r="F240" t="s">
        <v>496</v>
      </c>
      <c r="G240" t="s">
        <v>496</v>
      </c>
      <c r="H240" t="s">
        <v>668</v>
      </c>
      <c r="I240">
        <v>4035</v>
      </c>
      <c r="J240" t="s">
        <v>496</v>
      </c>
    </row>
    <row r="241" spans="1:10">
      <c r="A241" t="s">
        <v>2619</v>
      </c>
      <c r="B241" t="s">
        <v>118</v>
      </c>
      <c r="C241" t="s">
        <v>2948</v>
      </c>
      <c r="D241" t="s">
        <v>964</v>
      </c>
      <c r="E241">
        <v>41011</v>
      </c>
      <c r="F241" t="s">
        <v>496</v>
      </c>
      <c r="G241" t="s">
        <v>496</v>
      </c>
      <c r="H241" t="s">
        <v>2935</v>
      </c>
      <c r="I241">
        <v>4033</v>
      </c>
      <c r="J241" t="s">
        <v>496</v>
      </c>
    </row>
    <row r="242" spans="1:10">
      <c r="A242" t="s">
        <v>2620</v>
      </c>
      <c r="B242" t="s">
        <v>118</v>
      </c>
      <c r="C242" t="s">
        <v>2949</v>
      </c>
      <c r="D242" t="s">
        <v>964</v>
      </c>
      <c r="E242">
        <v>41011</v>
      </c>
      <c r="F242" t="s">
        <v>496</v>
      </c>
      <c r="G242" t="s">
        <v>496</v>
      </c>
      <c r="H242" t="s">
        <v>2935</v>
      </c>
      <c r="I242">
        <v>4033</v>
      </c>
      <c r="J242" t="s">
        <v>496</v>
      </c>
    </row>
    <row r="243" spans="1:10">
      <c r="A243" t="s">
        <v>3007</v>
      </c>
      <c r="B243" t="s">
        <v>2667</v>
      </c>
      <c r="C243" t="s">
        <v>2950</v>
      </c>
      <c r="D243" t="s">
        <v>984</v>
      </c>
      <c r="E243">
        <v>41026</v>
      </c>
      <c r="F243" t="s">
        <v>496</v>
      </c>
      <c r="G243" t="s">
        <v>496</v>
      </c>
      <c r="H243" t="s">
        <v>2935</v>
      </c>
      <c r="I243">
        <v>4033</v>
      </c>
      <c r="J243" t="s">
        <v>496</v>
      </c>
    </row>
    <row r="244" spans="1:10">
      <c r="A244" t="s">
        <v>2622</v>
      </c>
      <c r="B244" t="s">
        <v>118</v>
      </c>
      <c r="C244" t="s">
        <v>2951</v>
      </c>
      <c r="D244" t="s">
        <v>964</v>
      </c>
      <c r="E244">
        <v>41012</v>
      </c>
      <c r="F244" t="s">
        <v>684</v>
      </c>
      <c r="G244" t="s">
        <v>674</v>
      </c>
      <c r="H244" t="s">
        <v>2935</v>
      </c>
      <c r="I244">
        <v>4033</v>
      </c>
      <c r="J244" t="s">
        <v>684</v>
      </c>
    </row>
    <row r="245" spans="1:10">
      <c r="A245" t="s">
        <v>2623</v>
      </c>
      <c r="B245" t="s">
        <v>118</v>
      </c>
      <c r="C245" t="s">
        <v>2952</v>
      </c>
      <c r="D245" t="s">
        <v>964</v>
      </c>
      <c r="E245">
        <v>41012</v>
      </c>
      <c r="F245" t="s">
        <v>496</v>
      </c>
      <c r="G245" t="s">
        <v>496</v>
      </c>
      <c r="H245" t="s">
        <v>2935</v>
      </c>
      <c r="I245">
        <v>4033</v>
      </c>
      <c r="J245" t="s">
        <v>496</v>
      </c>
    </row>
    <row r="246" spans="1:10">
      <c r="A246" t="s">
        <v>2631</v>
      </c>
      <c r="B246" t="s">
        <v>118</v>
      </c>
      <c r="C246" t="s">
        <v>2953</v>
      </c>
      <c r="D246" t="s">
        <v>964</v>
      </c>
      <c r="E246">
        <v>41023</v>
      </c>
      <c r="F246" t="s">
        <v>496</v>
      </c>
      <c r="G246" t="s">
        <v>496</v>
      </c>
      <c r="H246" t="s">
        <v>2935</v>
      </c>
      <c r="I246">
        <v>4033</v>
      </c>
      <c r="J246" t="s">
        <v>496</v>
      </c>
    </row>
    <row r="247" spans="1:10" ht="30">
      <c r="A247" t="s">
        <v>2625</v>
      </c>
      <c r="B247" t="s">
        <v>118</v>
      </c>
      <c r="C247" t="s">
        <v>2954</v>
      </c>
      <c r="D247" t="s">
        <v>964</v>
      </c>
      <c r="E247" t="s">
        <v>501</v>
      </c>
      <c r="F247" t="s">
        <v>684</v>
      </c>
      <c r="G247" t="s">
        <v>674</v>
      </c>
      <c r="H247" s="44" t="s">
        <v>3173</v>
      </c>
      <c r="I247">
        <v>4033</v>
      </c>
      <c r="J247" t="s">
        <v>684</v>
      </c>
    </row>
    <row r="248" spans="1:10">
      <c r="A248" t="s">
        <v>2640</v>
      </c>
      <c r="B248" t="s">
        <v>118</v>
      </c>
      <c r="C248" t="s">
        <v>2955</v>
      </c>
      <c r="D248" t="s">
        <v>964</v>
      </c>
      <c r="E248">
        <v>41019</v>
      </c>
      <c r="F248" t="s">
        <v>496</v>
      </c>
      <c r="G248" t="s">
        <v>496</v>
      </c>
      <c r="H248" t="s">
        <v>2935</v>
      </c>
      <c r="I248">
        <v>4033</v>
      </c>
      <c r="J248" t="s">
        <v>496</v>
      </c>
    </row>
    <row r="249" spans="1:10">
      <c r="A249" t="s">
        <v>2956</v>
      </c>
      <c r="B249" t="s">
        <v>2676</v>
      </c>
      <c r="C249" t="s">
        <v>2957</v>
      </c>
      <c r="D249" t="s">
        <v>1375</v>
      </c>
      <c r="E249">
        <v>41023</v>
      </c>
      <c r="F249" t="s">
        <v>496</v>
      </c>
      <c r="G249" t="s">
        <v>496</v>
      </c>
      <c r="H249" t="s">
        <v>316</v>
      </c>
      <c r="I249">
        <v>4033</v>
      </c>
      <c r="J249" t="s">
        <v>496</v>
      </c>
    </row>
    <row r="250" spans="1:10">
      <c r="A250" t="s">
        <v>2633</v>
      </c>
      <c r="B250" t="s">
        <v>118</v>
      </c>
      <c r="C250" t="s">
        <v>2592</v>
      </c>
      <c r="D250" t="s">
        <v>964</v>
      </c>
      <c r="E250">
        <v>41019</v>
      </c>
      <c r="F250" t="s">
        <v>496</v>
      </c>
      <c r="G250" t="s">
        <v>496</v>
      </c>
      <c r="H250" t="s">
        <v>2935</v>
      </c>
      <c r="I250">
        <v>4033</v>
      </c>
      <c r="J250" t="s">
        <v>496</v>
      </c>
    </row>
    <row r="251" spans="1:10">
      <c r="A251" t="s">
        <v>2629</v>
      </c>
      <c r="B251" t="s">
        <v>118</v>
      </c>
      <c r="C251" t="s">
        <v>2958</v>
      </c>
      <c r="D251" t="s">
        <v>964</v>
      </c>
      <c r="E251">
        <v>41012</v>
      </c>
      <c r="F251" t="s">
        <v>496</v>
      </c>
      <c r="G251" t="s">
        <v>496</v>
      </c>
      <c r="H251" t="s">
        <v>2935</v>
      </c>
      <c r="I251">
        <v>4033</v>
      </c>
      <c r="J251" t="s">
        <v>496</v>
      </c>
    </row>
    <row r="252" spans="1:10">
      <c r="A252" t="s">
        <v>2636</v>
      </c>
      <c r="B252" t="s">
        <v>118</v>
      </c>
      <c r="C252" t="s">
        <v>2959</v>
      </c>
      <c r="D252" t="s">
        <v>964</v>
      </c>
      <c r="E252">
        <v>41019</v>
      </c>
      <c r="F252" t="s">
        <v>496</v>
      </c>
      <c r="G252" t="s">
        <v>496</v>
      </c>
      <c r="H252" t="s">
        <v>2935</v>
      </c>
      <c r="I252">
        <v>4033</v>
      </c>
      <c r="J252" t="s">
        <v>496</v>
      </c>
    </row>
    <row r="253" spans="1:10">
      <c r="A253" t="s">
        <v>2637</v>
      </c>
      <c r="B253" t="s">
        <v>118</v>
      </c>
      <c r="C253" t="s">
        <v>2960</v>
      </c>
      <c r="D253" t="s">
        <v>964</v>
      </c>
      <c r="E253">
        <v>41019</v>
      </c>
      <c r="F253" t="s">
        <v>684</v>
      </c>
      <c r="G253" t="s">
        <v>674</v>
      </c>
      <c r="H253" t="s">
        <v>2935</v>
      </c>
      <c r="I253">
        <v>4033</v>
      </c>
      <c r="J253" t="s">
        <v>684</v>
      </c>
    </row>
    <row r="254" spans="1:10">
      <c r="A254" t="s">
        <v>2638</v>
      </c>
      <c r="B254" t="s">
        <v>118</v>
      </c>
      <c r="C254" t="s">
        <v>2961</v>
      </c>
      <c r="D254" t="s">
        <v>964</v>
      </c>
      <c r="E254">
        <v>41022</v>
      </c>
      <c r="F254" t="s">
        <v>496</v>
      </c>
      <c r="G254" t="s">
        <v>496</v>
      </c>
      <c r="H254" t="s">
        <v>2935</v>
      </c>
      <c r="I254">
        <v>4033</v>
      </c>
      <c r="J254" t="s">
        <v>496</v>
      </c>
    </row>
    <row r="255" spans="1:10">
      <c r="A255" t="s">
        <v>2962</v>
      </c>
      <c r="B255" t="s">
        <v>2671</v>
      </c>
      <c r="C255" t="s">
        <v>2963</v>
      </c>
      <c r="D255" t="s">
        <v>975</v>
      </c>
      <c r="E255">
        <v>41017</v>
      </c>
      <c r="F255" t="s">
        <v>496</v>
      </c>
      <c r="G255" t="s">
        <v>496</v>
      </c>
      <c r="H255" t="s">
        <v>2964</v>
      </c>
      <c r="I255">
        <v>4033</v>
      </c>
      <c r="J255" t="s">
        <v>496</v>
      </c>
    </row>
    <row r="256" spans="1:10">
      <c r="A256" t="s">
        <v>2634</v>
      </c>
      <c r="B256" t="s">
        <v>118</v>
      </c>
      <c r="C256" t="s">
        <v>2965</v>
      </c>
      <c r="D256" t="s">
        <v>964</v>
      </c>
      <c r="E256">
        <v>41012</v>
      </c>
      <c r="F256" t="s">
        <v>496</v>
      </c>
      <c r="G256" t="s">
        <v>496</v>
      </c>
      <c r="H256" t="s">
        <v>2935</v>
      </c>
      <c r="I256">
        <v>4033</v>
      </c>
      <c r="J256" t="s">
        <v>496</v>
      </c>
    </row>
    <row r="257" spans="1:10" ht="30">
      <c r="A257" t="s">
        <v>2635</v>
      </c>
      <c r="B257" t="s">
        <v>118</v>
      </c>
      <c r="C257" t="s">
        <v>2966</v>
      </c>
      <c r="D257" t="s">
        <v>964</v>
      </c>
      <c r="E257" t="s">
        <v>501</v>
      </c>
      <c r="F257" t="s">
        <v>684</v>
      </c>
      <c r="G257" t="s">
        <v>674</v>
      </c>
      <c r="H257" s="44" t="s">
        <v>3173</v>
      </c>
      <c r="I257">
        <v>4033</v>
      </c>
      <c r="J257" t="s">
        <v>684</v>
      </c>
    </row>
    <row r="258" spans="1:10">
      <c r="A258" t="s">
        <v>2632</v>
      </c>
      <c r="B258" t="s">
        <v>118</v>
      </c>
      <c r="C258" t="s">
        <v>2967</v>
      </c>
      <c r="D258" t="s">
        <v>964</v>
      </c>
      <c r="E258">
        <v>41023</v>
      </c>
      <c r="F258" t="s">
        <v>496</v>
      </c>
      <c r="G258" t="s">
        <v>496</v>
      </c>
      <c r="H258" t="s">
        <v>2935</v>
      </c>
      <c r="I258">
        <v>4033</v>
      </c>
      <c r="J258" t="s">
        <v>496</v>
      </c>
    </row>
    <row r="259" spans="1:10">
      <c r="A259" t="s">
        <v>2968</v>
      </c>
      <c r="B259" t="s">
        <v>2671</v>
      </c>
      <c r="C259" t="s">
        <v>2969</v>
      </c>
      <c r="D259" t="s">
        <v>975</v>
      </c>
      <c r="E259">
        <v>41018</v>
      </c>
      <c r="F259" t="s">
        <v>496</v>
      </c>
      <c r="G259" t="s">
        <v>496</v>
      </c>
      <c r="H259" t="s">
        <v>2964</v>
      </c>
      <c r="I259">
        <v>4033</v>
      </c>
      <c r="J259" t="s">
        <v>496</v>
      </c>
    </row>
    <row r="260" spans="1:10">
      <c r="A260" t="s">
        <v>885</v>
      </c>
      <c r="B260" t="s">
        <v>886</v>
      </c>
      <c r="C260" t="s">
        <v>1437</v>
      </c>
      <c r="D260" t="s">
        <v>1378</v>
      </c>
      <c r="E260">
        <v>40982</v>
      </c>
      <c r="F260" t="s">
        <v>496</v>
      </c>
      <c r="G260" t="s">
        <v>496</v>
      </c>
      <c r="H260" t="s">
        <v>754</v>
      </c>
      <c r="I260">
        <v>4035</v>
      </c>
      <c r="J260" t="s">
        <v>496</v>
      </c>
    </row>
    <row r="261" spans="1:10">
      <c r="A261" t="s">
        <v>2621</v>
      </c>
      <c r="B261" t="s">
        <v>118</v>
      </c>
      <c r="C261" t="s">
        <v>2970</v>
      </c>
      <c r="D261" t="s">
        <v>964</v>
      </c>
      <c r="E261">
        <v>41015</v>
      </c>
      <c r="F261" t="s">
        <v>496</v>
      </c>
      <c r="G261" t="s">
        <v>496</v>
      </c>
      <c r="H261" t="s">
        <v>2935</v>
      </c>
      <c r="I261">
        <v>4033</v>
      </c>
      <c r="J261" t="s">
        <v>496</v>
      </c>
    </row>
    <row r="262" spans="1:10">
      <c r="A262" t="s">
        <v>2624</v>
      </c>
      <c r="B262" t="s">
        <v>118</v>
      </c>
      <c r="C262" t="s">
        <v>2971</v>
      </c>
      <c r="D262" t="s">
        <v>964</v>
      </c>
      <c r="E262">
        <v>41019</v>
      </c>
      <c r="F262" t="s">
        <v>496</v>
      </c>
      <c r="G262" t="s">
        <v>496</v>
      </c>
      <c r="H262" t="s">
        <v>2935</v>
      </c>
      <c r="I262">
        <v>4033</v>
      </c>
      <c r="J262" t="s">
        <v>496</v>
      </c>
    </row>
    <row r="263" spans="1:10">
      <c r="A263" t="s">
        <v>2626</v>
      </c>
      <c r="B263" t="s">
        <v>118</v>
      </c>
      <c r="C263" t="s">
        <v>2972</v>
      </c>
      <c r="D263" t="s">
        <v>964</v>
      </c>
      <c r="E263">
        <v>41017</v>
      </c>
      <c r="F263" t="s">
        <v>496</v>
      </c>
      <c r="G263" t="s">
        <v>496</v>
      </c>
      <c r="H263" t="s">
        <v>2935</v>
      </c>
      <c r="I263">
        <v>4033</v>
      </c>
      <c r="J263" t="s">
        <v>496</v>
      </c>
    </row>
    <row r="264" spans="1:10" ht="30">
      <c r="A264">
        <v>3267</v>
      </c>
      <c r="B264" t="s">
        <v>2658</v>
      </c>
      <c r="C264" t="s">
        <v>2660</v>
      </c>
      <c r="D264" t="s">
        <v>1382</v>
      </c>
      <c r="E264" t="s">
        <v>501</v>
      </c>
      <c r="F264" t="s">
        <v>684</v>
      </c>
      <c r="G264" t="s">
        <v>674</v>
      </c>
      <c r="H264" s="44" t="s">
        <v>3173</v>
      </c>
      <c r="I264" s="44" t="s">
        <v>3173</v>
      </c>
      <c r="J264" t="s">
        <v>684</v>
      </c>
    </row>
    <row r="265" spans="1:10" ht="30">
      <c r="A265">
        <v>3268</v>
      </c>
      <c r="B265" t="s">
        <v>2662</v>
      </c>
      <c r="C265" t="s">
        <v>2973</v>
      </c>
      <c r="D265" t="s">
        <v>975</v>
      </c>
      <c r="E265" t="s">
        <v>501</v>
      </c>
      <c r="F265" t="s">
        <v>684</v>
      </c>
      <c r="G265" t="s">
        <v>674</v>
      </c>
      <c r="H265" s="44" t="s">
        <v>3173</v>
      </c>
      <c r="I265" s="44" t="s">
        <v>3173</v>
      </c>
      <c r="J265" t="s">
        <v>684</v>
      </c>
    </row>
    <row r="266" spans="1:10" ht="30">
      <c r="A266">
        <v>3269</v>
      </c>
      <c r="B266" t="s">
        <v>2664</v>
      </c>
      <c r="C266" t="s">
        <v>2974</v>
      </c>
      <c r="D266" t="s">
        <v>1375</v>
      </c>
      <c r="E266" t="s">
        <v>501</v>
      </c>
      <c r="F266" t="s">
        <v>684</v>
      </c>
      <c r="G266" t="s">
        <v>674</v>
      </c>
      <c r="H266" s="44" t="s">
        <v>3173</v>
      </c>
      <c r="I266" s="44" t="s">
        <v>3173</v>
      </c>
      <c r="J266" t="s">
        <v>684</v>
      </c>
    </row>
    <row r="267" spans="1:10">
      <c r="A267" t="s">
        <v>2627</v>
      </c>
      <c r="B267" t="s">
        <v>118</v>
      </c>
      <c r="C267" t="s">
        <v>2975</v>
      </c>
      <c r="D267" t="s">
        <v>964</v>
      </c>
      <c r="E267">
        <v>41015</v>
      </c>
      <c r="F267" t="s">
        <v>496</v>
      </c>
      <c r="G267" t="s">
        <v>496</v>
      </c>
      <c r="H267" t="s">
        <v>2935</v>
      </c>
      <c r="I267">
        <v>4033</v>
      </c>
      <c r="J267" t="s">
        <v>496</v>
      </c>
    </row>
    <row r="268" spans="1:10">
      <c r="A268" t="s">
        <v>2628</v>
      </c>
      <c r="B268" t="s">
        <v>118</v>
      </c>
      <c r="C268" t="s">
        <v>2976</v>
      </c>
      <c r="D268" t="s">
        <v>964</v>
      </c>
      <c r="E268">
        <v>41018</v>
      </c>
      <c r="F268" t="s">
        <v>496</v>
      </c>
      <c r="G268" t="s">
        <v>496</v>
      </c>
      <c r="H268" t="s">
        <v>2935</v>
      </c>
      <c r="I268">
        <v>4033</v>
      </c>
      <c r="J268" t="s">
        <v>496</v>
      </c>
    </row>
    <row r="269" spans="1:10">
      <c r="A269" t="s">
        <v>2630</v>
      </c>
      <c r="B269" t="s">
        <v>118</v>
      </c>
      <c r="C269" t="s">
        <v>2977</v>
      </c>
      <c r="D269" t="s">
        <v>964</v>
      </c>
      <c r="E269">
        <v>41015</v>
      </c>
      <c r="F269" t="s">
        <v>496</v>
      </c>
      <c r="G269" t="s">
        <v>496</v>
      </c>
      <c r="H269" t="s">
        <v>2935</v>
      </c>
      <c r="I269">
        <v>4033</v>
      </c>
      <c r="J269" t="s">
        <v>496</v>
      </c>
    </row>
    <row r="270" spans="1:10">
      <c r="A270" t="s">
        <v>2978</v>
      </c>
      <c r="B270" t="s">
        <v>2654</v>
      </c>
      <c r="C270" t="s">
        <v>2656</v>
      </c>
      <c r="D270" t="s">
        <v>975</v>
      </c>
      <c r="E270">
        <v>41015</v>
      </c>
      <c r="F270" t="s">
        <v>496</v>
      </c>
      <c r="G270" t="s">
        <v>496</v>
      </c>
      <c r="H270" t="s">
        <v>316</v>
      </c>
      <c r="I270">
        <v>4033</v>
      </c>
      <c r="J270" t="s">
        <v>496</v>
      </c>
    </row>
    <row r="271" spans="1:10" ht="30">
      <c r="A271">
        <v>3206</v>
      </c>
      <c r="B271" t="s">
        <v>2694</v>
      </c>
      <c r="C271" t="s">
        <v>2979</v>
      </c>
      <c r="D271" t="s">
        <v>1378</v>
      </c>
      <c r="E271" t="s">
        <v>501</v>
      </c>
      <c r="F271" t="s">
        <v>684</v>
      </c>
      <c r="G271" t="s">
        <v>674</v>
      </c>
      <c r="H271" s="44" t="s">
        <v>3173</v>
      </c>
      <c r="I271" s="44" t="s">
        <v>3173</v>
      </c>
      <c r="J271" t="s">
        <v>684</v>
      </c>
    </row>
    <row r="272" spans="1:10" ht="30">
      <c r="A272" t="s">
        <v>2488</v>
      </c>
      <c r="B272" t="s">
        <v>2980</v>
      </c>
      <c r="C272" t="s">
        <v>2981</v>
      </c>
      <c r="D272" t="s">
        <v>984</v>
      </c>
      <c r="E272">
        <v>41016</v>
      </c>
      <c r="F272" t="s">
        <v>496</v>
      </c>
      <c r="G272" t="s">
        <v>496</v>
      </c>
      <c r="H272" s="44" t="s">
        <v>3173</v>
      </c>
      <c r="I272" s="44" t="s">
        <v>3173</v>
      </c>
      <c r="J272" t="s">
        <v>496</v>
      </c>
    </row>
    <row r="273" spans="1:10">
      <c r="A273" t="s">
        <v>2982</v>
      </c>
      <c r="B273" t="s">
        <v>2731</v>
      </c>
      <c r="C273" t="s">
        <v>2733</v>
      </c>
      <c r="D273" t="s">
        <v>1382</v>
      </c>
      <c r="E273">
        <v>41036</v>
      </c>
      <c r="F273" t="s">
        <v>496</v>
      </c>
      <c r="G273" t="s">
        <v>496</v>
      </c>
      <c r="H273" t="s">
        <v>2939</v>
      </c>
      <c r="I273">
        <v>4033</v>
      </c>
      <c r="J273" t="s">
        <v>496</v>
      </c>
    </row>
    <row r="274" spans="1:10">
      <c r="A274" t="s">
        <v>2983</v>
      </c>
      <c r="B274" t="s">
        <v>2735</v>
      </c>
      <c r="C274" t="s">
        <v>2737</v>
      </c>
      <c r="D274" t="s">
        <v>975</v>
      </c>
      <c r="E274" t="s">
        <v>501</v>
      </c>
      <c r="F274" t="s">
        <v>684</v>
      </c>
      <c r="G274" t="s">
        <v>674</v>
      </c>
      <c r="H274" t="s">
        <v>316</v>
      </c>
      <c r="I274">
        <v>4033</v>
      </c>
      <c r="J274" t="s">
        <v>684</v>
      </c>
    </row>
    <row r="275" spans="1:10" ht="30">
      <c r="A275" t="s">
        <v>2984</v>
      </c>
      <c r="B275" t="s">
        <v>1780</v>
      </c>
      <c r="C275" t="s">
        <v>2740</v>
      </c>
      <c r="D275" t="s">
        <v>1416</v>
      </c>
      <c r="E275" t="s">
        <v>501</v>
      </c>
      <c r="F275" t="s">
        <v>684</v>
      </c>
      <c r="G275" t="s">
        <v>674</v>
      </c>
      <c r="H275" s="44" t="s">
        <v>3173</v>
      </c>
      <c r="I275">
        <v>4033</v>
      </c>
      <c r="J275" t="s">
        <v>684</v>
      </c>
    </row>
    <row r="276" spans="1:10" ht="30">
      <c r="A276" t="s">
        <v>2985</v>
      </c>
      <c r="B276" t="s">
        <v>2741</v>
      </c>
      <c r="C276" t="s">
        <v>2743</v>
      </c>
      <c r="D276" t="s">
        <v>1382</v>
      </c>
      <c r="E276" t="s">
        <v>501</v>
      </c>
      <c r="F276" t="s">
        <v>684</v>
      </c>
      <c r="G276" t="s">
        <v>674</v>
      </c>
      <c r="H276" s="44" t="s">
        <v>3173</v>
      </c>
      <c r="I276">
        <v>4033</v>
      </c>
      <c r="J276" t="s">
        <v>684</v>
      </c>
    </row>
    <row r="277" spans="1:10" ht="30">
      <c r="A277" t="s">
        <v>2986</v>
      </c>
      <c r="B277" t="s">
        <v>2745</v>
      </c>
      <c r="C277" t="s">
        <v>2747</v>
      </c>
      <c r="D277" t="s">
        <v>982</v>
      </c>
      <c r="E277">
        <v>41033</v>
      </c>
      <c r="F277" s="30" t="s">
        <v>682</v>
      </c>
      <c r="G277" s="30" t="s">
        <v>682</v>
      </c>
      <c r="H277" t="s">
        <v>2935</v>
      </c>
      <c r="I277">
        <v>4033</v>
      </c>
      <c r="J277" s="44" t="s">
        <v>3173</v>
      </c>
    </row>
    <row r="278" spans="1:10">
      <c r="A278" t="s">
        <v>2987</v>
      </c>
      <c r="B278" t="s">
        <v>2749</v>
      </c>
      <c r="C278" t="s">
        <v>2751</v>
      </c>
      <c r="D278" t="s">
        <v>1375</v>
      </c>
      <c r="E278">
        <v>41031</v>
      </c>
      <c r="F278" t="s">
        <v>496</v>
      </c>
      <c r="G278" t="s">
        <v>496</v>
      </c>
      <c r="H278" t="s">
        <v>169</v>
      </c>
      <c r="I278">
        <v>4033</v>
      </c>
      <c r="J278" t="s">
        <v>496</v>
      </c>
    </row>
    <row r="279" spans="1:10">
      <c r="A279" t="s">
        <v>2988</v>
      </c>
      <c r="B279" t="s">
        <v>2753</v>
      </c>
      <c r="C279" t="s">
        <v>2755</v>
      </c>
      <c r="D279" t="s">
        <v>1382</v>
      </c>
      <c r="E279">
        <v>41032</v>
      </c>
      <c r="F279" t="s">
        <v>496</v>
      </c>
      <c r="G279" t="s">
        <v>496</v>
      </c>
      <c r="H279" t="s">
        <v>2939</v>
      </c>
      <c r="I279">
        <v>4033</v>
      </c>
      <c r="J279" t="s">
        <v>496</v>
      </c>
    </row>
    <row r="280" spans="1:10" ht="30">
      <c r="A280" t="s">
        <v>2989</v>
      </c>
      <c r="B280" t="s">
        <v>2757</v>
      </c>
      <c r="C280" t="s">
        <v>2759</v>
      </c>
      <c r="D280" t="s">
        <v>1366</v>
      </c>
      <c r="E280" t="s">
        <v>501</v>
      </c>
      <c r="F280" t="s">
        <v>684</v>
      </c>
      <c r="G280" t="s">
        <v>674</v>
      </c>
      <c r="H280" s="44" t="s">
        <v>3173</v>
      </c>
      <c r="I280">
        <v>4033</v>
      </c>
      <c r="J280" t="s">
        <v>684</v>
      </c>
    </row>
    <row r="281" spans="1:10" ht="30">
      <c r="A281" t="s">
        <v>2990</v>
      </c>
      <c r="B281" t="s">
        <v>2761</v>
      </c>
      <c r="C281" t="s">
        <v>2763</v>
      </c>
      <c r="D281" t="s">
        <v>1375</v>
      </c>
      <c r="E281" t="s">
        <v>501</v>
      </c>
      <c r="F281" t="s">
        <v>684</v>
      </c>
      <c r="G281" t="s">
        <v>674</v>
      </c>
      <c r="H281" s="44" t="s">
        <v>3173</v>
      </c>
      <c r="I281">
        <v>4033</v>
      </c>
      <c r="J281" t="s">
        <v>684</v>
      </c>
    </row>
    <row r="282" spans="1:10" ht="30">
      <c r="A282" t="s">
        <v>2991</v>
      </c>
      <c r="B282" t="s">
        <v>2765</v>
      </c>
      <c r="C282" t="s">
        <v>2767</v>
      </c>
      <c r="D282" t="s">
        <v>1375</v>
      </c>
      <c r="E282" t="s">
        <v>501</v>
      </c>
      <c r="F282" t="s">
        <v>684</v>
      </c>
      <c r="G282" t="s">
        <v>674</v>
      </c>
      <c r="H282" s="44" t="s">
        <v>3173</v>
      </c>
      <c r="I282">
        <v>4033</v>
      </c>
      <c r="J282" t="s">
        <v>684</v>
      </c>
    </row>
    <row r="283" spans="1:10" ht="30">
      <c r="A283" t="s">
        <v>2992</v>
      </c>
      <c r="B283" t="s">
        <v>2795</v>
      </c>
      <c r="C283" t="s">
        <v>2797</v>
      </c>
      <c r="D283" t="s">
        <v>980</v>
      </c>
      <c r="E283" t="s">
        <v>501</v>
      </c>
      <c r="F283" t="s">
        <v>684</v>
      </c>
      <c r="G283" t="s">
        <v>674</v>
      </c>
      <c r="H283" s="44" t="s">
        <v>3173</v>
      </c>
      <c r="I283">
        <v>4035</v>
      </c>
      <c r="J283" t="s">
        <v>684</v>
      </c>
    </row>
    <row r="284" spans="1:10" ht="30">
      <c r="A284" t="s">
        <v>2993</v>
      </c>
      <c r="B284" t="s">
        <v>2799</v>
      </c>
      <c r="C284" t="s">
        <v>2801</v>
      </c>
      <c r="D284" t="s">
        <v>980</v>
      </c>
      <c r="E284" t="s">
        <v>3175</v>
      </c>
      <c r="F284" s="44" t="s">
        <v>3173</v>
      </c>
      <c r="G284" s="44" t="s">
        <v>3173</v>
      </c>
      <c r="H284" t="s">
        <v>2939</v>
      </c>
      <c r="I284">
        <v>4035</v>
      </c>
      <c r="J284" s="44" t="s">
        <v>3173</v>
      </c>
    </row>
    <row r="285" spans="1:10" ht="30">
      <c r="A285" t="s">
        <v>2994</v>
      </c>
      <c r="B285" t="s">
        <v>2803</v>
      </c>
      <c r="C285" t="s">
        <v>2995</v>
      </c>
      <c r="D285" t="s">
        <v>1375</v>
      </c>
      <c r="E285">
        <v>41036</v>
      </c>
      <c r="F285" s="30" t="s">
        <v>682</v>
      </c>
      <c r="G285" s="30" t="s">
        <v>488</v>
      </c>
      <c r="H285" t="s">
        <v>2935</v>
      </c>
      <c r="I285">
        <v>4033</v>
      </c>
      <c r="J285" s="44" t="s">
        <v>3173</v>
      </c>
    </row>
    <row r="286" spans="1:10">
      <c r="A286" t="s">
        <v>2996</v>
      </c>
      <c r="B286" t="s">
        <v>2807</v>
      </c>
      <c r="C286" t="s">
        <v>2809</v>
      </c>
      <c r="D286" t="s">
        <v>984</v>
      </c>
      <c r="E286">
        <v>41023</v>
      </c>
      <c r="F286" t="s">
        <v>496</v>
      </c>
      <c r="G286" t="s">
        <v>496</v>
      </c>
      <c r="H286" t="s">
        <v>2935</v>
      </c>
      <c r="I286">
        <v>4033</v>
      </c>
      <c r="J286" t="s">
        <v>496</v>
      </c>
    </row>
    <row r="287" spans="1:10" ht="30">
      <c r="A287" t="s">
        <v>3072</v>
      </c>
      <c r="B287" t="s">
        <v>2835</v>
      </c>
      <c r="C287" t="s">
        <v>2837</v>
      </c>
      <c r="D287" t="s">
        <v>964</v>
      </c>
      <c r="E287" t="s">
        <v>501</v>
      </c>
      <c r="F287" t="s">
        <v>684</v>
      </c>
      <c r="G287" t="s">
        <v>674</v>
      </c>
      <c r="H287" s="44" t="s">
        <v>3173</v>
      </c>
      <c r="I287">
        <v>4033</v>
      </c>
      <c r="J287" t="s">
        <v>684</v>
      </c>
    </row>
    <row r="288" spans="1:10" ht="30">
      <c r="A288" t="s">
        <v>3073</v>
      </c>
      <c r="B288" t="s">
        <v>2839</v>
      </c>
      <c r="C288" t="s">
        <v>2841</v>
      </c>
      <c r="D288" t="s">
        <v>1378</v>
      </c>
      <c r="E288" t="s">
        <v>501</v>
      </c>
      <c r="F288" t="s">
        <v>684</v>
      </c>
      <c r="G288" t="s">
        <v>674</v>
      </c>
      <c r="H288" s="44" t="s">
        <v>3173</v>
      </c>
      <c r="I288">
        <v>4035</v>
      </c>
      <c r="J288" t="s">
        <v>684</v>
      </c>
    </row>
    <row r="289" spans="1:10">
      <c r="A289" t="s">
        <v>3074</v>
      </c>
      <c r="B289" t="s">
        <v>2831</v>
      </c>
      <c r="C289" t="s">
        <v>2833</v>
      </c>
      <c r="D289" t="s">
        <v>1375</v>
      </c>
      <c r="E289">
        <v>41032</v>
      </c>
      <c r="F289" t="s">
        <v>496</v>
      </c>
      <c r="G289" t="s">
        <v>496</v>
      </c>
      <c r="H289" t="s">
        <v>169</v>
      </c>
      <c r="I289">
        <v>4033</v>
      </c>
      <c r="J289" t="s">
        <v>496</v>
      </c>
    </row>
    <row r="290" spans="1:10">
      <c r="A290" t="s">
        <v>3075</v>
      </c>
      <c r="B290" t="s">
        <v>2843</v>
      </c>
      <c r="C290" t="s">
        <v>2845</v>
      </c>
      <c r="D290" t="s">
        <v>1379</v>
      </c>
      <c r="E290">
        <v>41032</v>
      </c>
      <c r="F290" s="30" t="s">
        <v>496</v>
      </c>
      <c r="G290" s="30" t="s">
        <v>496</v>
      </c>
      <c r="H290" t="s">
        <v>2943</v>
      </c>
      <c r="I290">
        <v>4035</v>
      </c>
      <c r="J290" s="30" t="s">
        <v>496</v>
      </c>
    </row>
    <row r="291" spans="1:10" ht="30">
      <c r="A291" t="s">
        <v>3076</v>
      </c>
      <c r="B291" t="s">
        <v>2847</v>
      </c>
      <c r="C291" t="s">
        <v>2849</v>
      </c>
      <c r="D291" t="s">
        <v>978</v>
      </c>
      <c r="E291" t="s">
        <v>501</v>
      </c>
      <c r="F291" t="s">
        <v>684</v>
      </c>
      <c r="G291" t="s">
        <v>674</v>
      </c>
      <c r="H291" s="44" t="s">
        <v>3173</v>
      </c>
      <c r="I291">
        <v>4033</v>
      </c>
      <c r="J291" t="s">
        <v>684</v>
      </c>
    </row>
    <row r="292" spans="1:10">
      <c r="A292" t="s">
        <v>3077</v>
      </c>
      <c r="B292" t="s">
        <v>2851</v>
      </c>
      <c r="C292" t="s">
        <v>2853</v>
      </c>
      <c r="D292" t="s">
        <v>982</v>
      </c>
      <c r="E292">
        <v>41032</v>
      </c>
      <c r="F292" s="30" t="s">
        <v>496</v>
      </c>
      <c r="G292" s="30" t="s">
        <v>496</v>
      </c>
      <c r="H292" t="s">
        <v>2935</v>
      </c>
      <c r="I292">
        <v>4033</v>
      </c>
      <c r="J292" s="30" t="s">
        <v>496</v>
      </c>
    </row>
    <row r="293" spans="1:10">
      <c r="A293" t="s">
        <v>3078</v>
      </c>
      <c r="B293" t="s">
        <v>2855</v>
      </c>
      <c r="C293" t="s">
        <v>2857</v>
      </c>
      <c r="D293" t="s">
        <v>984</v>
      </c>
      <c r="E293">
        <v>41031</v>
      </c>
      <c r="F293" t="s">
        <v>496</v>
      </c>
      <c r="G293" t="s">
        <v>496</v>
      </c>
      <c r="H293" t="s">
        <v>2935</v>
      </c>
      <c r="I293">
        <v>4033</v>
      </c>
      <c r="J293" t="s">
        <v>496</v>
      </c>
    </row>
    <row r="294" spans="1:10" ht="30">
      <c r="A294" t="s">
        <v>3079</v>
      </c>
      <c r="B294" t="s">
        <v>2859</v>
      </c>
      <c r="C294" t="s">
        <v>2861</v>
      </c>
      <c r="D294" t="s">
        <v>164</v>
      </c>
      <c r="E294" t="s">
        <v>501</v>
      </c>
      <c r="F294" t="s">
        <v>684</v>
      </c>
      <c r="G294" t="s">
        <v>674</v>
      </c>
      <c r="H294" s="44" t="s">
        <v>3173</v>
      </c>
      <c r="I294">
        <v>4035</v>
      </c>
      <c r="J294" t="s">
        <v>684</v>
      </c>
    </row>
    <row r="295" spans="1:10" ht="30">
      <c r="A295" t="s">
        <v>3080</v>
      </c>
      <c r="B295" t="s">
        <v>2889</v>
      </c>
      <c r="C295" t="s">
        <v>2891</v>
      </c>
      <c r="D295" t="s">
        <v>1382</v>
      </c>
      <c r="E295" t="s">
        <v>501</v>
      </c>
      <c r="F295" t="s">
        <v>684</v>
      </c>
      <c r="G295" t="s">
        <v>674</v>
      </c>
      <c r="H295" s="44" t="s">
        <v>3173</v>
      </c>
      <c r="I295">
        <v>4033</v>
      </c>
      <c r="J295" t="s">
        <v>684</v>
      </c>
    </row>
    <row r="296" spans="1:10" ht="30">
      <c r="A296" t="s">
        <v>3081</v>
      </c>
      <c r="B296" t="s">
        <v>2893</v>
      </c>
      <c r="C296" t="s">
        <v>2895</v>
      </c>
      <c r="D296" t="s">
        <v>984</v>
      </c>
      <c r="E296" t="s">
        <v>501</v>
      </c>
      <c r="F296" t="s">
        <v>684</v>
      </c>
      <c r="G296" t="s">
        <v>674</v>
      </c>
      <c r="H296" s="44" t="s">
        <v>3173</v>
      </c>
      <c r="I296">
        <v>4033</v>
      </c>
      <c r="J296" t="s">
        <v>684</v>
      </c>
    </row>
    <row r="297" spans="1:10" ht="30">
      <c r="A297" t="s">
        <v>3082</v>
      </c>
      <c r="B297" t="s">
        <v>2897</v>
      </c>
      <c r="C297" t="s">
        <v>2899</v>
      </c>
      <c r="D297" t="s">
        <v>1378</v>
      </c>
      <c r="E297" t="s">
        <v>501</v>
      </c>
      <c r="F297" t="s">
        <v>684</v>
      </c>
      <c r="G297" t="s">
        <v>674</v>
      </c>
      <c r="H297" s="44" t="s">
        <v>3173</v>
      </c>
      <c r="I297">
        <v>4035</v>
      </c>
      <c r="J297" t="s">
        <v>684</v>
      </c>
    </row>
    <row r="298" spans="1:10" ht="30">
      <c r="A298" t="s">
        <v>3083</v>
      </c>
      <c r="B298" t="s">
        <v>2901</v>
      </c>
      <c r="C298" t="s">
        <v>2903</v>
      </c>
      <c r="D298" t="s">
        <v>1379</v>
      </c>
      <c r="E298">
        <v>41033</v>
      </c>
      <c r="F298" s="30" t="s">
        <v>682</v>
      </c>
      <c r="G298" s="30" t="s">
        <v>682</v>
      </c>
      <c r="H298" t="s">
        <v>2943</v>
      </c>
      <c r="I298">
        <v>4035</v>
      </c>
      <c r="J298" s="44" t="s">
        <v>3173</v>
      </c>
    </row>
    <row r="299" spans="1:10">
      <c r="A299" t="s">
        <v>3084</v>
      </c>
      <c r="B299" t="s">
        <v>2905</v>
      </c>
      <c r="C299" t="s">
        <v>2907</v>
      </c>
      <c r="D299" t="s">
        <v>1378</v>
      </c>
      <c r="E299">
        <v>41038</v>
      </c>
      <c r="F299" t="s">
        <v>682</v>
      </c>
      <c r="G299" t="s">
        <v>488</v>
      </c>
      <c r="H299" t="s">
        <v>2939</v>
      </c>
      <c r="I299">
        <v>4035</v>
      </c>
      <c r="J299" t="s">
        <v>682</v>
      </c>
    </row>
    <row r="300" spans="1:10">
      <c r="A300" t="s">
        <v>3085</v>
      </c>
      <c r="B300" t="s">
        <v>2905</v>
      </c>
      <c r="C300" t="s">
        <v>2910</v>
      </c>
      <c r="D300" t="s">
        <v>1378</v>
      </c>
      <c r="E300">
        <v>41038</v>
      </c>
      <c r="F300" t="s">
        <v>682</v>
      </c>
      <c r="G300" t="s">
        <v>488</v>
      </c>
      <c r="H300" t="s">
        <v>2939</v>
      </c>
      <c r="I300">
        <v>4035</v>
      </c>
      <c r="J300" t="s">
        <v>682</v>
      </c>
    </row>
    <row r="301" spans="1:10" ht="30">
      <c r="A301" t="s">
        <v>3086</v>
      </c>
      <c r="B301" t="s">
        <v>2905</v>
      </c>
      <c r="C301" t="s">
        <v>2913</v>
      </c>
      <c r="D301" t="s">
        <v>1378</v>
      </c>
      <c r="E301" s="44" t="s">
        <v>3173</v>
      </c>
      <c r="F301" t="s">
        <v>684</v>
      </c>
      <c r="G301" t="s">
        <v>674</v>
      </c>
      <c r="H301" t="s">
        <v>2939</v>
      </c>
      <c r="I301">
        <v>4035</v>
      </c>
      <c r="J301" s="44" t="s">
        <v>3173</v>
      </c>
    </row>
    <row r="302" spans="1:10" ht="30">
      <c r="A302" t="s">
        <v>3087</v>
      </c>
      <c r="B302" t="s">
        <v>2905</v>
      </c>
      <c r="C302" t="s">
        <v>2915</v>
      </c>
      <c r="D302" t="s">
        <v>1378</v>
      </c>
      <c r="E302">
        <v>41039</v>
      </c>
      <c r="F302" t="s">
        <v>682</v>
      </c>
      <c r="G302" t="s">
        <v>682</v>
      </c>
      <c r="H302" t="s">
        <v>2939</v>
      </c>
      <c r="I302">
        <v>4035</v>
      </c>
      <c r="J302" s="44" t="s">
        <v>3173</v>
      </c>
    </row>
    <row r="303" spans="1:10">
      <c r="A303" t="s">
        <v>3088</v>
      </c>
      <c r="B303" t="s">
        <v>2905</v>
      </c>
      <c r="C303" t="s">
        <v>2917</v>
      </c>
      <c r="D303" t="s">
        <v>1378</v>
      </c>
      <c r="E303">
        <v>41038</v>
      </c>
      <c r="F303" t="s">
        <v>682</v>
      </c>
      <c r="G303" t="s">
        <v>488</v>
      </c>
      <c r="H303" t="s">
        <v>2939</v>
      </c>
      <c r="I303">
        <v>4035</v>
      </c>
      <c r="J303" t="s">
        <v>682</v>
      </c>
    </row>
    <row r="304" spans="1:10" ht="30">
      <c r="A304" t="s">
        <v>3089</v>
      </c>
      <c r="B304" t="s">
        <v>2694</v>
      </c>
      <c r="C304" t="s">
        <v>2919</v>
      </c>
      <c r="D304" t="s">
        <v>1378</v>
      </c>
      <c r="E304" s="30">
        <v>41039</v>
      </c>
      <c r="F304" s="30" t="s">
        <v>682</v>
      </c>
      <c r="G304" s="30" t="s">
        <v>682</v>
      </c>
      <c r="H304" t="s">
        <v>2939</v>
      </c>
      <c r="I304">
        <v>4035</v>
      </c>
      <c r="J304" s="44" t="s">
        <v>3173</v>
      </c>
    </row>
    <row r="305" spans="1:10" ht="30">
      <c r="A305" t="s">
        <v>3090</v>
      </c>
      <c r="B305" t="s">
        <v>2694</v>
      </c>
      <c r="C305" t="s">
        <v>2922</v>
      </c>
      <c r="D305" t="s">
        <v>1378</v>
      </c>
      <c r="E305" s="30">
        <v>41039</v>
      </c>
      <c r="F305" s="30" t="s">
        <v>682</v>
      </c>
      <c r="G305" s="30" t="s">
        <v>682</v>
      </c>
      <c r="H305" t="s">
        <v>2939</v>
      </c>
      <c r="I305">
        <v>4035</v>
      </c>
      <c r="J305" s="44" t="s">
        <v>3173</v>
      </c>
    </row>
    <row r="306" spans="1:10" ht="30">
      <c r="A306" t="s">
        <v>3091</v>
      </c>
      <c r="B306" t="s">
        <v>2694</v>
      </c>
      <c r="C306" t="s">
        <v>2925</v>
      </c>
      <c r="D306" t="s">
        <v>1378</v>
      </c>
      <c r="E306" s="30">
        <v>41040</v>
      </c>
      <c r="F306" s="30" t="s">
        <v>682</v>
      </c>
      <c r="G306" s="30" t="s">
        <v>682</v>
      </c>
      <c r="H306" t="s">
        <v>2939</v>
      </c>
      <c r="I306">
        <v>4035</v>
      </c>
      <c r="J306" s="44" t="s">
        <v>3173</v>
      </c>
    </row>
    <row r="307" spans="1:10" ht="30">
      <c r="A307" t="s">
        <v>3092</v>
      </c>
      <c r="B307" t="s">
        <v>190</v>
      </c>
      <c r="C307" t="s">
        <v>2928</v>
      </c>
      <c r="D307" t="s">
        <v>1378</v>
      </c>
      <c r="E307" s="30">
        <v>41043</v>
      </c>
      <c r="F307" s="30" t="s">
        <v>682</v>
      </c>
      <c r="G307" s="30" t="s">
        <v>682</v>
      </c>
      <c r="H307" t="s">
        <v>2939</v>
      </c>
      <c r="I307">
        <v>4035</v>
      </c>
      <c r="J307" s="44" t="s">
        <v>3173</v>
      </c>
    </row>
    <row r="308" spans="1:10" ht="30">
      <c r="A308" t="s">
        <v>3093</v>
      </c>
      <c r="B308" t="s">
        <v>190</v>
      </c>
      <c r="C308" t="s">
        <v>2931</v>
      </c>
      <c r="D308" t="s">
        <v>1378</v>
      </c>
      <c r="E308" s="30">
        <v>41043</v>
      </c>
      <c r="F308" s="30" t="s">
        <v>682</v>
      </c>
      <c r="G308" s="30" t="s">
        <v>682</v>
      </c>
      <c r="H308" t="s">
        <v>2939</v>
      </c>
      <c r="I308">
        <v>4035</v>
      </c>
      <c r="J308" s="44" t="s">
        <v>3173</v>
      </c>
    </row>
    <row r="309" spans="1:10" ht="30">
      <c r="A309" t="s">
        <v>3094</v>
      </c>
      <c r="B309" t="s">
        <v>3047</v>
      </c>
      <c r="C309" t="s">
        <v>3095</v>
      </c>
      <c r="D309" t="s">
        <v>1416</v>
      </c>
      <c r="E309" s="30">
        <v>41038</v>
      </c>
      <c r="F309" s="30" t="s">
        <v>682</v>
      </c>
      <c r="G309" s="30" t="s">
        <v>682</v>
      </c>
      <c r="H309" t="s">
        <v>2935</v>
      </c>
      <c r="I309">
        <v>4033</v>
      </c>
      <c r="J309" s="44" t="s">
        <v>3173</v>
      </c>
    </row>
    <row r="310" spans="1:10" ht="30">
      <c r="A310" t="s">
        <v>3096</v>
      </c>
      <c r="B310" t="s">
        <v>3047</v>
      </c>
      <c r="C310" t="s">
        <v>3052</v>
      </c>
      <c r="D310" t="s">
        <v>1416</v>
      </c>
      <c r="E310" s="30">
        <v>41039</v>
      </c>
      <c r="F310" s="30" t="s">
        <v>682</v>
      </c>
      <c r="G310" s="30" t="s">
        <v>682</v>
      </c>
      <c r="H310" t="s">
        <v>2935</v>
      </c>
      <c r="I310">
        <v>4033</v>
      </c>
      <c r="J310" s="44" t="s">
        <v>3173</v>
      </c>
    </row>
    <row r="311" spans="1:10" ht="30">
      <c r="A311" t="s">
        <v>3097</v>
      </c>
      <c r="B311" t="s">
        <v>3047</v>
      </c>
      <c r="C311" t="s">
        <v>3069</v>
      </c>
      <c r="D311" t="s">
        <v>1416</v>
      </c>
      <c r="E311" s="30">
        <v>41040</v>
      </c>
      <c r="F311" s="30" t="s">
        <v>682</v>
      </c>
      <c r="G311" s="30" t="s">
        <v>682</v>
      </c>
      <c r="H311" t="s">
        <v>2935</v>
      </c>
      <c r="I311">
        <v>4033</v>
      </c>
      <c r="J311" s="44" t="s">
        <v>3173</v>
      </c>
    </row>
    <row r="312" spans="1:10" ht="30">
      <c r="A312" t="s">
        <v>3098</v>
      </c>
      <c r="B312" t="s">
        <v>3054</v>
      </c>
      <c r="C312" t="s">
        <v>3056</v>
      </c>
      <c r="D312" t="s">
        <v>1416</v>
      </c>
      <c r="E312" s="30">
        <v>41038</v>
      </c>
      <c r="F312" s="30" t="s">
        <v>682</v>
      </c>
      <c r="G312" s="30" t="s">
        <v>682</v>
      </c>
      <c r="H312" t="s">
        <v>2935</v>
      </c>
      <c r="I312">
        <v>4033</v>
      </c>
      <c r="J312" s="44" t="s">
        <v>3173</v>
      </c>
    </row>
    <row r="313" spans="1:10" ht="30">
      <c r="A313" t="s">
        <v>3099</v>
      </c>
      <c r="B313" t="s">
        <v>3054</v>
      </c>
      <c r="C313" t="s">
        <v>3059</v>
      </c>
      <c r="D313" t="s">
        <v>1416</v>
      </c>
      <c r="E313" s="30">
        <v>41039</v>
      </c>
      <c r="F313" s="30" t="s">
        <v>682</v>
      </c>
      <c r="G313" s="30" t="s">
        <v>682</v>
      </c>
      <c r="H313" t="s">
        <v>2935</v>
      </c>
      <c r="I313">
        <v>4033</v>
      </c>
      <c r="J313" s="44" t="s">
        <v>3173</v>
      </c>
    </row>
    <row r="314" spans="1:10" ht="30">
      <c r="A314" t="s">
        <v>3100</v>
      </c>
      <c r="B314" t="s">
        <v>3061</v>
      </c>
      <c r="C314" t="s">
        <v>3063</v>
      </c>
      <c r="D314" t="s">
        <v>1416</v>
      </c>
      <c r="E314" s="30">
        <v>41040</v>
      </c>
      <c r="F314" s="30" t="s">
        <v>682</v>
      </c>
      <c r="G314" s="30" t="s">
        <v>682</v>
      </c>
      <c r="H314" t="s">
        <v>2935</v>
      </c>
      <c r="I314">
        <v>4033</v>
      </c>
      <c r="J314" s="44" t="s">
        <v>3173</v>
      </c>
    </row>
    <row r="315" spans="1:10" ht="30">
      <c r="A315" t="s">
        <v>3101</v>
      </c>
      <c r="B315" t="s">
        <v>3061</v>
      </c>
      <c r="C315" t="s">
        <v>3066</v>
      </c>
      <c r="D315" t="s">
        <v>1416</v>
      </c>
      <c r="E315" s="44" t="s">
        <v>3173</v>
      </c>
      <c r="F315" t="s">
        <v>684</v>
      </c>
      <c r="G315" t="s">
        <v>674</v>
      </c>
      <c r="H315" t="s">
        <v>2935</v>
      </c>
      <c r="I315">
        <v>4033</v>
      </c>
      <c r="J315" t="s">
        <v>684</v>
      </c>
    </row>
    <row r="316" spans="1:10">
      <c r="A316" s="30" t="s">
        <v>3151</v>
      </c>
      <c r="B316" s="30" t="s">
        <v>3015</v>
      </c>
      <c r="C316" s="30" t="s">
        <v>3017</v>
      </c>
      <c r="D316" s="30" t="s">
        <v>980</v>
      </c>
      <c r="E316" s="30">
        <v>41038</v>
      </c>
      <c r="F316" s="30" t="s">
        <v>682</v>
      </c>
      <c r="G316" s="30" t="s">
        <v>682</v>
      </c>
      <c r="H316" s="30" t="s">
        <v>2935</v>
      </c>
      <c r="I316">
        <v>4035</v>
      </c>
      <c r="J316" s="30" t="s">
        <v>682</v>
      </c>
    </row>
    <row r="317" spans="1:10" ht="30">
      <c r="A317" t="s">
        <v>3152</v>
      </c>
      <c r="B317" t="s">
        <v>3015</v>
      </c>
      <c r="C317" t="s">
        <v>3020</v>
      </c>
      <c r="D317" t="s">
        <v>980</v>
      </c>
      <c r="E317">
        <v>41039</v>
      </c>
      <c r="F317" t="s">
        <v>682</v>
      </c>
      <c r="G317" t="s">
        <v>682</v>
      </c>
      <c r="H317" t="s">
        <v>2939</v>
      </c>
      <c r="I317">
        <v>4035</v>
      </c>
      <c r="J317" s="44" t="s">
        <v>3173</v>
      </c>
    </row>
    <row r="318" spans="1:10" ht="30">
      <c r="A318" t="s">
        <v>3153</v>
      </c>
      <c r="B318" t="s">
        <v>3022</v>
      </c>
      <c r="C318" t="s">
        <v>3024</v>
      </c>
      <c r="D318" t="s">
        <v>980</v>
      </c>
      <c r="E318">
        <v>41039</v>
      </c>
      <c r="F318" t="s">
        <v>682</v>
      </c>
      <c r="G318" t="s">
        <v>682</v>
      </c>
      <c r="H318" t="s">
        <v>2939</v>
      </c>
      <c r="I318">
        <v>4035</v>
      </c>
      <c r="J318" s="44" t="s">
        <v>3173</v>
      </c>
    </row>
    <row r="319" spans="1:10" ht="30">
      <c r="A319" t="s">
        <v>3154</v>
      </c>
      <c r="B319" t="s">
        <v>3022</v>
      </c>
      <c r="C319" t="s">
        <v>3027</v>
      </c>
      <c r="D319" t="s">
        <v>980</v>
      </c>
      <c r="E319">
        <v>41040</v>
      </c>
      <c r="F319" t="s">
        <v>682</v>
      </c>
      <c r="G319" t="s">
        <v>682</v>
      </c>
      <c r="H319" t="s">
        <v>2939</v>
      </c>
      <c r="I319">
        <v>4035</v>
      </c>
      <c r="J319" s="44" t="s">
        <v>3173</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row r="2" spans="2:8" ht="24" thickBot="1">
      <c r="B2" s="244" t="s">
        <v>4744</v>
      </c>
      <c r="C2" s="245"/>
      <c r="D2" s="245"/>
      <c r="E2" s="245"/>
      <c r="F2" s="245"/>
      <c r="G2" s="246"/>
      <c r="H2" s="247"/>
    </row>
    <row r="3" spans="2:8" ht="15.75" thickBot="1"/>
    <row r="4" spans="2:8" ht="15.75" thickBot="1">
      <c r="C4" s="248" t="s">
        <v>4745</v>
      </c>
      <c r="D4" s="249"/>
      <c r="E4" s="250" t="s">
        <v>4746</v>
      </c>
      <c r="F4" s="251"/>
      <c r="G4" s="250" t="s">
        <v>5717</v>
      </c>
      <c r="H4" s="251"/>
    </row>
    <row r="5" spans="2:8">
      <c r="B5" s="66" t="s">
        <v>4747</v>
      </c>
      <c r="C5" s="52" t="s">
        <v>4748</v>
      </c>
      <c r="D5" s="53" t="s">
        <v>4749</v>
      </c>
      <c r="E5" s="54" t="s">
        <v>4748</v>
      </c>
      <c r="F5" s="55" t="s">
        <v>4749</v>
      </c>
      <c r="G5" s="54" t="s">
        <v>4748</v>
      </c>
      <c r="H5" s="55" t="s">
        <v>4749</v>
      </c>
    </row>
    <row r="6" spans="2:8" s="30" customFormat="1" ht="30">
      <c r="B6" s="67">
        <v>41064</v>
      </c>
      <c r="C6" s="56">
        <v>120</v>
      </c>
      <c r="D6" s="57" t="s">
        <v>4763</v>
      </c>
      <c r="E6" s="58" t="s">
        <v>501</v>
      </c>
      <c r="F6" s="59" t="s">
        <v>501</v>
      </c>
      <c r="G6" s="58" t="s">
        <v>501</v>
      </c>
      <c r="H6" s="59" t="s">
        <v>501</v>
      </c>
    </row>
    <row r="7" spans="2:8" ht="30">
      <c r="B7" s="67">
        <v>41071</v>
      </c>
      <c r="C7" s="56">
        <v>184.5</v>
      </c>
      <c r="D7" s="57" t="s">
        <v>4750</v>
      </c>
      <c r="E7" s="58" t="s">
        <v>501</v>
      </c>
      <c r="F7" s="59" t="s">
        <v>501</v>
      </c>
      <c r="G7" s="58" t="s">
        <v>501</v>
      </c>
      <c r="H7" s="59" t="s">
        <v>501</v>
      </c>
    </row>
    <row r="8" spans="2:8" ht="60">
      <c r="B8" s="67">
        <v>41075</v>
      </c>
      <c r="C8" s="56">
        <v>131.25</v>
      </c>
      <c r="D8" s="57" t="s">
        <v>4751</v>
      </c>
      <c r="E8" s="58">
        <v>93.75</v>
      </c>
      <c r="F8" s="59" t="s">
        <v>4752</v>
      </c>
      <c r="G8" s="58" t="s">
        <v>501</v>
      </c>
      <c r="H8" s="59" t="s">
        <v>501</v>
      </c>
    </row>
    <row r="9" spans="2:8" ht="45">
      <c r="B9" s="67">
        <v>41044</v>
      </c>
      <c r="C9" s="56" t="s">
        <v>501</v>
      </c>
      <c r="D9" s="57" t="s">
        <v>501</v>
      </c>
      <c r="E9" s="58">
        <v>402.18</v>
      </c>
      <c r="F9" s="59" t="s">
        <v>4753</v>
      </c>
      <c r="G9" s="58" t="s">
        <v>501</v>
      </c>
      <c r="H9" s="59" t="s">
        <v>501</v>
      </c>
    </row>
    <row r="10" spans="2:8">
      <c r="B10" s="67">
        <v>41078</v>
      </c>
      <c r="C10" s="56" t="s">
        <v>501</v>
      </c>
      <c r="D10" s="57" t="s">
        <v>501</v>
      </c>
      <c r="E10" s="58">
        <v>93.75</v>
      </c>
      <c r="F10" s="59" t="s">
        <v>4754</v>
      </c>
      <c r="G10" s="58" t="s">
        <v>501</v>
      </c>
      <c r="H10" s="59" t="s">
        <v>501</v>
      </c>
    </row>
    <row r="11" spans="2:8" ht="30">
      <c r="B11" s="67">
        <v>41081</v>
      </c>
      <c r="C11" s="56">
        <v>150</v>
      </c>
      <c r="D11" s="57" t="s">
        <v>4755</v>
      </c>
      <c r="E11" s="58" t="s">
        <v>501</v>
      </c>
      <c r="F11" s="59" t="s">
        <v>501</v>
      </c>
      <c r="G11" s="58" t="s">
        <v>501</v>
      </c>
      <c r="H11" s="59" t="s">
        <v>501</v>
      </c>
    </row>
    <row r="12" spans="2:8" ht="30">
      <c r="B12" s="67">
        <v>41082</v>
      </c>
      <c r="C12" s="56">
        <v>262.5</v>
      </c>
      <c r="D12" s="57" t="s">
        <v>4756</v>
      </c>
      <c r="E12" s="58">
        <v>375</v>
      </c>
      <c r="F12" s="59" t="s">
        <v>4757</v>
      </c>
      <c r="G12" s="58" t="s">
        <v>501</v>
      </c>
      <c r="H12" s="59" t="s">
        <v>501</v>
      </c>
    </row>
    <row r="13" spans="2:8" ht="30">
      <c r="B13" s="67">
        <v>41085</v>
      </c>
      <c r="C13" s="56" t="s">
        <v>501</v>
      </c>
      <c r="D13" s="57" t="s">
        <v>501</v>
      </c>
      <c r="E13" s="58">
        <v>330</v>
      </c>
      <c r="F13" s="59" t="s">
        <v>4758</v>
      </c>
      <c r="G13" s="58" t="s">
        <v>501</v>
      </c>
      <c r="H13" s="59" t="s">
        <v>501</v>
      </c>
    </row>
    <row r="14" spans="2:8" ht="30">
      <c r="B14" s="67">
        <v>41089</v>
      </c>
      <c r="C14" s="56">
        <v>277.5</v>
      </c>
      <c r="D14" s="57" t="s">
        <v>4760</v>
      </c>
      <c r="E14" s="58">
        <v>322.5</v>
      </c>
      <c r="F14" s="59" t="s">
        <v>4759</v>
      </c>
      <c r="G14" s="58" t="s">
        <v>501</v>
      </c>
      <c r="H14" s="59" t="s">
        <v>501</v>
      </c>
    </row>
    <row r="15" spans="2:8" ht="30">
      <c r="B15" s="67">
        <v>41089</v>
      </c>
      <c r="C15" s="56" t="s">
        <v>501</v>
      </c>
      <c r="D15" s="57" t="s">
        <v>501</v>
      </c>
      <c r="E15" s="58">
        <v>161.25</v>
      </c>
      <c r="F15" s="59" t="s">
        <v>4761</v>
      </c>
      <c r="G15" s="58" t="s">
        <v>501</v>
      </c>
      <c r="H15" s="59" t="s">
        <v>501</v>
      </c>
    </row>
    <row r="16" spans="2:8" ht="60">
      <c r="B16" s="67">
        <v>41089</v>
      </c>
      <c r="C16" s="56" t="s">
        <v>501</v>
      </c>
      <c r="D16" s="57" t="s">
        <v>501</v>
      </c>
      <c r="E16" s="58">
        <v>391</v>
      </c>
      <c r="F16" s="59" t="s">
        <v>4762</v>
      </c>
      <c r="G16" s="58" t="s">
        <v>501</v>
      </c>
      <c r="H16" s="59" t="s">
        <v>501</v>
      </c>
    </row>
    <row r="17" spans="2:8">
      <c r="B17" s="67">
        <v>41092</v>
      </c>
      <c r="C17" s="56" t="s">
        <v>501</v>
      </c>
      <c r="D17" s="57" t="s">
        <v>501</v>
      </c>
      <c r="E17" s="58">
        <v>26.25</v>
      </c>
      <c r="F17" s="59" t="s">
        <v>4764</v>
      </c>
      <c r="G17" s="58" t="s">
        <v>501</v>
      </c>
      <c r="H17" s="59" t="s">
        <v>501</v>
      </c>
    </row>
    <row r="18" spans="2:8" ht="45">
      <c r="B18" s="67">
        <v>41094</v>
      </c>
      <c r="C18" s="56">
        <v>97.5</v>
      </c>
      <c r="D18" s="57" t="s">
        <v>5365</v>
      </c>
      <c r="E18" s="58">
        <v>132</v>
      </c>
      <c r="F18" s="59" t="s">
        <v>5366</v>
      </c>
      <c r="G18" s="58" t="s">
        <v>501</v>
      </c>
      <c r="H18" s="59" t="s">
        <v>501</v>
      </c>
    </row>
    <row r="19" spans="2:8" ht="90">
      <c r="B19" s="67">
        <v>41096</v>
      </c>
      <c r="C19" s="56" t="s">
        <v>501</v>
      </c>
      <c r="D19" s="57" t="s">
        <v>501</v>
      </c>
      <c r="E19" s="58">
        <v>1115</v>
      </c>
      <c r="F19" s="59" t="s">
        <v>5367</v>
      </c>
      <c r="G19" s="58" t="s">
        <v>501</v>
      </c>
      <c r="H19" s="59" t="s">
        <v>501</v>
      </c>
    </row>
    <row r="20" spans="2:8">
      <c r="B20" s="67">
        <v>41100</v>
      </c>
      <c r="C20" s="56" t="s">
        <v>501</v>
      </c>
      <c r="D20" s="57" t="s">
        <v>501</v>
      </c>
      <c r="E20" s="58">
        <v>26.25</v>
      </c>
      <c r="F20" s="59" t="s">
        <v>4764</v>
      </c>
      <c r="G20" s="58" t="s">
        <v>501</v>
      </c>
      <c r="H20" s="59" t="s">
        <v>501</v>
      </c>
    </row>
    <row r="21" spans="2:8" ht="75">
      <c r="B21" s="67">
        <v>41106</v>
      </c>
      <c r="C21" s="56">
        <v>330</v>
      </c>
      <c r="D21" s="57" t="s">
        <v>5714</v>
      </c>
      <c r="E21" s="58" t="s">
        <v>501</v>
      </c>
      <c r="F21" s="59" t="s">
        <v>501</v>
      </c>
      <c r="G21" s="58" t="s">
        <v>501</v>
      </c>
      <c r="H21" s="59" t="s">
        <v>501</v>
      </c>
    </row>
    <row r="22" spans="2:8" ht="120">
      <c r="B22" s="67">
        <v>41109</v>
      </c>
      <c r="C22" s="56" t="s">
        <v>501</v>
      </c>
      <c r="D22" s="57" t="s">
        <v>501</v>
      </c>
      <c r="E22" s="58">
        <v>150</v>
      </c>
      <c r="F22" s="59" t="s">
        <v>5786</v>
      </c>
      <c r="G22" s="58" t="s">
        <v>501</v>
      </c>
      <c r="H22" s="59" t="s">
        <v>501</v>
      </c>
    </row>
    <row r="23" spans="2:8" ht="105">
      <c r="B23" s="67">
        <v>41110</v>
      </c>
      <c r="C23" s="56">
        <v>112.5</v>
      </c>
      <c r="D23" s="57" t="s">
        <v>5798</v>
      </c>
      <c r="E23" s="58" t="s">
        <v>501</v>
      </c>
      <c r="F23" s="59" t="s">
        <v>501</v>
      </c>
      <c r="G23" s="58">
        <v>112.5</v>
      </c>
      <c r="H23" s="59" t="s">
        <v>5797</v>
      </c>
    </row>
    <row r="24" spans="2:8" ht="30">
      <c r="B24" s="68"/>
      <c r="C24" s="56" t="s">
        <v>501</v>
      </c>
      <c r="D24" s="57" t="s">
        <v>501</v>
      </c>
      <c r="E24" s="58" t="s">
        <v>501</v>
      </c>
      <c r="F24" s="59" t="s">
        <v>501</v>
      </c>
      <c r="G24" s="58">
        <v>790</v>
      </c>
      <c r="H24" s="59" t="s">
        <v>5885</v>
      </c>
    </row>
    <row r="25" spans="2:8" ht="60">
      <c r="B25" s="67">
        <v>41114</v>
      </c>
      <c r="C25" s="56" t="s">
        <v>501</v>
      </c>
      <c r="D25" s="57" t="s">
        <v>501</v>
      </c>
      <c r="E25" s="58" t="s">
        <v>501</v>
      </c>
      <c r="F25" s="59" t="s">
        <v>501</v>
      </c>
      <c r="G25" s="58">
        <v>132.75</v>
      </c>
      <c r="H25" s="59" t="s">
        <v>5896</v>
      </c>
    </row>
    <row r="26" spans="2:8" ht="90">
      <c r="B26" s="67">
        <v>41124</v>
      </c>
      <c r="C26" s="56">
        <v>1308</v>
      </c>
      <c r="D26" s="57" t="s">
        <v>6337</v>
      </c>
      <c r="E26" s="58">
        <v>317.75</v>
      </c>
      <c r="F26" s="59" t="s">
        <v>6338</v>
      </c>
      <c r="G26" s="58">
        <v>150</v>
      </c>
      <c r="H26" s="59" t="s">
        <v>6339</v>
      </c>
    </row>
    <row r="27" spans="2:8">
      <c r="B27" s="68"/>
      <c r="C27" s="56" t="s">
        <v>501</v>
      </c>
      <c r="D27" s="57" t="s">
        <v>501</v>
      </c>
      <c r="E27" s="58" t="s">
        <v>501</v>
      </c>
      <c r="F27" s="59" t="s">
        <v>501</v>
      </c>
      <c r="G27" s="58" t="s">
        <v>501</v>
      </c>
      <c r="H27" s="59" t="s">
        <v>501</v>
      </c>
    </row>
    <row r="28" spans="2:8">
      <c r="B28" s="68"/>
      <c r="C28" s="56" t="s">
        <v>501</v>
      </c>
      <c r="D28" s="57" t="s">
        <v>501</v>
      </c>
      <c r="E28" s="58" t="s">
        <v>501</v>
      </c>
      <c r="F28" s="59" t="s">
        <v>501</v>
      </c>
      <c r="G28" s="58" t="s">
        <v>501</v>
      </c>
      <c r="H28" s="59" t="s">
        <v>501</v>
      </c>
    </row>
    <row r="29" spans="2:8">
      <c r="B29" s="68"/>
      <c r="C29" s="56" t="s">
        <v>501</v>
      </c>
      <c r="D29" s="57" t="s">
        <v>501</v>
      </c>
      <c r="E29" s="58" t="s">
        <v>501</v>
      </c>
      <c r="F29" s="59" t="s">
        <v>501</v>
      </c>
      <c r="G29" s="58" t="s">
        <v>501</v>
      </c>
      <c r="H29" s="59" t="s">
        <v>501</v>
      </c>
    </row>
    <row r="30" spans="2:8">
      <c r="B30" s="68"/>
      <c r="C30" s="56" t="s">
        <v>501</v>
      </c>
      <c r="D30" s="57" t="s">
        <v>501</v>
      </c>
      <c r="E30" s="58" t="s">
        <v>501</v>
      </c>
      <c r="F30" s="59" t="s">
        <v>501</v>
      </c>
      <c r="G30" s="58" t="s">
        <v>501</v>
      </c>
      <c r="H30" s="59" t="s">
        <v>501</v>
      </c>
    </row>
    <row r="31" spans="2:8">
      <c r="B31" s="68"/>
      <c r="C31" s="56" t="s">
        <v>501</v>
      </c>
      <c r="D31" s="57" t="s">
        <v>501</v>
      </c>
      <c r="E31" s="58" t="s">
        <v>501</v>
      </c>
      <c r="F31" s="59" t="s">
        <v>501</v>
      </c>
      <c r="G31" s="58" t="s">
        <v>501</v>
      </c>
      <c r="H31" s="59" t="s">
        <v>501</v>
      </c>
    </row>
    <row r="32" spans="2:8">
      <c r="B32" s="68"/>
      <c r="C32" s="56" t="s">
        <v>501</v>
      </c>
      <c r="D32" s="57" t="s">
        <v>501</v>
      </c>
      <c r="E32" s="58" t="s">
        <v>501</v>
      </c>
      <c r="F32" s="59" t="s">
        <v>501</v>
      </c>
      <c r="G32" s="58" t="s">
        <v>501</v>
      </c>
      <c r="H32" s="59" t="s">
        <v>501</v>
      </c>
    </row>
    <row r="33" spans="2:8">
      <c r="B33" s="68"/>
      <c r="C33" s="56" t="s">
        <v>501</v>
      </c>
      <c r="D33" s="57" t="s">
        <v>501</v>
      </c>
      <c r="E33" s="58" t="s">
        <v>501</v>
      </c>
      <c r="F33" s="59" t="s">
        <v>501</v>
      </c>
      <c r="G33" s="58" t="s">
        <v>501</v>
      </c>
      <c r="H33" s="59" t="s">
        <v>501</v>
      </c>
    </row>
    <row r="34" spans="2:8">
      <c r="B34" s="68"/>
      <c r="C34" s="56" t="s">
        <v>501</v>
      </c>
      <c r="D34" s="57" t="s">
        <v>501</v>
      </c>
      <c r="E34" s="58" t="s">
        <v>501</v>
      </c>
      <c r="F34" s="59" t="s">
        <v>501</v>
      </c>
      <c r="G34" s="58" t="s">
        <v>501</v>
      </c>
      <c r="H34" s="59" t="s">
        <v>501</v>
      </c>
    </row>
    <row r="35" spans="2:8">
      <c r="B35" s="68"/>
      <c r="C35" s="56" t="s">
        <v>501</v>
      </c>
      <c r="D35" s="57" t="s">
        <v>501</v>
      </c>
      <c r="E35" s="58" t="s">
        <v>501</v>
      </c>
      <c r="F35" s="59" t="s">
        <v>501</v>
      </c>
      <c r="G35" s="58" t="s">
        <v>501</v>
      </c>
      <c r="H35" s="59" t="s">
        <v>501</v>
      </c>
    </row>
    <row r="36" spans="2:8">
      <c r="B36" s="68"/>
      <c r="C36" s="56" t="s">
        <v>501</v>
      </c>
      <c r="D36" s="57" t="s">
        <v>501</v>
      </c>
      <c r="E36" s="58" t="s">
        <v>501</v>
      </c>
      <c r="F36" s="59" t="s">
        <v>501</v>
      </c>
      <c r="G36" s="58" t="s">
        <v>501</v>
      </c>
      <c r="H36" s="59" t="s">
        <v>501</v>
      </c>
    </row>
    <row r="37" spans="2:8">
      <c r="B37" s="68"/>
      <c r="C37" s="56" t="s">
        <v>501</v>
      </c>
      <c r="D37" s="57" t="s">
        <v>501</v>
      </c>
      <c r="E37" s="58" t="s">
        <v>501</v>
      </c>
      <c r="F37" s="59" t="s">
        <v>501</v>
      </c>
      <c r="G37" s="58" t="s">
        <v>501</v>
      </c>
      <c r="H37" s="59" t="s">
        <v>501</v>
      </c>
    </row>
    <row r="38" spans="2:8">
      <c r="B38" s="68"/>
      <c r="C38" s="56" t="s">
        <v>501</v>
      </c>
      <c r="D38" s="57" t="s">
        <v>501</v>
      </c>
      <c r="E38" s="58" t="s">
        <v>501</v>
      </c>
      <c r="F38" s="59" t="s">
        <v>501</v>
      </c>
      <c r="G38" s="58" t="s">
        <v>501</v>
      </c>
      <c r="H38" s="59" t="s">
        <v>501</v>
      </c>
    </row>
    <row r="39" spans="2:8">
      <c r="B39" s="68"/>
      <c r="C39" s="56" t="s">
        <v>501</v>
      </c>
      <c r="D39" s="57" t="s">
        <v>501</v>
      </c>
      <c r="E39" s="58" t="s">
        <v>501</v>
      </c>
      <c r="F39" s="59" t="s">
        <v>501</v>
      </c>
      <c r="G39" s="58" t="s">
        <v>501</v>
      </c>
      <c r="H39" s="59" t="s">
        <v>501</v>
      </c>
    </row>
    <row r="40" spans="2:8">
      <c r="B40" s="68"/>
      <c r="C40" s="56" t="s">
        <v>501</v>
      </c>
      <c r="D40" s="57" t="s">
        <v>501</v>
      </c>
      <c r="E40" s="58" t="s">
        <v>501</v>
      </c>
      <c r="F40" s="59" t="s">
        <v>501</v>
      </c>
      <c r="G40" s="58" t="s">
        <v>501</v>
      </c>
      <c r="H40" s="59" t="s">
        <v>501</v>
      </c>
    </row>
    <row r="41" spans="2:8">
      <c r="B41" s="68"/>
      <c r="C41" s="56" t="s">
        <v>501</v>
      </c>
      <c r="D41" s="57" t="s">
        <v>501</v>
      </c>
      <c r="E41" s="58" t="s">
        <v>501</v>
      </c>
      <c r="F41" s="59" t="s">
        <v>501</v>
      </c>
      <c r="G41" s="58" t="s">
        <v>501</v>
      </c>
      <c r="H41" s="59" t="s">
        <v>501</v>
      </c>
    </row>
    <row r="42" spans="2:8" ht="15.75" thickBot="1">
      <c r="B42" s="69"/>
      <c r="C42" s="60" t="s">
        <v>501</v>
      </c>
      <c r="D42" s="61" t="s">
        <v>501</v>
      </c>
      <c r="E42" s="62" t="s">
        <v>501</v>
      </c>
      <c r="F42" s="63" t="s">
        <v>501</v>
      </c>
      <c r="G42" s="62" t="s">
        <v>501</v>
      </c>
      <c r="H42" s="63" t="s">
        <v>501</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sheetPr filterMode="1"/>
  <dimension ref="A1:C462"/>
  <sheetViews>
    <sheetView zoomScale="80" zoomScaleNormal="80" workbookViewId="0">
      <selection activeCell="A438" sqref="A438"/>
    </sheetView>
  </sheetViews>
  <sheetFormatPr defaultRowHeight="15"/>
  <cols>
    <col min="1" max="1" width="33.85546875" bestFit="1" customWidth="1"/>
    <col min="2" max="2" width="24.5703125" customWidth="1"/>
    <col min="3" max="3" width="23" customWidth="1"/>
  </cols>
  <sheetData>
    <row r="1" spans="1:3">
      <c r="A1" s="30" t="s">
        <v>270</v>
      </c>
      <c r="B1" s="30" t="s">
        <v>8896</v>
      </c>
      <c r="C1" s="30" t="s">
        <v>8897</v>
      </c>
    </row>
    <row r="2" spans="1:3" hidden="1">
      <c r="A2" t="s">
        <v>1780</v>
      </c>
      <c r="B2" t="s">
        <v>2528</v>
      </c>
      <c r="C2" t="s">
        <v>2529</v>
      </c>
    </row>
    <row r="3" spans="1:3" hidden="1">
      <c r="A3" t="s">
        <v>1526</v>
      </c>
      <c r="B3" s="30" t="s">
        <v>1527</v>
      </c>
      <c r="C3" s="30" t="s">
        <v>1528</v>
      </c>
    </row>
    <row r="4" spans="1:3" hidden="1">
      <c r="A4" t="s">
        <v>1502</v>
      </c>
      <c r="B4" s="30" t="s">
        <v>1503</v>
      </c>
      <c r="C4" s="30" t="s">
        <v>1504</v>
      </c>
    </row>
    <row r="5" spans="1:3" hidden="1">
      <c r="A5" t="s">
        <v>2421</v>
      </c>
      <c r="B5" s="30" t="s">
        <v>2422</v>
      </c>
      <c r="C5" s="30" t="s">
        <v>2423</v>
      </c>
    </row>
    <row r="6" spans="1:3" hidden="1">
      <c r="A6" t="s">
        <v>2354</v>
      </c>
      <c r="B6" s="30" t="s">
        <v>2419</v>
      </c>
      <c r="C6" s="30" t="s">
        <v>2420</v>
      </c>
    </row>
    <row r="7" spans="1:3" hidden="1">
      <c r="A7" t="s">
        <v>2346</v>
      </c>
      <c r="B7" s="30" t="s">
        <v>2398</v>
      </c>
      <c r="C7" s="30" t="s">
        <v>2399</v>
      </c>
    </row>
    <row r="8" spans="1:3" hidden="1">
      <c r="A8" t="s">
        <v>5380</v>
      </c>
      <c r="B8" s="30" t="s">
        <v>5510</v>
      </c>
      <c r="C8" s="30" t="s">
        <v>5511</v>
      </c>
    </row>
    <row r="9" spans="1:3" hidden="1">
      <c r="A9" t="s">
        <v>2103</v>
      </c>
      <c r="B9" s="30" t="s">
        <v>1278</v>
      </c>
      <c r="C9" s="30" t="s">
        <v>1279</v>
      </c>
    </row>
    <row r="10" spans="1:3" hidden="1">
      <c r="A10" t="s">
        <v>808</v>
      </c>
      <c r="B10" s="30" t="s">
        <v>857</v>
      </c>
      <c r="C10" s="30" t="s">
        <v>858</v>
      </c>
    </row>
    <row r="11" spans="1:3" hidden="1">
      <c r="A11" t="s">
        <v>2353</v>
      </c>
      <c r="B11" s="30" t="s">
        <v>2417</v>
      </c>
      <c r="C11" s="30" t="s">
        <v>2418</v>
      </c>
    </row>
    <row r="12" spans="1:3" hidden="1">
      <c r="A12" t="s">
        <v>1179</v>
      </c>
      <c r="B12" s="30" t="s">
        <v>1218</v>
      </c>
      <c r="C12" s="30" t="s">
        <v>1219</v>
      </c>
    </row>
    <row r="13" spans="1:3" hidden="1">
      <c r="A13" t="s">
        <v>810</v>
      </c>
      <c r="B13" s="30" t="s">
        <v>859</v>
      </c>
      <c r="C13" s="30" t="s">
        <v>860</v>
      </c>
    </row>
    <row r="14" spans="1:3" hidden="1">
      <c r="A14" t="s">
        <v>2109</v>
      </c>
      <c r="B14" s="30" t="s">
        <v>1505</v>
      </c>
      <c r="C14" s="30" t="s">
        <v>1506</v>
      </c>
    </row>
    <row r="15" spans="1:3" hidden="1">
      <c r="A15" t="s">
        <v>2414</v>
      </c>
      <c r="B15" s="30" t="s">
        <v>2415</v>
      </c>
      <c r="C15" s="30" t="s">
        <v>2416</v>
      </c>
    </row>
    <row r="16" spans="1:3" hidden="1">
      <c r="A16" t="s">
        <v>176</v>
      </c>
      <c r="B16" s="30" t="s">
        <v>572</v>
      </c>
      <c r="C16" s="30" t="s">
        <v>573</v>
      </c>
    </row>
    <row r="17" spans="1:3" hidden="1">
      <c r="A17" t="s">
        <v>177</v>
      </c>
      <c r="B17" s="30" t="s">
        <v>574</v>
      </c>
      <c r="C17" s="30" t="s">
        <v>575</v>
      </c>
    </row>
    <row r="18" spans="1:3" hidden="1">
      <c r="A18" t="s">
        <v>178</v>
      </c>
      <c r="B18" s="30" t="s">
        <v>576</v>
      </c>
      <c r="C18" s="30" t="s">
        <v>577</v>
      </c>
    </row>
    <row r="19" spans="1:3" hidden="1">
      <c r="A19" t="s">
        <v>2345</v>
      </c>
      <c r="B19" s="30" t="s">
        <v>2396</v>
      </c>
      <c r="C19" s="30" t="s">
        <v>2397</v>
      </c>
    </row>
    <row r="20" spans="1:3" hidden="1">
      <c r="A20" t="s">
        <v>922</v>
      </c>
      <c r="B20" s="30" t="s">
        <v>961</v>
      </c>
      <c r="C20" s="30" t="s">
        <v>962</v>
      </c>
    </row>
    <row r="21" spans="1:3" hidden="1">
      <c r="A21" t="s">
        <v>179</v>
      </c>
      <c r="B21" s="30" t="s">
        <v>578</v>
      </c>
      <c r="C21" s="30" t="s">
        <v>579</v>
      </c>
    </row>
    <row r="22" spans="1:3" hidden="1">
      <c r="A22" t="s">
        <v>2905</v>
      </c>
      <c r="B22" s="30" t="s">
        <v>3005</v>
      </c>
      <c r="C22" s="30" t="s">
        <v>3006</v>
      </c>
    </row>
    <row r="23" spans="1:3" hidden="1">
      <c r="A23" t="s">
        <v>180</v>
      </c>
      <c r="B23" s="30" t="s">
        <v>580</v>
      </c>
      <c r="C23" s="30" t="s">
        <v>581</v>
      </c>
    </row>
    <row r="24" spans="1:3" hidden="1">
      <c r="A24" t="s">
        <v>2429</v>
      </c>
      <c r="B24" s="30" t="s">
        <v>2400</v>
      </c>
      <c r="C24" s="30" t="s">
        <v>2401</v>
      </c>
    </row>
    <row r="25" spans="1:3" hidden="1">
      <c r="A25" t="s">
        <v>1063</v>
      </c>
      <c r="B25" s="30" t="s">
        <v>1073</v>
      </c>
      <c r="C25" s="30" t="s">
        <v>1074</v>
      </c>
    </row>
    <row r="26" spans="1:3" hidden="1">
      <c r="A26" t="s">
        <v>3713</v>
      </c>
      <c r="B26" s="30" t="s">
        <v>3841</v>
      </c>
      <c r="C26" s="30" t="s">
        <v>3863</v>
      </c>
    </row>
    <row r="27" spans="1:3" hidden="1">
      <c r="A27" t="s">
        <v>1100</v>
      </c>
      <c r="B27" s="30" t="s">
        <v>1156</v>
      </c>
      <c r="C27" s="30" t="s">
        <v>1157</v>
      </c>
    </row>
    <row r="28" spans="1:3" hidden="1">
      <c r="A28" t="s">
        <v>3344</v>
      </c>
      <c r="B28" s="30" t="s">
        <v>3380</v>
      </c>
      <c r="C28" s="30" t="s">
        <v>3381</v>
      </c>
    </row>
    <row r="29" spans="1:3" hidden="1">
      <c r="A29" t="s">
        <v>181</v>
      </c>
      <c r="B29" s="30" t="s">
        <v>582</v>
      </c>
      <c r="C29" s="30" t="s">
        <v>583</v>
      </c>
    </row>
    <row r="30" spans="1:3" hidden="1">
      <c r="A30" t="s">
        <v>1766</v>
      </c>
      <c r="B30" s="30" t="s">
        <v>5324</v>
      </c>
      <c r="C30" s="30" t="s">
        <v>5325</v>
      </c>
    </row>
    <row r="31" spans="1:3" hidden="1">
      <c r="A31" t="s">
        <v>2694</v>
      </c>
      <c r="B31" s="30" t="s">
        <v>2695</v>
      </c>
      <c r="C31" s="30" t="s">
        <v>2696</v>
      </c>
    </row>
    <row r="32" spans="1:3" hidden="1">
      <c r="A32" t="s">
        <v>4515</v>
      </c>
      <c r="B32" s="30" t="s">
        <v>4609</v>
      </c>
      <c r="C32" s="30" t="s">
        <v>4610</v>
      </c>
    </row>
    <row r="33" spans="1:3" hidden="1">
      <c r="A33" t="s">
        <v>1105</v>
      </c>
      <c r="B33" s="30" t="s">
        <v>1158</v>
      </c>
      <c r="C33" s="30" t="s">
        <v>1159</v>
      </c>
    </row>
    <row r="34" spans="1:3" hidden="1">
      <c r="A34" t="s">
        <v>1006</v>
      </c>
      <c r="B34" s="30" t="s">
        <v>1024</v>
      </c>
      <c r="C34" s="30" t="s">
        <v>1025</v>
      </c>
    </row>
    <row r="35" spans="1:3" hidden="1">
      <c r="A35" t="s">
        <v>5627</v>
      </c>
      <c r="B35" s="30" t="s">
        <v>5628</v>
      </c>
      <c r="C35" s="30" t="s">
        <v>5629</v>
      </c>
    </row>
    <row r="36" spans="1:3" hidden="1">
      <c r="A36" t="s">
        <v>182</v>
      </c>
      <c r="B36" s="30" t="s">
        <v>584</v>
      </c>
      <c r="C36" s="30" t="s">
        <v>585</v>
      </c>
    </row>
    <row r="37" spans="1:3" hidden="1">
      <c r="A37" t="s">
        <v>1110</v>
      </c>
      <c r="B37" s="30" t="s">
        <v>1160</v>
      </c>
      <c r="C37" s="30" t="s">
        <v>1161</v>
      </c>
    </row>
    <row r="38" spans="1:3" hidden="1">
      <c r="A38" t="s">
        <v>6932</v>
      </c>
      <c r="B38" s="30" t="s">
        <v>6962</v>
      </c>
      <c r="C38" s="30" t="s">
        <v>6963</v>
      </c>
    </row>
    <row r="39" spans="1:3" hidden="1">
      <c r="A39" t="s">
        <v>183</v>
      </c>
      <c r="B39" s="30" t="s">
        <v>586</v>
      </c>
      <c r="C39" s="30" t="s">
        <v>587</v>
      </c>
    </row>
    <row r="40" spans="1:3" hidden="1">
      <c r="A40" t="s">
        <v>790</v>
      </c>
      <c r="B40" s="30" t="s">
        <v>839</v>
      </c>
      <c r="C40" s="30" t="s">
        <v>840</v>
      </c>
    </row>
    <row r="41" spans="1:3" hidden="1">
      <c r="A41" t="s">
        <v>5622</v>
      </c>
      <c r="B41" s="30" t="s">
        <v>5625</v>
      </c>
      <c r="C41" s="30" t="s">
        <v>5626</v>
      </c>
    </row>
    <row r="42" spans="1:3" hidden="1">
      <c r="A42" t="s">
        <v>184</v>
      </c>
      <c r="B42" s="30" t="s">
        <v>588</v>
      </c>
      <c r="C42" s="30" t="s">
        <v>589</v>
      </c>
    </row>
    <row r="43" spans="1:3" hidden="1">
      <c r="A43" t="s">
        <v>163</v>
      </c>
      <c r="B43" s="30" t="s">
        <v>550</v>
      </c>
      <c r="C43" s="30" t="s">
        <v>551</v>
      </c>
    </row>
    <row r="44" spans="1:3" hidden="1">
      <c r="A44" t="s">
        <v>185</v>
      </c>
      <c r="B44" s="30" t="s">
        <v>590</v>
      </c>
      <c r="C44" s="30" t="s">
        <v>591</v>
      </c>
    </row>
    <row r="45" spans="1:3" hidden="1">
      <c r="A45" t="s">
        <v>7521</v>
      </c>
      <c r="B45" s="30" t="s">
        <v>7905</v>
      </c>
      <c r="C45" s="30" t="s">
        <v>7906</v>
      </c>
    </row>
    <row r="46" spans="1:3" hidden="1">
      <c r="A46" t="s">
        <v>186</v>
      </c>
      <c r="B46" s="30" t="s">
        <v>592</v>
      </c>
      <c r="C46" s="30" t="s">
        <v>593</v>
      </c>
    </row>
    <row r="47" spans="1:3" hidden="1">
      <c r="A47" t="s">
        <v>1199</v>
      </c>
      <c r="B47" s="30" t="s">
        <v>1260</v>
      </c>
      <c r="C47" s="30" t="s">
        <v>1261</v>
      </c>
    </row>
    <row r="48" spans="1:3" hidden="1">
      <c r="A48" t="s">
        <v>1209</v>
      </c>
      <c r="B48" s="30" t="s">
        <v>1282</v>
      </c>
      <c r="C48" s="30" t="s">
        <v>1283</v>
      </c>
    </row>
    <row r="49" spans="1:3" hidden="1">
      <c r="A49" t="s">
        <v>5621</v>
      </c>
      <c r="B49" s="30" t="s">
        <v>5623</v>
      </c>
      <c r="C49" s="30" t="s">
        <v>5624</v>
      </c>
    </row>
    <row r="50" spans="1:3" hidden="1">
      <c r="A50" t="s">
        <v>1010</v>
      </c>
      <c r="B50" s="30" t="s">
        <v>1032</v>
      </c>
      <c r="C50" s="30" t="s">
        <v>1033</v>
      </c>
    </row>
    <row r="51" spans="1:3" hidden="1">
      <c r="A51" t="s">
        <v>187</v>
      </c>
      <c r="B51" s="30" t="s">
        <v>594</v>
      </c>
      <c r="C51" s="30" t="s">
        <v>595</v>
      </c>
    </row>
    <row r="52" spans="1:3" hidden="1">
      <c r="A52" t="s">
        <v>188</v>
      </c>
      <c r="B52" s="30" t="s">
        <v>596</v>
      </c>
      <c r="C52" s="30" t="s">
        <v>597</v>
      </c>
    </row>
    <row r="53" spans="1:3" hidden="1">
      <c r="A53" t="s">
        <v>2347</v>
      </c>
      <c r="B53" s="30" t="s">
        <v>2402</v>
      </c>
      <c r="C53" s="30" t="s">
        <v>2403</v>
      </c>
    </row>
    <row r="54" spans="1:3" hidden="1">
      <c r="A54" t="s">
        <v>189</v>
      </c>
      <c r="B54" s="30" t="s">
        <v>598</v>
      </c>
      <c r="C54" s="30" t="s">
        <v>599</v>
      </c>
    </row>
    <row r="55" spans="1:3" hidden="1">
      <c r="A55" t="s">
        <v>1115</v>
      </c>
      <c r="B55" s="30" t="s">
        <v>1162</v>
      </c>
      <c r="C55" s="30" t="s">
        <v>1163</v>
      </c>
    </row>
    <row r="56" spans="1:3" hidden="1">
      <c r="A56" t="s">
        <v>2348</v>
      </c>
      <c r="B56" s="30" t="s">
        <v>2404</v>
      </c>
      <c r="C56" s="30" t="s">
        <v>2405</v>
      </c>
    </row>
    <row r="57" spans="1:3" hidden="1">
      <c r="A57" t="s">
        <v>190</v>
      </c>
      <c r="B57" s="30" t="s">
        <v>600</v>
      </c>
      <c r="C57" s="30" t="s">
        <v>601</v>
      </c>
    </row>
    <row r="58" spans="1:3" hidden="1">
      <c r="A58" t="s">
        <v>3047</v>
      </c>
      <c r="B58" s="30" t="s">
        <v>3125</v>
      </c>
      <c r="C58" s="30" t="s">
        <v>3126</v>
      </c>
    </row>
    <row r="59" spans="1:3" hidden="1">
      <c r="A59" t="s">
        <v>165</v>
      </c>
      <c r="B59" s="30" t="s">
        <v>554</v>
      </c>
      <c r="C59" s="30" t="s">
        <v>555</v>
      </c>
    </row>
    <row r="60" spans="1:3" hidden="1">
      <c r="A60" t="s">
        <v>6618</v>
      </c>
      <c r="B60" s="30" t="s">
        <v>6878</v>
      </c>
      <c r="C60" s="30" t="s">
        <v>6879</v>
      </c>
    </row>
    <row r="61" spans="1:3" hidden="1">
      <c r="A61" t="s">
        <v>191</v>
      </c>
      <c r="B61" s="30" t="s">
        <v>602</v>
      </c>
      <c r="C61" s="30" t="s">
        <v>603</v>
      </c>
    </row>
    <row r="62" spans="1:3" hidden="1">
      <c r="A62" t="s">
        <v>3054</v>
      </c>
      <c r="B62" s="30" t="s">
        <v>3129</v>
      </c>
      <c r="C62" s="30" t="s">
        <v>3130</v>
      </c>
    </row>
    <row r="63" spans="1:3" hidden="1">
      <c r="A63" t="s">
        <v>166</v>
      </c>
      <c r="B63" s="30" t="s">
        <v>556</v>
      </c>
      <c r="C63" s="30" t="s">
        <v>557</v>
      </c>
    </row>
    <row r="64" spans="1:3" hidden="1">
      <c r="A64" t="s">
        <v>3061</v>
      </c>
      <c r="B64" s="30" t="s">
        <v>3127</v>
      </c>
      <c r="C64" s="30" t="s">
        <v>3128</v>
      </c>
    </row>
    <row r="65" spans="1:3" hidden="1">
      <c r="A65" t="s">
        <v>1119</v>
      </c>
      <c r="B65" s="30" t="s">
        <v>1164</v>
      </c>
      <c r="C65" s="30" t="s">
        <v>1165</v>
      </c>
    </row>
    <row r="66" spans="1:3" hidden="1">
      <c r="A66" t="s">
        <v>2349</v>
      </c>
      <c r="B66" s="30" t="s">
        <v>2406</v>
      </c>
      <c r="C66" s="30" t="s">
        <v>2407</v>
      </c>
    </row>
    <row r="67" spans="1:3" hidden="1">
      <c r="A67" t="s">
        <v>1007</v>
      </c>
      <c r="B67" s="30" t="s">
        <v>1026</v>
      </c>
      <c r="C67" s="30" t="s">
        <v>1027</v>
      </c>
    </row>
    <row r="68" spans="1:3" hidden="1">
      <c r="A68" t="s">
        <v>2352</v>
      </c>
      <c r="B68" s="30" t="s">
        <v>2412</v>
      </c>
      <c r="C68" s="30" t="s">
        <v>2413</v>
      </c>
    </row>
    <row r="69" spans="1:3" hidden="1">
      <c r="A69" t="s">
        <v>5877</v>
      </c>
      <c r="B69" s="30" t="s">
        <v>5882</v>
      </c>
      <c r="C69" s="30" t="s">
        <v>5883</v>
      </c>
    </row>
    <row r="70" spans="1:3" hidden="1">
      <c r="A70" t="s">
        <v>6610</v>
      </c>
      <c r="B70" s="30" t="s">
        <v>6876</v>
      </c>
      <c r="C70" s="30" t="s">
        <v>6877</v>
      </c>
    </row>
    <row r="71" spans="1:3" hidden="1">
      <c r="A71" t="s">
        <v>4506</v>
      </c>
      <c r="B71" s="30" t="s">
        <v>4605</v>
      </c>
      <c r="C71" s="30" t="s">
        <v>4606</v>
      </c>
    </row>
    <row r="72" spans="1:3" hidden="1">
      <c r="A72" t="s">
        <v>1124</v>
      </c>
      <c r="B72" s="30" t="s">
        <v>1166</v>
      </c>
      <c r="C72" s="30" t="s">
        <v>1167</v>
      </c>
    </row>
    <row r="73" spans="1:3" hidden="1">
      <c r="A73" t="s">
        <v>192</v>
      </c>
      <c r="B73" s="30" t="s">
        <v>604</v>
      </c>
      <c r="C73" s="30" t="s">
        <v>605</v>
      </c>
    </row>
    <row r="74" spans="1:3" hidden="1">
      <c r="A74" t="s">
        <v>896</v>
      </c>
      <c r="B74" s="30" t="s">
        <v>935</v>
      </c>
      <c r="C74" s="30" t="s">
        <v>936</v>
      </c>
    </row>
    <row r="75" spans="1:3" hidden="1">
      <c r="A75" t="s">
        <v>1181</v>
      </c>
      <c r="B75" s="30" t="s">
        <v>1222</v>
      </c>
      <c r="C75" s="30" t="s">
        <v>1223</v>
      </c>
    </row>
    <row r="76" spans="1:3" hidden="1">
      <c r="A76" t="s">
        <v>193</v>
      </c>
      <c r="B76" s="30" t="s">
        <v>606</v>
      </c>
      <c r="C76" s="30" t="s">
        <v>607</v>
      </c>
    </row>
    <row r="77" spans="1:3" hidden="1">
      <c r="A77" t="s">
        <v>194</v>
      </c>
      <c r="B77" s="30" t="s">
        <v>608</v>
      </c>
      <c r="C77" s="30" t="s">
        <v>609</v>
      </c>
    </row>
    <row r="78" spans="1:3" hidden="1">
      <c r="A78" t="s">
        <v>2344</v>
      </c>
      <c r="B78" s="30" t="s">
        <v>2394</v>
      </c>
      <c r="C78" s="30" t="s">
        <v>2395</v>
      </c>
    </row>
    <row r="79" spans="1:3" hidden="1">
      <c r="A79" t="s">
        <v>2494</v>
      </c>
      <c r="B79" s="30" t="s">
        <v>2522</v>
      </c>
      <c r="C79" s="30" t="s">
        <v>2523</v>
      </c>
    </row>
    <row r="80" spans="1:3" hidden="1">
      <c r="A80" t="s">
        <v>1011</v>
      </c>
      <c r="B80" s="30" t="s">
        <v>1034</v>
      </c>
      <c r="C80" s="30" t="s">
        <v>1035</v>
      </c>
    </row>
    <row r="81" spans="1:3" hidden="1">
      <c r="A81" t="s">
        <v>195</v>
      </c>
      <c r="B81" s="30" t="s">
        <v>610</v>
      </c>
      <c r="C81" s="30" t="s">
        <v>611</v>
      </c>
    </row>
    <row r="82" spans="1:3" hidden="1">
      <c r="A82" t="s">
        <v>1191</v>
      </c>
      <c r="B82" s="30" t="s">
        <v>1242</v>
      </c>
      <c r="C82" s="30" t="s">
        <v>1243</v>
      </c>
    </row>
    <row r="83" spans="1:3" hidden="1">
      <c r="A83" t="s">
        <v>6666</v>
      </c>
      <c r="B83" s="30" t="s">
        <v>6886</v>
      </c>
      <c r="C83" s="30" t="s">
        <v>6887</v>
      </c>
    </row>
    <row r="84" spans="1:3" hidden="1">
      <c r="A84" t="s">
        <v>2499</v>
      </c>
      <c r="B84" s="30" t="s">
        <v>2524</v>
      </c>
      <c r="C84" s="30" t="s">
        <v>2525</v>
      </c>
    </row>
    <row r="85" spans="1:3" hidden="1">
      <c r="A85" t="s">
        <v>196</v>
      </c>
      <c r="B85" s="30" t="s">
        <v>612</v>
      </c>
      <c r="C85" s="30" t="s">
        <v>613</v>
      </c>
    </row>
    <row r="86" spans="1:3" hidden="1">
      <c r="A86" t="s">
        <v>2489</v>
      </c>
      <c r="B86" s="30" t="s">
        <v>2520</v>
      </c>
      <c r="C86" s="30" t="s">
        <v>2521</v>
      </c>
    </row>
    <row r="87" spans="1:3" hidden="1">
      <c r="A87" t="s">
        <v>2503</v>
      </c>
      <c r="B87" s="30" t="s">
        <v>2526</v>
      </c>
      <c r="C87" s="30" t="s">
        <v>2527</v>
      </c>
    </row>
    <row r="88" spans="1:3" hidden="1">
      <c r="A88" t="s">
        <v>7101</v>
      </c>
      <c r="B88" s="30" t="s">
        <v>7907</v>
      </c>
      <c r="C88" s="30" t="s">
        <v>7908</v>
      </c>
    </row>
    <row r="89" spans="1:3" hidden="1">
      <c r="A89" t="s">
        <v>4621</v>
      </c>
      <c r="B89" s="30" t="s">
        <v>2528</v>
      </c>
      <c r="C89" s="30" t="s">
        <v>2529</v>
      </c>
    </row>
    <row r="90" spans="1:3" hidden="1">
      <c r="A90" t="s">
        <v>1129</v>
      </c>
      <c r="B90" s="30" t="s">
        <v>1168</v>
      </c>
      <c r="C90" s="30" t="s">
        <v>1169</v>
      </c>
    </row>
    <row r="91" spans="1:3" hidden="1">
      <c r="A91" t="s">
        <v>197</v>
      </c>
      <c r="B91" s="30" t="s">
        <v>614</v>
      </c>
      <c r="C91" s="30" t="s">
        <v>615</v>
      </c>
    </row>
    <row r="92" spans="1:3" hidden="1">
      <c r="A92" t="s">
        <v>1201</v>
      </c>
      <c r="B92" s="30" t="s">
        <v>1264</v>
      </c>
      <c r="C92" s="30" t="s">
        <v>1265</v>
      </c>
    </row>
    <row r="93" spans="1:3" hidden="1">
      <c r="A93" t="s">
        <v>198</v>
      </c>
      <c r="B93" s="30" t="s">
        <v>616</v>
      </c>
      <c r="C93" s="30" t="s">
        <v>617</v>
      </c>
    </row>
    <row r="94" spans="1:3" hidden="1">
      <c r="A94" t="s">
        <v>199</v>
      </c>
      <c r="B94" s="30" t="s">
        <v>618</v>
      </c>
      <c r="C94" s="30" t="s">
        <v>619</v>
      </c>
    </row>
    <row r="95" spans="1:3" hidden="1">
      <c r="A95" t="s">
        <v>200</v>
      </c>
      <c r="B95" s="30" t="s">
        <v>620</v>
      </c>
      <c r="C95" s="30" t="s">
        <v>621</v>
      </c>
    </row>
    <row r="96" spans="1:3" hidden="1">
      <c r="A96" t="s">
        <v>2511</v>
      </c>
      <c r="B96" s="30" t="s">
        <v>2530</v>
      </c>
      <c r="C96" s="30" t="s">
        <v>2531</v>
      </c>
    </row>
    <row r="97" spans="1:3" hidden="1">
      <c r="A97" t="s">
        <v>798</v>
      </c>
      <c r="B97" s="30" t="s">
        <v>847</v>
      </c>
      <c r="C97" s="30" t="s">
        <v>848</v>
      </c>
    </row>
    <row r="98" spans="1:3" hidden="1">
      <c r="A98" t="s">
        <v>1211</v>
      </c>
      <c r="B98" s="30" t="s">
        <v>1286</v>
      </c>
      <c r="C98" s="30" t="s">
        <v>1287</v>
      </c>
    </row>
    <row r="99" spans="1:3" hidden="1">
      <c r="A99" t="s">
        <v>201</v>
      </c>
      <c r="B99" s="30" t="s">
        <v>622</v>
      </c>
      <c r="C99" s="30" t="s">
        <v>623</v>
      </c>
    </row>
    <row r="100" spans="1:3" hidden="1">
      <c r="A100" t="s">
        <v>830</v>
      </c>
      <c r="B100" s="30" t="s">
        <v>879</v>
      </c>
      <c r="C100" s="30" t="s">
        <v>880</v>
      </c>
    </row>
    <row r="101" spans="1:3" hidden="1">
      <c r="A101" t="s">
        <v>202</v>
      </c>
      <c r="B101" s="30" t="s">
        <v>624</v>
      </c>
      <c r="C101" s="30" t="s">
        <v>625</v>
      </c>
    </row>
    <row r="102" spans="1:3" hidden="1">
      <c r="A102" t="s">
        <v>7904</v>
      </c>
      <c r="B102" s="30" t="s">
        <v>7909</v>
      </c>
      <c r="C102" s="30" t="s">
        <v>7910</v>
      </c>
    </row>
    <row r="103" spans="1:3" hidden="1">
      <c r="A103" t="s">
        <v>3363</v>
      </c>
      <c r="B103" s="30" t="s">
        <v>3382</v>
      </c>
      <c r="C103" s="30" t="s">
        <v>3383</v>
      </c>
    </row>
    <row r="104" spans="1:3" hidden="1">
      <c r="A104" t="s">
        <v>6665</v>
      </c>
      <c r="B104" s="30" t="s">
        <v>6884</v>
      </c>
      <c r="C104" s="30" t="s">
        <v>6885</v>
      </c>
    </row>
    <row r="105" spans="1:3" hidden="1">
      <c r="A105" t="s">
        <v>4511</v>
      </c>
      <c r="B105" s="30" t="s">
        <v>4607</v>
      </c>
      <c r="C105" s="30" t="s">
        <v>4608</v>
      </c>
    </row>
    <row r="106" spans="1:3" hidden="1">
      <c r="A106" t="s">
        <v>1183</v>
      </c>
      <c r="B106" s="30" t="s">
        <v>1226</v>
      </c>
      <c r="C106" s="30" t="s">
        <v>1227</v>
      </c>
    </row>
    <row r="107" spans="1:3" hidden="1">
      <c r="A107" t="s">
        <v>2458</v>
      </c>
      <c r="B107" s="30" t="s">
        <v>2459</v>
      </c>
      <c r="C107" s="30" t="s">
        <v>2460</v>
      </c>
    </row>
    <row r="108" spans="1:3" hidden="1">
      <c r="A108" t="s">
        <v>203</v>
      </c>
      <c r="B108" s="30" t="s">
        <v>626</v>
      </c>
      <c r="C108" s="30" t="s">
        <v>627</v>
      </c>
    </row>
    <row r="109" spans="1:3" hidden="1">
      <c r="A109" t="s">
        <v>204</v>
      </c>
      <c r="B109" s="30" t="s">
        <v>628</v>
      </c>
      <c r="C109" s="30" t="s">
        <v>629</v>
      </c>
    </row>
    <row r="110" spans="1:3" hidden="1">
      <c r="A110" t="s">
        <v>1015</v>
      </c>
      <c r="B110" s="30" t="s">
        <v>1042</v>
      </c>
      <c r="C110" s="30" t="s">
        <v>1043</v>
      </c>
    </row>
    <row r="111" spans="1:3" hidden="1">
      <c r="A111" t="s">
        <v>1193</v>
      </c>
      <c r="B111" s="30" t="s">
        <v>1246</v>
      </c>
      <c r="C111" s="30" t="s">
        <v>1247</v>
      </c>
    </row>
    <row r="112" spans="1:3" hidden="1">
      <c r="A112" t="s">
        <v>800</v>
      </c>
      <c r="B112" s="30" t="s">
        <v>849</v>
      </c>
      <c r="C112" s="30" t="s">
        <v>850</v>
      </c>
    </row>
    <row r="113" spans="1:3" hidden="1">
      <c r="A113" t="s">
        <v>205</v>
      </c>
      <c r="B113" s="30" t="s">
        <v>630</v>
      </c>
      <c r="C113" s="30" t="s">
        <v>631</v>
      </c>
    </row>
    <row r="114" spans="1:3" hidden="1">
      <c r="A114" t="s">
        <v>1134</v>
      </c>
      <c r="B114" s="30" t="s">
        <v>1170</v>
      </c>
      <c r="C114" s="30" t="s">
        <v>1171</v>
      </c>
    </row>
    <row r="115" spans="1:3" hidden="1">
      <c r="A115" t="s">
        <v>2719</v>
      </c>
      <c r="B115" s="30" t="s">
        <v>2532</v>
      </c>
      <c r="C115" s="30" t="s">
        <v>2533</v>
      </c>
    </row>
    <row r="116" spans="1:3" hidden="1">
      <c r="A116" t="s">
        <v>2612</v>
      </c>
      <c r="B116" s="30" t="s">
        <v>664</v>
      </c>
      <c r="C116" s="30" t="s">
        <v>665</v>
      </c>
    </row>
    <row r="117" spans="1:3" hidden="1">
      <c r="A117" t="s">
        <v>1204</v>
      </c>
      <c r="B117" s="30" t="s">
        <v>1270</v>
      </c>
      <c r="C117" s="30" t="s">
        <v>1271</v>
      </c>
    </row>
    <row r="118" spans="1:3" hidden="1">
      <c r="A118" t="s">
        <v>4678</v>
      </c>
      <c r="B118" s="30" t="s">
        <v>4259</v>
      </c>
      <c r="C118" s="30" t="s">
        <v>4260</v>
      </c>
    </row>
    <row r="119" spans="1:3" hidden="1">
      <c r="A119" t="s">
        <v>1020</v>
      </c>
      <c r="B119" s="30" t="s">
        <v>1052</v>
      </c>
      <c r="C119" s="30" t="s">
        <v>1053</v>
      </c>
    </row>
    <row r="120" spans="1:3" hidden="1">
      <c r="A120" t="s">
        <v>2676</v>
      </c>
      <c r="B120" s="30" t="s">
        <v>2692</v>
      </c>
      <c r="C120" s="30" t="s">
        <v>2693</v>
      </c>
    </row>
    <row r="121" spans="1:3" hidden="1">
      <c r="A121" t="s">
        <v>206</v>
      </c>
      <c r="B121" s="30" t="s">
        <v>632</v>
      </c>
      <c r="C121" s="30" t="s">
        <v>633</v>
      </c>
    </row>
    <row r="122" spans="1:3" hidden="1">
      <c r="A122" t="s">
        <v>4093</v>
      </c>
      <c r="B122" s="30" t="s">
        <v>4265</v>
      </c>
      <c r="C122" s="30" t="s">
        <v>4266</v>
      </c>
    </row>
    <row r="123" spans="1:3" hidden="1">
      <c r="A123" t="s">
        <v>1139</v>
      </c>
      <c r="B123" s="30" t="s">
        <v>1172</v>
      </c>
      <c r="C123" s="30" t="s">
        <v>1173</v>
      </c>
    </row>
    <row r="124" spans="1:3" hidden="1">
      <c r="A124" t="s">
        <v>2654</v>
      </c>
      <c r="B124" s="30" t="s">
        <v>2680</v>
      </c>
      <c r="C124" s="30" t="s">
        <v>2681</v>
      </c>
    </row>
    <row r="125" spans="1:3" hidden="1">
      <c r="A125" t="s">
        <v>1008</v>
      </c>
      <c r="B125" s="30" t="s">
        <v>1028</v>
      </c>
      <c r="C125" s="30" t="s">
        <v>1029</v>
      </c>
    </row>
    <row r="126" spans="1:3" hidden="1">
      <c r="A126" t="s">
        <v>2658</v>
      </c>
      <c r="B126" s="30" t="s">
        <v>2682</v>
      </c>
      <c r="C126" s="30" t="s">
        <v>2683</v>
      </c>
    </row>
    <row r="127" spans="1:3" hidden="1">
      <c r="A127" t="s">
        <v>3310</v>
      </c>
      <c r="B127" s="30" t="s">
        <v>3376</v>
      </c>
      <c r="C127" s="30" t="s">
        <v>3377</v>
      </c>
    </row>
    <row r="128" spans="1:3" hidden="1">
      <c r="A128" t="s">
        <v>2662</v>
      </c>
      <c r="B128" s="30" t="s">
        <v>2684</v>
      </c>
      <c r="C128" s="30" t="s">
        <v>2685</v>
      </c>
    </row>
    <row r="129" spans="1:3" hidden="1">
      <c r="A129" t="s">
        <v>2664</v>
      </c>
      <c r="B129" s="30" t="s">
        <v>2686</v>
      </c>
      <c r="C129" s="30" t="s">
        <v>2687</v>
      </c>
    </row>
    <row r="130" spans="1:3" hidden="1">
      <c r="A130" t="s">
        <v>2667</v>
      </c>
      <c r="B130" s="30" t="s">
        <v>2688</v>
      </c>
      <c r="C130" s="30" t="s">
        <v>2689</v>
      </c>
    </row>
    <row r="131" spans="1:3" hidden="1">
      <c r="A131" t="s">
        <v>1186</v>
      </c>
      <c r="B131" s="30" t="s">
        <v>1232</v>
      </c>
      <c r="C131" s="30" t="s">
        <v>1233</v>
      </c>
    </row>
    <row r="132" spans="1:3" hidden="1">
      <c r="A132" t="s">
        <v>1196</v>
      </c>
      <c r="B132" s="30" t="s">
        <v>1252</v>
      </c>
      <c r="C132" s="30" t="s">
        <v>1253</v>
      </c>
    </row>
    <row r="133" spans="1:3" hidden="1">
      <c r="A133" t="s">
        <v>2735</v>
      </c>
      <c r="B133" s="30" t="s">
        <v>2771</v>
      </c>
      <c r="C133" s="30" t="s">
        <v>2772</v>
      </c>
    </row>
    <row r="134" spans="1:3" hidden="1">
      <c r="A134" t="s">
        <v>2731</v>
      </c>
      <c r="B134" s="30" t="s">
        <v>2769</v>
      </c>
      <c r="C134" s="30" t="s">
        <v>2770</v>
      </c>
    </row>
    <row r="135" spans="1:3" hidden="1">
      <c r="A135" t="s">
        <v>4094</v>
      </c>
      <c r="B135" s="30" t="s">
        <v>4267</v>
      </c>
      <c r="C135" s="30" t="s">
        <v>4268</v>
      </c>
    </row>
    <row r="136" spans="1:3" hidden="1">
      <c r="A136" t="s">
        <v>890</v>
      </c>
      <c r="B136" s="30" t="s">
        <v>929</v>
      </c>
      <c r="C136" s="30" t="s">
        <v>930</v>
      </c>
    </row>
    <row r="137" spans="1:3" hidden="1">
      <c r="A137" t="s">
        <v>207</v>
      </c>
      <c r="B137" s="30" t="s">
        <v>634</v>
      </c>
      <c r="C137" s="30" t="s">
        <v>635</v>
      </c>
    </row>
    <row r="138" spans="1:3" hidden="1">
      <c r="A138" t="s">
        <v>208</v>
      </c>
      <c r="B138" s="30" t="s">
        <v>636</v>
      </c>
      <c r="C138" s="30" t="s">
        <v>637</v>
      </c>
    </row>
    <row r="139" spans="1:3" hidden="1">
      <c r="A139" t="s">
        <v>1144</v>
      </c>
      <c r="B139" s="30" t="s">
        <v>1174</v>
      </c>
      <c r="C139" s="30" t="s">
        <v>1175</v>
      </c>
    </row>
    <row r="140" spans="1:3" hidden="1">
      <c r="A140" t="s">
        <v>4092</v>
      </c>
      <c r="B140" s="30" t="s">
        <v>4263</v>
      </c>
      <c r="C140" s="30" t="s">
        <v>4264</v>
      </c>
    </row>
    <row r="141" spans="1:3" hidden="1">
      <c r="A141" t="s">
        <v>209</v>
      </c>
      <c r="B141" s="30" t="s">
        <v>638</v>
      </c>
      <c r="C141" s="30" t="s">
        <v>639</v>
      </c>
    </row>
    <row r="142" spans="1:3" hidden="1">
      <c r="A142" t="s">
        <v>3022</v>
      </c>
      <c r="B142" s="30" t="s">
        <v>3031</v>
      </c>
      <c r="C142" s="30" t="s">
        <v>3032</v>
      </c>
    </row>
    <row r="143" spans="1:3" hidden="1">
      <c r="A143" t="s">
        <v>167</v>
      </c>
      <c r="B143" s="30" t="s">
        <v>558</v>
      </c>
      <c r="C143" s="30" t="s">
        <v>559</v>
      </c>
    </row>
    <row r="144" spans="1:3" hidden="1">
      <c r="A144" t="s">
        <v>1012</v>
      </c>
      <c r="B144" s="30" t="s">
        <v>1036</v>
      </c>
      <c r="C144" s="30" t="s">
        <v>1037</v>
      </c>
    </row>
    <row r="145" spans="1:3" hidden="1">
      <c r="A145" t="s">
        <v>1197</v>
      </c>
      <c r="B145" s="30" t="s">
        <v>1256</v>
      </c>
      <c r="C145" s="30" t="s">
        <v>1257</v>
      </c>
    </row>
    <row r="146" spans="1:3" hidden="1">
      <c r="A146" t="s">
        <v>6664</v>
      </c>
      <c r="B146" s="30" t="s">
        <v>6882</v>
      </c>
      <c r="C146" s="30" t="s">
        <v>6883</v>
      </c>
    </row>
    <row r="147" spans="1:3" hidden="1">
      <c r="A147" t="s">
        <v>210</v>
      </c>
      <c r="B147" s="30" t="s">
        <v>640</v>
      </c>
      <c r="C147" s="30" t="s">
        <v>641</v>
      </c>
    </row>
    <row r="148" spans="1:3" hidden="1">
      <c r="A148" t="s">
        <v>2741</v>
      </c>
      <c r="B148" s="30" t="s">
        <v>2773</v>
      </c>
      <c r="C148" s="30" t="s">
        <v>2774</v>
      </c>
    </row>
    <row r="149" spans="1:3" hidden="1">
      <c r="A149" t="s">
        <v>7649</v>
      </c>
      <c r="B149" s="30" t="s">
        <v>7911</v>
      </c>
      <c r="C149" s="30" t="s">
        <v>7912</v>
      </c>
    </row>
    <row r="150" spans="1:3" hidden="1">
      <c r="A150" t="s">
        <v>898</v>
      </c>
      <c r="B150" s="30" t="s">
        <v>937</v>
      </c>
      <c r="C150" s="30" t="s">
        <v>938</v>
      </c>
    </row>
    <row r="151" spans="1:3" hidden="1">
      <c r="A151" t="s">
        <v>1206</v>
      </c>
      <c r="B151" s="30" t="s">
        <v>1276</v>
      </c>
      <c r="C151" s="30" t="s">
        <v>1277</v>
      </c>
    </row>
    <row r="152" spans="1:3" hidden="1">
      <c r="A152" t="s">
        <v>3999</v>
      </c>
      <c r="B152" s="30" t="s">
        <v>4078</v>
      </c>
      <c r="C152" s="30" t="s">
        <v>4079</v>
      </c>
    </row>
    <row r="153" spans="1:3" hidden="1">
      <c r="A153" t="s">
        <v>7083</v>
      </c>
      <c r="B153" s="30" t="s">
        <v>7913</v>
      </c>
      <c r="C153" s="30" t="s">
        <v>7914</v>
      </c>
    </row>
    <row r="154" spans="1:3" hidden="1">
      <c r="A154" t="s">
        <v>6638</v>
      </c>
      <c r="B154" s="30" t="s">
        <v>6880</v>
      </c>
      <c r="C154" s="30" t="s">
        <v>6881</v>
      </c>
    </row>
    <row r="155" spans="1:3" hidden="1">
      <c r="A155" t="s">
        <v>1178</v>
      </c>
      <c r="B155" s="30" t="s">
        <v>1216</v>
      </c>
      <c r="C155" s="30" t="s">
        <v>1217</v>
      </c>
    </row>
    <row r="156" spans="1:3" hidden="1">
      <c r="A156" t="s">
        <v>2745</v>
      </c>
      <c r="B156" s="30" t="s">
        <v>2775</v>
      </c>
      <c r="C156" s="30" t="s">
        <v>2776</v>
      </c>
    </row>
    <row r="157" spans="1:3" hidden="1">
      <c r="A157" t="s">
        <v>1062</v>
      </c>
      <c r="B157" s="30" t="s">
        <v>1071</v>
      </c>
      <c r="C157" s="30" t="s">
        <v>1072</v>
      </c>
    </row>
    <row r="158" spans="1:3" hidden="1">
      <c r="A158" t="s">
        <v>211</v>
      </c>
      <c r="B158" s="30" t="s">
        <v>520</v>
      </c>
      <c r="C158" s="30" t="s">
        <v>521</v>
      </c>
    </row>
    <row r="159" spans="1:3" hidden="1">
      <c r="A159" t="s">
        <v>212</v>
      </c>
      <c r="B159" s="30" t="s">
        <v>642</v>
      </c>
      <c r="C159" s="30" t="s">
        <v>643</v>
      </c>
    </row>
    <row r="160" spans="1:3" hidden="1">
      <c r="A160" t="s">
        <v>3507</v>
      </c>
      <c r="B160" s="30" t="s">
        <v>3541</v>
      </c>
      <c r="C160" s="30" t="s">
        <v>3542</v>
      </c>
    </row>
    <row r="161" spans="1:3" hidden="1">
      <c r="A161" t="s">
        <v>2749</v>
      </c>
      <c r="B161" s="30" t="s">
        <v>2777</v>
      </c>
      <c r="C161" s="30" t="s">
        <v>2778</v>
      </c>
    </row>
    <row r="162" spans="1:3" hidden="1">
      <c r="A162" t="s">
        <v>2753</v>
      </c>
      <c r="B162" s="30" t="s">
        <v>2779</v>
      </c>
      <c r="C162" s="30" t="s">
        <v>2780</v>
      </c>
    </row>
    <row r="163" spans="1:3" hidden="1">
      <c r="A163" t="s">
        <v>213</v>
      </c>
      <c r="B163" s="30" t="s">
        <v>644</v>
      </c>
      <c r="C163" s="30" t="s">
        <v>645</v>
      </c>
    </row>
    <row r="164" spans="1:3" hidden="1">
      <c r="A164" t="s">
        <v>3418</v>
      </c>
      <c r="B164" s="30" t="s">
        <v>1046</v>
      </c>
      <c r="C164" s="30" t="s">
        <v>1047</v>
      </c>
    </row>
    <row r="165" spans="1:3" hidden="1">
      <c r="A165" t="s">
        <v>2757</v>
      </c>
      <c r="B165" s="30" t="s">
        <v>2781</v>
      </c>
      <c r="C165" s="30" t="s">
        <v>2782</v>
      </c>
    </row>
    <row r="166" spans="1:3" hidden="1">
      <c r="A166" t="s">
        <v>214</v>
      </c>
      <c r="B166" s="30" t="s">
        <v>646</v>
      </c>
      <c r="C166" s="30" t="s">
        <v>647</v>
      </c>
    </row>
    <row r="167" spans="1:3" hidden="1">
      <c r="A167" t="s">
        <v>2761</v>
      </c>
      <c r="B167" s="30" t="s">
        <v>2781</v>
      </c>
      <c r="C167" s="30" t="s">
        <v>2782</v>
      </c>
    </row>
    <row r="168" spans="1:3" hidden="1">
      <c r="A168" t="s">
        <v>2765</v>
      </c>
      <c r="B168" s="30" t="s">
        <v>2783</v>
      </c>
      <c r="C168" s="30" t="s">
        <v>2784</v>
      </c>
    </row>
    <row r="169" spans="1:3" hidden="1">
      <c r="A169" t="s">
        <v>1064</v>
      </c>
      <c r="B169" s="30" t="s">
        <v>1075</v>
      </c>
      <c r="C169" s="30" t="s">
        <v>1076</v>
      </c>
    </row>
    <row r="170" spans="1:3" hidden="1">
      <c r="A170" t="s">
        <v>215</v>
      </c>
      <c r="B170" s="30" t="s">
        <v>648</v>
      </c>
      <c r="C170" s="30" t="s">
        <v>649</v>
      </c>
    </row>
    <row r="171" spans="1:3" hidden="1">
      <c r="A171" t="s">
        <v>802</v>
      </c>
      <c r="B171" s="30" t="s">
        <v>851</v>
      </c>
      <c r="C171" s="30" t="s">
        <v>852</v>
      </c>
    </row>
    <row r="172" spans="1:3" hidden="1">
      <c r="A172" t="s">
        <v>900</v>
      </c>
      <c r="B172" s="30" t="s">
        <v>939</v>
      </c>
      <c r="C172" s="30" t="s">
        <v>940</v>
      </c>
    </row>
    <row r="173" spans="1:3" hidden="1">
      <c r="A173" t="s">
        <v>2807</v>
      </c>
      <c r="B173" s="30" t="s">
        <v>2817</v>
      </c>
      <c r="C173" s="30" t="s">
        <v>2818</v>
      </c>
    </row>
    <row r="174" spans="1:3" hidden="1">
      <c r="A174" t="s">
        <v>7152</v>
      </c>
      <c r="B174" s="30" t="s">
        <v>7915</v>
      </c>
      <c r="C174" s="30" t="s">
        <v>7916</v>
      </c>
    </row>
    <row r="175" spans="1:3" hidden="1">
      <c r="A175" t="s">
        <v>4049</v>
      </c>
      <c r="B175" s="30" t="s">
        <v>4082</v>
      </c>
      <c r="C175" s="30" t="s">
        <v>4083</v>
      </c>
    </row>
    <row r="176" spans="1:3" hidden="1">
      <c r="A176" t="s">
        <v>1016</v>
      </c>
      <c r="B176" s="30" t="s">
        <v>1044</v>
      </c>
      <c r="C176" s="30" t="s">
        <v>1045</v>
      </c>
    </row>
    <row r="177" spans="1:3" hidden="1">
      <c r="A177" t="s">
        <v>2803</v>
      </c>
      <c r="B177" s="30" t="s">
        <v>2815</v>
      </c>
      <c r="C177" s="30" t="s">
        <v>2816</v>
      </c>
    </row>
    <row r="178" spans="1:3" hidden="1">
      <c r="A178" t="s">
        <v>2799</v>
      </c>
      <c r="B178" s="30" t="s">
        <v>2813</v>
      </c>
      <c r="C178" s="30" t="s">
        <v>2814</v>
      </c>
    </row>
    <row r="179" spans="1:3" hidden="1">
      <c r="A179" t="s">
        <v>5389</v>
      </c>
      <c r="B179" s="30" t="s">
        <v>5528</v>
      </c>
      <c r="C179" s="30" t="s">
        <v>5529</v>
      </c>
    </row>
    <row r="180" spans="1:3" hidden="1">
      <c r="A180" t="s">
        <v>1189</v>
      </c>
      <c r="B180" s="30" t="s">
        <v>1238</v>
      </c>
      <c r="C180" s="30" t="s">
        <v>1239</v>
      </c>
    </row>
    <row r="181" spans="1:3" hidden="1">
      <c r="A181" t="s">
        <v>1060</v>
      </c>
      <c r="B181" s="30" t="s">
        <v>1065</v>
      </c>
      <c r="C181" s="30" t="s">
        <v>1066</v>
      </c>
    </row>
    <row r="182" spans="1:3" hidden="1">
      <c r="A182" t="s">
        <v>3320</v>
      </c>
      <c r="B182" s="30" t="s">
        <v>3378</v>
      </c>
      <c r="C182" s="30" t="s">
        <v>3379</v>
      </c>
    </row>
    <row r="183" spans="1:3" hidden="1">
      <c r="A183" t="s">
        <v>1208</v>
      </c>
      <c r="B183" s="30" t="s">
        <v>1280</v>
      </c>
      <c r="C183" s="30" t="s">
        <v>1281</v>
      </c>
    </row>
    <row r="184" spans="1:3" hidden="1">
      <c r="A184" t="s">
        <v>5388</v>
      </c>
      <c r="B184" s="30" t="s">
        <v>5526</v>
      </c>
      <c r="C184" s="30" t="s">
        <v>5527</v>
      </c>
    </row>
    <row r="185" spans="1:3" hidden="1">
      <c r="A185" t="s">
        <v>216</v>
      </c>
      <c r="B185" s="30" t="s">
        <v>650</v>
      </c>
      <c r="C185" s="30" t="s">
        <v>651</v>
      </c>
    </row>
    <row r="186" spans="1:3" hidden="1">
      <c r="A186" t="s">
        <v>2795</v>
      </c>
      <c r="B186" s="30" t="s">
        <v>2811</v>
      </c>
      <c r="C186" s="30" t="s">
        <v>2812</v>
      </c>
    </row>
    <row r="187" spans="1:3" hidden="1">
      <c r="A187" t="s">
        <v>217</v>
      </c>
      <c r="B187" s="30" t="s">
        <v>652</v>
      </c>
      <c r="C187" s="30" t="s">
        <v>653</v>
      </c>
    </row>
    <row r="188" spans="1:3" hidden="1">
      <c r="A188" t="s">
        <v>804</v>
      </c>
      <c r="B188" s="30" t="s">
        <v>853</v>
      </c>
      <c r="C188" s="30" t="s">
        <v>854</v>
      </c>
    </row>
    <row r="189" spans="1:3" hidden="1">
      <c r="A189" t="s">
        <v>168</v>
      </c>
      <c r="B189" s="30" t="s">
        <v>560</v>
      </c>
      <c r="C189" s="30" t="s">
        <v>561</v>
      </c>
    </row>
    <row r="190" spans="1:3" hidden="1">
      <c r="A190" t="s">
        <v>1019</v>
      </c>
      <c r="B190" s="30" t="s">
        <v>1050</v>
      </c>
      <c r="C190" s="30" t="s">
        <v>1051</v>
      </c>
    </row>
    <row r="191" spans="1:3" hidden="1">
      <c r="A191" t="s">
        <v>2843</v>
      </c>
      <c r="B191" s="30" t="s">
        <v>2868</v>
      </c>
      <c r="C191" s="30" t="s">
        <v>2869</v>
      </c>
    </row>
    <row r="192" spans="1:3" hidden="1">
      <c r="A192" t="s">
        <v>218</v>
      </c>
      <c r="B192" s="30" t="s">
        <v>654</v>
      </c>
      <c r="C192" s="30" t="s">
        <v>655</v>
      </c>
    </row>
    <row r="193" spans="1:3" hidden="1">
      <c r="A193" t="s">
        <v>2847</v>
      </c>
      <c r="B193" s="30" t="s">
        <v>2870</v>
      </c>
      <c r="C193" s="30" t="s">
        <v>2871</v>
      </c>
    </row>
    <row r="194" spans="1:3" hidden="1">
      <c r="A194" t="s">
        <v>219</v>
      </c>
      <c r="B194" s="30" t="s">
        <v>656</v>
      </c>
      <c r="C194" s="30" t="s">
        <v>657</v>
      </c>
    </row>
    <row r="195" spans="1:3" hidden="1">
      <c r="A195" t="s">
        <v>220</v>
      </c>
      <c r="B195" s="30" t="s">
        <v>658</v>
      </c>
      <c r="C195" s="30" t="s">
        <v>659</v>
      </c>
    </row>
    <row r="196" spans="1:3" hidden="1">
      <c r="A196" t="s">
        <v>164</v>
      </c>
      <c r="B196" s="30" t="s">
        <v>552</v>
      </c>
      <c r="C196" s="30" t="s">
        <v>553</v>
      </c>
    </row>
    <row r="197" spans="1:3" hidden="1">
      <c r="A197" t="s">
        <v>2831</v>
      </c>
      <c r="B197" s="30" t="s">
        <v>2862</v>
      </c>
      <c r="C197" s="30" t="s">
        <v>2863</v>
      </c>
    </row>
    <row r="198" spans="1:3" hidden="1">
      <c r="A198" t="s">
        <v>221</v>
      </c>
      <c r="B198" s="30" t="s">
        <v>660</v>
      </c>
      <c r="C198" s="30" t="s">
        <v>661</v>
      </c>
    </row>
    <row r="199" spans="1:3" hidden="1">
      <c r="A199" t="s">
        <v>3976</v>
      </c>
      <c r="B199" s="30" t="s">
        <v>4076</v>
      </c>
      <c r="C199" s="30" t="s">
        <v>4077</v>
      </c>
    </row>
    <row r="200" spans="1:3" hidden="1">
      <c r="A200" t="s">
        <v>4022</v>
      </c>
      <c r="B200" s="30" t="s">
        <v>4080</v>
      </c>
      <c r="C200" s="30" t="s">
        <v>4081</v>
      </c>
    </row>
    <row r="201" spans="1:3" hidden="1">
      <c r="A201" t="s">
        <v>222</v>
      </c>
      <c r="B201" s="30" t="s">
        <v>662</v>
      </c>
      <c r="C201" s="30" t="s">
        <v>663</v>
      </c>
    </row>
    <row r="202" spans="1:3" hidden="1">
      <c r="A202" t="s">
        <v>2835</v>
      </c>
      <c r="B202" s="30" t="s">
        <v>2864</v>
      </c>
      <c r="C202" s="30" t="s">
        <v>2865</v>
      </c>
    </row>
    <row r="203" spans="1:3" hidden="1">
      <c r="A203" t="s">
        <v>169</v>
      </c>
      <c r="B203" s="30" t="s">
        <v>562</v>
      </c>
      <c r="C203" s="30" t="s">
        <v>563</v>
      </c>
    </row>
    <row r="204" spans="1:3" hidden="1">
      <c r="A204" t="s">
        <v>2839</v>
      </c>
      <c r="B204" s="30" t="s">
        <v>2866</v>
      </c>
      <c r="C204" s="30" t="s">
        <v>2867</v>
      </c>
    </row>
    <row r="205" spans="1:3" hidden="1">
      <c r="A205" t="s">
        <v>2851</v>
      </c>
      <c r="B205" s="30" t="s">
        <v>2872</v>
      </c>
      <c r="C205" s="30" t="s">
        <v>2873</v>
      </c>
    </row>
    <row r="206" spans="1:3" hidden="1">
      <c r="A206" t="s">
        <v>1180</v>
      </c>
      <c r="B206" s="30" t="s">
        <v>1220</v>
      </c>
      <c r="C206" s="30" t="s">
        <v>1221</v>
      </c>
    </row>
    <row r="207" spans="1:3" hidden="1">
      <c r="A207" t="s">
        <v>2039</v>
      </c>
      <c r="B207" s="30" t="s">
        <v>1067</v>
      </c>
      <c r="C207" s="30" t="s">
        <v>1068</v>
      </c>
    </row>
    <row r="208" spans="1:3" hidden="1">
      <c r="A208" t="s">
        <v>1190</v>
      </c>
      <c r="B208" s="30" t="s">
        <v>1240</v>
      </c>
      <c r="C208" s="30" t="s">
        <v>1241</v>
      </c>
    </row>
    <row r="209" spans="1:3" hidden="1">
      <c r="A209" t="s">
        <v>131</v>
      </c>
      <c r="B209" s="30" t="s">
        <v>546</v>
      </c>
      <c r="C209" s="30" t="s">
        <v>547</v>
      </c>
    </row>
    <row r="210" spans="1:3" hidden="1">
      <c r="A210" t="s">
        <v>1198</v>
      </c>
      <c r="B210" s="30" t="s">
        <v>1258</v>
      </c>
      <c r="C210" s="30" t="s">
        <v>1259</v>
      </c>
    </row>
    <row r="211" spans="1:3" hidden="1">
      <c r="A211" t="s">
        <v>1014</v>
      </c>
      <c r="B211" s="30" t="s">
        <v>1040</v>
      </c>
      <c r="C211" s="30" t="s">
        <v>1041</v>
      </c>
    </row>
    <row r="212" spans="1:3" hidden="1">
      <c r="A212" t="s">
        <v>3184</v>
      </c>
      <c r="B212" s="30" t="s">
        <v>3236</v>
      </c>
      <c r="C212" s="30" t="s">
        <v>3237</v>
      </c>
    </row>
    <row r="213" spans="1:3" hidden="1">
      <c r="A213" t="s">
        <v>902</v>
      </c>
      <c r="B213" s="30" t="s">
        <v>941</v>
      </c>
      <c r="C213" s="30" t="s">
        <v>942</v>
      </c>
    </row>
    <row r="214" spans="1:3" hidden="1">
      <c r="A214" t="s">
        <v>2855</v>
      </c>
      <c r="B214" s="30" t="s">
        <v>2874</v>
      </c>
      <c r="C214" s="30" t="s">
        <v>2875</v>
      </c>
    </row>
    <row r="215" spans="1:3" hidden="1">
      <c r="A215" t="s">
        <v>2859</v>
      </c>
      <c r="B215" s="30" t="s">
        <v>2876</v>
      </c>
      <c r="C215" s="30" t="s">
        <v>2877</v>
      </c>
    </row>
    <row r="216" spans="1:3" hidden="1">
      <c r="A216" t="s">
        <v>170</v>
      </c>
      <c r="B216" s="30" t="s">
        <v>564</v>
      </c>
      <c r="C216" s="30" t="s">
        <v>565</v>
      </c>
    </row>
    <row r="217" spans="1:3" hidden="1">
      <c r="A217" t="s">
        <v>130</v>
      </c>
      <c r="B217" s="30" t="s">
        <v>544</v>
      </c>
      <c r="C217" s="30" t="s">
        <v>545</v>
      </c>
    </row>
    <row r="218" spans="1:3" hidden="1">
      <c r="A218" t="s">
        <v>129</v>
      </c>
      <c r="B218" s="30" t="s">
        <v>542</v>
      </c>
      <c r="C218" s="30" t="s">
        <v>543</v>
      </c>
    </row>
    <row r="219" spans="1:3" hidden="1">
      <c r="A219" t="s">
        <v>1203</v>
      </c>
      <c r="B219" s="30" t="s">
        <v>1268</v>
      </c>
      <c r="C219" s="30" t="s">
        <v>1269</v>
      </c>
    </row>
    <row r="220" spans="1:3" hidden="1">
      <c r="A220" t="s">
        <v>2897</v>
      </c>
      <c r="B220" s="30" t="s">
        <v>3001</v>
      </c>
      <c r="C220" s="30" t="s">
        <v>3002</v>
      </c>
    </row>
    <row r="221" spans="1:3" hidden="1">
      <c r="A221" t="s">
        <v>3300</v>
      </c>
      <c r="B221" s="30" t="s">
        <v>3374</v>
      </c>
      <c r="C221" s="30" t="s">
        <v>3375</v>
      </c>
    </row>
    <row r="222" spans="1:3" hidden="1">
      <c r="A222" t="s">
        <v>1377</v>
      </c>
      <c r="B222" s="30" t="s">
        <v>1077</v>
      </c>
      <c r="C222" s="30" t="s">
        <v>1078</v>
      </c>
    </row>
    <row r="223" spans="1:3" hidden="1">
      <c r="A223" t="s">
        <v>2901</v>
      </c>
      <c r="B223" s="30" t="s">
        <v>3003</v>
      </c>
      <c r="C223" s="30" t="s">
        <v>3004</v>
      </c>
    </row>
    <row r="224" spans="1:3" hidden="1">
      <c r="A224" t="s">
        <v>174</v>
      </c>
      <c r="B224" s="30" t="s">
        <v>568</v>
      </c>
      <c r="C224" s="30" t="s">
        <v>569</v>
      </c>
    </row>
    <row r="225" spans="1:3" hidden="1">
      <c r="A225" t="s">
        <v>7640</v>
      </c>
      <c r="B225" s="30" t="s">
        <v>7917</v>
      </c>
      <c r="C225" s="30" t="s">
        <v>7918</v>
      </c>
    </row>
    <row r="226" spans="1:3" hidden="1">
      <c r="A226" t="s">
        <v>5387</v>
      </c>
      <c r="B226" s="30" t="s">
        <v>5524</v>
      </c>
      <c r="C226" s="30" t="s">
        <v>5525</v>
      </c>
    </row>
    <row r="227" spans="1:3" hidden="1">
      <c r="A227" t="s">
        <v>128</v>
      </c>
      <c r="B227" s="30" t="s">
        <v>540</v>
      </c>
      <c r="C227" s="30" t="s">
        <v>541</v>
      </c>
    </row>
    <row r="228" spans="1:3" hidden="1">
      <c r="A228" t="s">
        <v>7308</v>
      </c>
      <c r="B228" s="30" t="s">
        <v>7919</v>
      </c>
      <c r="C228" s="30" t="s">
        <v>7920</v>
      </c>
    </row>
    <row r="229" spans="1:3" hidden="1">
      <c r="A229" t="s">
        <v>2889</v>
      </c>
      <c r="B229" s="30" t="s">
        <v>2997</v>
      </c>
      <c r="C229" s="30" t="s">
        <v>2998</v>
      </c>
    </row>
    <row r="230" spans="1:3" hidden="1">
      <c r="A230" t="s">
        <v>7467</v>
      </c>
      <c r="B230" s="30" t="s">
        <v>7921</v>
      </c>
      <c r="C230" s="30" t="s">
        <v>7922</v>
      </c>
    </row>
    <row r="231" spans="1:3" hidden="1">
      <c r="A231" t="s">
        <v>2893</v>
      </c>
      <c r="B231" s="30" t="s">
        <v>2999</v>
      </c>
      <c r="C231" s="30" t="s">
        <v>3000</v>
      </c>
    </row>
    <row r="232" spans="1:3" hidden="1">
      <c r="A232" t="s">
        <v>3604</v>
      </c>
      <c r="B232" s="30" t="s">
        <v>3626</v>
      </c>
      <c r="C232" s="30" t="s">
        <v>3627</v>
      </c>
    </row>
    <row r="233" spans="1:3" hidden="1">
      <c r="A233" t="s">
        <v>3600</v>
      </c>
      <c r="B233" s="30" t="s">
        <v>3624</v>
      </c>
      <c r="C233" s="30" t="s">
        <v>3625</v>
      </c>
    </row>
    <row r="234" spans="1:3" hidden="1">
      <c r="A234" t="s">
        <v>1005</v>
      </c>
      <c r="B234" s="30" t="s">
        <v>1022</v>
      </c>
      <c r="C234" s="30" t="s">
        <v>1023</v>
      </c>
    </row>
    <row r="235" spans="1:3" hidden="1">
      <c r="A235" t="s">
        <v>1213</v>
      </c>
      <c r="B235" s="30" t="s">
        <v>1290</v>
      </c>
      <c r="C235" s="30" t="s">
        <v>1291</v>
      </c>
    </row>
    <row r="236" spans="1:3" hidden="1">
      <c r="A236" t="s">
        <v>127</v>
      </c>
      <c r="B236" s="30" t="s">
        <v>538</v>
      </c>
      <c r="C236" s="30" t="s">
        <v>539</v>
      </c>
    </row>
    <row r="237" spans="1:3" hidden="1">
      <c r="A237" t="s">
        <v>7459</v>
      </c>
      <c r="B237" s="30" t="s">
        <v>7923</v>
      </c>
      <c r="C237" s="30" t="s">
        <v>7924</v>
      </c>
    </row>
    <row r="238" spans="1:3" hidden="1">
      <c r="A238" t="s">
        <v>4315</v>
      </c>
      <c r="B238" s="30" t="s">
        <v>4603</v>
      </c>
      <c r="C238" s="30" t="s">
        <v>4604</v>
      </c>
    </row>
    <row r="239" spans="1:3" hidden="1">
      <c r="A239" t="s">
        <v>126</v>
      </c>
      <c r="B239" s="30" t="s">
        <v>536</v>
      </c>
      <c r="C239" s="30" t="s">
        <v>537</v>
      </c>
    </row>
    <row r="240" spans="1:3" hidden="1">
      <c r="A240" t="s">
        <v>910</v>
      </c>
      <c r="B240" s="30" t="s">
        <v>949</v>
      </c>
      <c r="C240" s="30" t="s">
        <v>950</v>
      </c>
    </row>
    <row r="241" spans="1:3" hidden="1">
      <c r="A241" t="s">
        <v>5386</v>
      </c>
      <c r="B241" s="30" t="s">
        <v>5522</v>
      </c>
      <c r="C241" s="30" t="s">
        <v>5523</v>
      </c>
    </row>
    <row r="242" spans="1:3" hidden="1">
      <c r="A242" t="s">
        <v>3596</v>
      </c>
      <c r="B242" s="30" t="s">
        <v>3622</v>
      </c>
      <c r="C242" s="30" t="s">
        <v>3623</v>
      </c>
    </row>
    <row r="243" spans="1:3" hidden="1">
      <c r="A243" t="s">
        <v>794</v>
      </c>
      <c r="B243" s="30" t="s">
        <v>843</v>
      </c>
      <c r="C243" s="30" t="s">
        <v>844</v>
      </c>
    </row>
    <row r="244" spans="1:3" hidden="1">
      <c r="A244" t="s">
        <v>125</v>
      </c>
      <c r="B244" s="30" t="s">
        <v>534</v>
      </c>
      <c r="C244" s="30" t="s">
        <v>535</v>
      </c>
    </row>
    <row r="245" spans="1:3" hidden="1">
      <c r="A245" t="s">
        <v>2351</v>
      </c>
      <c r="B245" s="30" t="s">
        <v>2410</v>
      </c>
      <c r="C245" s="30" t="s">
        <v>2411</v>
      </c>
    </row>
    <row r="246" spans="1:3" hidden="1">
      <c r="A246" t="s">
        <v>3593</v>
      </c>
      <c r="B246" s="30" t="s">
        <v>3620</v>
      </c>
      <c r="C246" s="30" t="s">
        <v>3621</v>
      </c>
    </row>
    <row r="247" spans="1:3" hidden="1">
      <c r="A247" t="s">
        <v>4091</v>
      </c>
      <c r="B247" s="30" t="s">
        <v>4261</v>
      </c>
      <c r="C247" s="30" t="s">
        <v>4262</v>
      </c>
    </row>
    <row r="248" spans="1:3" hidden="1">
      <c r="A248" t="s">
        <v>124</v>
      </c>
      <c r="B248" s="30" t="s">
        <v>532</v>
      </c>
      <c r="C248" s="30" t="s">
        <v>533</v>
      </c>
    </row>
    <row r="249" spans="1:3" hidden="1">
      <c r="A249" t="s">
        <v>7452</v>
      </c>
      <c r="B249" s="30" t="s">
        <v>7925</v>
      </c>
      <c r="C249" s="30" t="s">
        <v>7926</v>
      </c>
    </row>
    <row r="250" spans="1:3" hidden="1">
      <c r="A250" t="s">
        <v>7475</v>
      </c>
      <c r="B250" s="30" t="s">
        <v>7927</v>
      </c>
      <c r="C250" s="30" t="s">
        <v>7928</v>
      </c>
    </row>
    <row r="251" spans="1:3" hidden="1">
      <c r="A251" t="s">
        <v>1095</v>
      </c>
      <c r="B251" s="30" t="s">
        <v>1154</v>
      </c>
      <c r="C251" s="30" t="s">
        <v>1155</v>
      </c>
    </row>
    <row r="252" spans="1:3" hidden="1">
      <c r="A252" t="s">
        <v>123</v>
      </c>
      <c r="B252" s="30" t="s">
        <v>530</v>
      </c>
      <c r="C252" s="30" t="s">
        <v>531</v>
      </c>
    </row>
    <row r="253" spans="1:3" hidden="1">
      <c r="A253" t="s">
        <v>3591</v>
      </c>
      <c r="B253" s="30" t="s">
        <v>3618</v>
      </c>
      <c r="C253" s="30" t="s">
        <v>3619</v>
      </c>
    </row>
    <row r="254" spans="1:3" hidden="1">
      <c r="A254" t="s">
        <v>5385</v>
      </c>
      <c r="B254" s="30" t="s">
        <v>5520</v>
      </c>
      <c r="C254" s="30" t="s">
        <v>5521</v>
      </c>
    </row>
    <row r="255" spans="1:3" hidden="1">
      <c r="A255" t="s">
        <v>6107</v>
      </c>
      <c r="B255" s="30" t="s">
        <v>6314</v>
      </c>
      <c r="C255" s="30" t="s">
        <v>6315</v>
      </c>
    </row>
    <row r="256" spans="1:3" hidden="1">
      <c r="A256" t="s">
        <v>132</v>
      </c>
      <c r="B256" s="30" t="s">
        <v>548</v>
      </c>
      <c r="C256" s="30" t="s">
        <v>549</v>
      </c>
    </row>
    <row r="257" spans="1:3" hidden="1">
      <c r="A257" t="s">
        <v>121</v>
      </c>
      <c r="B257" s="30" t="s">
        <v>526</v>
      </c>
      <c r="C257" s="30" t="s">
        <v>527</v>
      </c>
    </row>
    <row r="258" spans="1:3" hidden="1">
      <c r="A258" t="s">
        <v>3588</v>
      </c>
      <c r="B258" s="30" t="s">
        <v>3616</v>
      </c>
      <c r="C258" s="30" t="s">
        <v>3617</v>
      </c>
    </row>
    <row r="259" spans="1:3" hidden="1">
      <c r="A259" t="s">
        <v>1185</v>
      </c>
      <c r="B259" s="30" t="s">
        <v>1230</v>
      </c>
      <c r="C259" s="30" t="s">
        <v>1231</v>
      </c>
    </row>
    <row r="260" spans="1:3" hidden="1">
      <c r="A260" t="s">
        <v>3585</v>
      </c>
      <c r="B260" s="30" t="s">
        <v>3614</v>
      </c>
      <c r="C260" s="30" t="s">
        <v>3615</v>
      </c>
    </row>
    <row r="261" spans="1:3" hidden="1">
      <c r="A261" t="s">
        <v>120</v>
      </c>
      <c r="B261" s="30" t="s">
        <v>524</v>
      </c>
      <c r="C261" s="30" t="s">
        <v>525</v>
      </c>
    </row>
    <row r="262" spans="1:3" hidden="1">
      <c r="A262" t="s">
        <v>3583</v>
      </c>
      <c r="B262" s="30" t="s">
        <v>3612</v>
      </c>
      <c r="C262" s="30" t="s">
        <v>3613</v>
      </c>
    </row>
    <row r="263" spans="1:3" hidden="1">
      <c r="A263" t="s">
        <v>3579</v>
      </c>
      <c r="B263" s="30" t="s">
        <v>3610</v>
      </c>
      <c r="C263" s="30" t="s">
        <v>3611</v>
      </c>
    </row>
    <row r="264" spans="1:3" hidden="1">
      <c r="A264" t="s">
        <v>5384</v>
      </c>
      <c r="B264" s="30" t="s">
        <v>5518</v>
      </c>
      <c r="C264" s="30" t="s">
        <v>5519</v>
      </c>
    </row>
    <row r="265" spans="1:3" hidden="1">
      <c r="A265" t="s">
        <v>7800</v>
      </c>
      <c r="B265" s="30" t="s">
        <v>7929</v>
      </c>
      <c r="C265" s="30" t="s">
        <v>7930</v>
      </c>
    </row>
    <row r="266" spans="1:3" hidden="1">
      <c r="A266" t="s">
        <v>3575</v>
      </c>
      <c r="B266" s="30" t="s">
        <v>3608</v>
      </c>
      <c r="C266" s="30" t="s">
        <v>3609</v>
      </c>
    </row>
    <row r="267" spans="1:3" hidden="1">
      <c r="A267" t="s">
        <v>119</v>
      </c>
      <c r="B267" s="30" t="s">
        <v>522</v>
      </c>
      <c r="C267" s="30" t="s">
        <v>523</v>
      </c>
    </row>
    <row r="268" spans="1:3" hidden="1">
      <c r="A268" t="s">
        <v>7875</v>
      </c>
      <c r="B268" s="30" t="s">
        <v>7931</v>
      </c>
      <c r="C268" s="30" t="s">
        <v>7932</v>
      </c>
    </row>
    <row r="269" spans="1:3" hidden="1">
      <c r="A269" t="s">
        <v>2350</v>
      </c>
      <c r="B269" s="30" t="s">
        <v>2408</v>
      </c>
      <c r="C269" s="30" t="s">
        <v>2409</v>
      </c>
    </row>
    <row r="270" spans="1:3" hidden="1">
      <c r="A270" t="s">
        <v>173</v>
      </c>
      <c r="B270" s="30" t="s">
        <v>566</v>
      </c>
      <c r="C270" s="30" t="s">
        <v>567</v>
      </c>
    </row>
    <row r="271" spans="1:3" hidden="1">
      <c r="A271" t="s">
        <v>1195</v>
      </c>
      <c r="B271" s="30" t="s">
        <v>1250</v>
      </c>
      <c r="C271" s="30" t="s">
        <v>1251</v>
      </c>
    </row>
    <row r="272" spans="1:3" hidden="1">
      <c r="A272" t="s">
        <v>3636</v>
      </c>
      <c r="B272" s="30" t="s">
        <v>3672</v>
      </c>
      <c r="C272" s="30" t="s">
        <v>3673</v>
      </c>
    </row>
    <row r="273" spans="1:3" hidden="1">
      <c r="A273" t="s">
        <v>3640</v>
      </c>
      <c r="B273" s="30" t="s">
        <v>3674</v>
      </c>
      <c r="C273" s="30" t="s">
        <v>3675</v>
      </c>
    </row>
    <row r="274" spans="1:3" hidden="1">
      <c r="A274" t="s">
        <v>3015</v>
      </c>
      <c r="B274" s="30" t="s">
        <v>3029</v>
      </c>
      <c r="C274" s="30" t="s">
        <v>3030</v>
      </c>
    </row>
    <row r="275" spans="1:3" hidden="1">
      <c r="A275" t="s">
        <v>3648</v>
      </c>
      <c r="B275" s="30" t="s">
        <v>3678</v>
      </c>
      <c r="C275" s="30" t="s">
        <v>3679</v>
      </c>
    </row>
    <row r="276" spans="1:3" hidden="1">
      <c r="A276" t="s">
        <v>1018</v>
      </c>
      <c r="B276" s="30" t="s">
        <v>1048</v>
      </c>
      <c r="C276" s="30" t="s">
        <v>1049</v>
      </c>
    </row>
    <row r="277" spans="1:3" hidden="1">
      <c r="A277" t="s">
        <v>3644</v>
      </c>
      <c r="B277" s="30" t="s">
        <v>3676</v>
      </c>
      <c r="C277" s="30" t="s">
        <v>3677</v>
      </c>
    </row>
    <row r="278" spans="1:3" hidden="1">
      <c r="A278" t="s">
        <v>3652</v>
      </c>
      <c r="B278" s="30" t="s">
        <v>3680</v>
      </c>
      <c r="C278" s="30" t="s">
        <v>3681</v>
      </c>
    </row>
    <row r="279" spans="1:3" hidden="1">
      <c r="A279" t="s">
        <v>122</v>
      </c>
      <c r="B279" s="30" t="s">
        <v>528</v>
      </c>
      <c r="C279" s="30" t="s">
        <v>529</v>
      </c>
    </row>
    <row r="280" spans="1:3" hidden="1">
      <c r="A280" t="s">
        <v>716</v>
      </c>
      <c r="B280" s="30" t="s">
        <v>739</v>
      </c>
      <c r="C280" s="30" t="s">
        <v>740</v>
      </c>
    </row>
    <row r="281" spans="1:3" hidden="1">
      <c r="A281" t="s">
        <v>1090</v>
      </c>
      <c r="B281" s="30" t="s">
        <v>1152</v>
      </c>
      <c r="C281" s="30" t="s">
        <v>1153</v>
      </c>
    </row>
    <row r="282" spans="1:3" hidden="1">
      <c r="A282" t="s">
        <v>912</v>
      </c>
      <c r="B282" s="30" t="s">
        <v>951</v>
      </c>
      <c r="C282" s="30" t="s">
        <v>952</v>
      </c>
    </row>
    <row r="283" spans="1:3" hidden="1">
      <c r="A283" t="s">
        <v>3656</v>
      </c>
      <c r="B283" s="30" t="s">
        <v>3682</v>
      </c>
      <c r="C283" s="30" t="s">
        <v>3683</v>
      </c>
    </row>
    <row r="284" spans="1:3" hidden="1">
      <c r="A284" t="s">
        <v>3452</v>
      </c>
      <c r="B284" s="30" t="s">
        <v>3543</v>
      </c>
      <c r="C284" s="30" t="s">
        <v>3544</v>
      </c>
    </row>
    <row r="285" spans="1:3" hidden="1">
      <c r="A285" t="s">
        <v>3665</v>
      </c>
      <c r="B285" s="30" t="s">
        <v>3686</v>
      </c>
      <c r="C285" s="30" t="s">
        <v>3687</v>
      </c>
    </row>
    <row r="286" spans="1:3" hidden="1">
      <c r="A286" t="s">
        <v>7790</v>
      </c>
      <c r="B286" s="30" t="s">
        <v>7933</v>
      </c>
      <c r="C286" s="30" t="s">
        <v>7934</v>
      </c>
    </row>
    <row r="287" spans="1:3" hidden="1">
      <c r="A287" t="s">
        <v>6116</v>
      </c>
      <c r="B287" s="30" t="s">
        <v>6316</v>
      </c>
      <c r="C287" s="30" t="s">
        <v>6317</v>
      </c>
    </row>
    <row r="288" spans="1:3" hidden="1">
      <c r="A288" t="s">
        <v>806</v>
      </c>
      <c r="B288" s="30" t="s">
        <v>855</v>
      </c>
      <c r="C288" s="30" t="s">
        <v>856</v>
      </c>
    </row>
    <row r="289" spans="1:3" hidden="1">
      <c r="A289" t="s">
        <v>3662</v>
      </c>
      <c r="B289" s="30" t="s">
        <v>3684</v>
      </c>
      <c r="C289" s="30" t="s">
        <v>3685</v>
      </c>
    </row>
    <row r="290" spans="1:3" hidden="1">
      <c r="A290" t="s">
        <v>5383</v>
      </c>
      <c r="B290" s="30" t="s">
        <v>5516</v>
      </c>
      <c r="C290" s="30" t="s">
        <v>5517</v>
      </c>
    </row>
    <row r="291" spans="1:3" hidden="1">
      <c r="A291" t="s">
        <v>5382</v>
      </c>
      <c r="B291" s="30" t="s">
        <v>5514</v>
      </c>
      <c r="C291" s="30" t="s">
        <v>5515</v>
      </c>
    </row>
    <row r="292" spans="1:3" hidden="1">
      <c r="A292" t="s">
        <v>3632</v>
      </c>
      <c r="B292" s="30" t="s">
        <v>3670</v>
      </c>
      <c r="C292" s="30" t="s">
        <v>3671</v>
      </c>
    </row>
    <row r="293" spans="1:3" hidden="1">
      <c r="A293" t="s">
        <v>7762</v>
      </c>
      <c r="B293" s="30" t="s">
        <v>7935</v>
      </c>
      <c r="C293" s="30" t="s">
        <v>7936</v>
      </c>
    </row>
    <row r="294" spans="1:3" hidden="1">
      <c r="A294" t="s">
        <v>892</v>
      </c>
      <c r="B294" s="30" t="s">
        <v>931</v>
      </c>
      <c r="C294" s="30" t="s">
        <v>932</v>
      </c>
    </row>
    <row r="295" spans="1:3" hidden="1">
      <c r="A295" t="s">
        <v>3384</v>
      </c>
      <c r="B295" s="30" t="s">
        <v>3412</v>
      </c>
      <c r="C295" s="30" t="s">
        <v>3413</v>
      </c>
    </row>
    <row r="296" spans="1:3" hidden="1">
      <c r="A296" t="s">
        <v>3629</v>
      </c>
      <c r="B296" s="30" t="s">
        <v>3668</v>
      </c>
      <c r="C296" s="30" t="s">
        <v>3669</v>
      </c>
    </row>
    <row r="297" spans="1:3" hidden="1">
      <c r="A297" t="s">
        <v>2183</v>
      </c>
      <c r="B297" s="30" t="s">
        <v>1274</v>
      </c>
      <c r="C297" s="30" t="s">
        <v>1275</v>
      </c>
    </row>
    <row r="298" spans="1:3" hidden="1">
      <c r="A298" t="s">
        <v>2187</v>
      </c>
      <c r="B298" s="30" t="s">
        <v>1292</v>
      </c>
      <c r="C298" s="30" t="s">
        <v>1293</v>
      </c>
    </row>
    <row r="299" spans="1:3" hidden="1">
      <c r="A299" t="s">
        <v>694</v>
      </c>
      <c r="B299" s="30" t="s">
        <v>717</v>
      </c>
      <c r="C299" s="30" t="s">
        <v>718</v>
      </c>
    </row>
    <row r="300" spans="1:3" hidden="1">
      <c r="A300" t="s">
        <v>1013</v>
      </c>
      <c r="B300" s="30" t="s">
        <v>1038</v>
      </c>
      <c r="C300" s="30" t="s">
        <v>1039</v>
      </c>
    </row>
    <row r="301" spans="1:3" hidden="1">
      <c r="A301" t="s">
        <v>696</v>
      </c>
      <c r="B301" s="30" t="s">
        <v>719</v>
      </c>
      <c r="C301" s="30" t="s">
        <v>720</v>
      </c>
    </row>
    <row r="302" spans="1:3" hidden="1">
      <c r="A302" t="s">
        <v>698</v>
      </c>
      <c r="B302" s="30" t="s">
        <v>721</v>
      </c>
      <c r="C302" s="30" t="s">
        <v>722</v>
      </c>
    </row>
    <row r="303" spans="1:3" hidden="1">
      <c r="A303" t="s">
        <v>3809</v>
      </c>
      <c r="B303" s="30" t="s">
        <v>3854</v>
      </c>
      <c r="C303" s="30" t="s">
        <v>3876</v>
      </c>
    </row>
    <row r="304" spans="1:3" hidden="1">
      <c r="A304" t="s">
        <v>700</v>
      </c>
      <c r="B304" s="30" t="s">
        <v>723</v>
      </c>
      <c r="C304" s="30" t="s">
        <v>724</v>
      </c>
    </row>
    <row r="305" spans="1:3" hidden="1">
      <c r="A305" t="s">
        <v>1187</v>
      </c>
      <c r="B305" s="30" t="s">
        <v>1234</v>
      </c>
      <c r="C305" s="30" t="s">
        <v>1235</v>
      </c>
    </row>
    <row r="306" spans="1:3" hidden="1">
      <c r="A306" t="s">
        <v>3921</v>
      </c>
      <c r="B306" s="30" t="s">
        <v>3931</v>
      </c>
      <c r="C306" s="30" t="s">
        <v>3932</v>
      </c>
    </row>
    <row r="307" spans="1:3" hidden="1">
      <c r="A307" t="s">
        <v>7825</v>
      </c>
      <c r="B307" s="30" t="s">
        <v>7937</v>
      </c>
      <c r="C307" s="30" t="s">
        <v>7938</v>
      </c>
    </row>
    <row r="308" spans="1:3" hidden="1">
      <c r="A308" t="s">
        <v>3812</v>
      </c>
      <c r="B308" s="30" t="s">
        <v>3855</v>
      </c>
      <c r="C308" s="30" t="s">
        <v>3877</v>
      </c>
    </row>
    <row r="309" spans="1:3" hidden="1">
      <c r="A309" t="s">
        <v>3463</v>
      </c>
      <c r="B309" s="30" t="s">
        <v>3545</v>
      </c>
      <c r="C309" s="30" t="s">
        <v>3546</v>
      </c>
    </row>
    <row r="310" spans="1:3" hidden="1">
      <c r="A310" t="s">
        <v>702</v>
      </c>
      <c r="B310" s="30" t="s">
        <v>725</v>
      </c>
      <c r="C310" s="30" t="s">
        <v>726</v>
      </c>
    </row>
    <row r="311" spans="1:3" hidden="1">
      <c r="A311" t="s">
        <v>792</v>
      </c>
      <c r="B311" s="30" t="s">
        <v>841</v>
      </c>
      <c r="C311" s="30" t="s">
        <v>842</v>
      </c>
    </row>
    <row r="312" spans="1:3" hidden="1">
      <c r="A312" t="s">
        <v>704</v>
      </c>
      <c r="B312" s="30" t="s">
        <v>727</v>
      </c>
      <c r="C312" s="30" t="s">
        <v>728</v>
      </c>
    </row>
    <row r="313" spans="1:3" hidden="1">
      <c r="A313" t="s">
        <v>1061</v>
      </c>
      <c r="B313" s="30" t="s">
        <v>1069</v>
      </c>
      <c r="C313" s="30" t="s">
        <v>1070</v>
      </c>
    </row>
    <row r="314" spans="1:3" hidden="1">
      <c r="A314" t="s">
        <v>914</v>
      </c>
      <c r="B314" s="30" t="s">
        <v>953</v>
      </c>
      <c r="C314" s="30" t="s">
        <v>954</v>
      </c>
    </row>
    <row r="315" spans="1:3" hidden="1">
      <c r="A315" t="s">
        <v>1085</v>
      </c>
      <c r="B315" s="30" t="s">
        <v>1150</v>
      </c>
      <c r="C315" s="30" t="s">
        <v>1151</v>
      </c>
    </row>
    <row r="316" spans="1:3" hidden="1">
      <c r="A316" t="s">
        <v>3816</v>
      </c>
      <c r="B316" s="30" t="s">
        <v>3856</v>
      </c>
      <c r="C316" s="30" t="s">
        <v>3878</v>
      </c>
    </row>
    <row r="317" spans="1:3" hidden="1">
      <c r="A317" t="s">
        <v>1299</v>
      </c>
      <c r="B317" s="30" t="s">
        <v>1312</v>
      </c>
      <c r="C317" s="30" t="s">
        <v>1313</v>
      </c>
    </row>
    <row r="318" spans="1:3" hidden="1">
      <c r="A318" t="s">
        <v>3818</v>
      </c>
      <c r="B318" s="30" t="s">
        <v>3857</v>
      </c>
      <c r="C318" s="30" t="s">
        <v>3879</v>
      </c>
    </row>
    <row r="319" spans="1:3" hidden="1">
      <c r="A319" t="s">
        <v>3459</v>
      </c>
      <c r="B319" s="30" t="s">
        <v>3547</v>
      </c>
      <c r="C319" s="30" t="s">
        <v>3548</v>
      </c>
    </row>
    <row r="320" spans="1:3" hidden="1">
      <c r="A320" t="s">
        <v>1009</v>
      </c>
      <c r="B320" s="30" t="s">
        <v>1030</v>
      </c>
      <c r="C320" s="30" t="s">
        <v>1031</v>
      </c>
    </row>
    <row r="321" spans="1:3" hidden="1">
      <c r="A321" t="s">
        <v>1301</v>
      </c>
      <c r="B321" s="30" t="s">
        <v>1314</v>
      </c>
      <c r="C321" s="30" t="s">
        <v>1315</v>
      </c>
    </row>
    <row r="322" spans="1:3" hidden="1">
      <c r="A322" t="s">
        <v>5381</v>
      </c>
      <c r="B322" s="30" t="s">
        <v>5512</v>
      </c>
      <c r="C322" s="30" t="s">
        <v>5513</v>
      </c>
    </row>
    <row r="323" spans="1:3" hidden="1">
      <c r="A323" t="s">
        <v>3820</v>
      </c>
      <c r="B323" s="30" t="s">
        <v>3858</v>
      </c>
      <c r="C323" s="30" t="s">
        <v>3880</v>
      </c>
    </row>
    <row r="324" spans="1:3" hidden="1">
      <c r="A324" t="s">
        <v>1080</v>
      </c>
      <c r="B324" s="30" t="s">
        <v>1148</v>
      </c>
      <c r="C324" s="30" t="s">
        <v>1149</v>
      </c>
    </row>
    <row r="325" spans="1:3" hidden="1">
      <c r="A325" t="s">
        <v>7782</v>
      </c>
      <c r="B325" s="30" t="s">
        <v>7939</v>
      </c>
      <c r="C325" s="30" t="s">
        <v>7940</v>
      </c>
    </row>
    <row r="326" spans="1:3" hidden="1">
      <c r="A326" t="s">
        <v>3485</v>
      </c>
      <c r="B326" s="30" t="s">
        <v>3549</v>
      </c>
      <c r="C326" s="30" t="s">
        <v>3550</v>
      </c>
    </row>
    <row r="327" spans="1:3" hidden="1">
      <c r="A327" t="s">
        <v>706</v>
      </c>
      <c r="B327" s="30" t="s">
        <v>729</v>
      </c>
      <c r="C327" s="30" t="s">
        <v>730</v>
      </c>
    </row>
    <row r="328" spans="1:3" hidden="1">
      <c r="A328" t="s">
        <v>7723</v>
      </c>
      <c r="B328" s="30" t="s">
        <v>7941</v>
      </c>
      <c r="C328" s="30" t="s">
        <v>7942</v>
      </c>
    </row>
    <row r="329" spans="1:3" hidden="1">
      <c r="A329" t="s">
        <v>3217</v>
      </c>
      <c r="B329" s="30" t="s">
        <v>3238</v>
      </c>
      <c r="C329" s="30" t="s">
        <v>3239</v>
      </c>
    </row>
    <row r="330" spans="1:3" hidden="1">
      <c r="A330" t="s">
        <v>3118</v>
      </c>
      <c r="B330" s="30" t="s">
        <v>3131</v>
      </c>
      <c r="C330" s="30" t="s">
        <v>3132</v>
      </c>
    </row>
    <row r="331" spans="1:3" hidden="1">
      <c r="A331" t="s">
        <v>118</v>
      </c>
      <c r="B331" s="30" t="s">
        <v>664</v>
      </c>
      <c r="C331" s="30" t="s">
        <v>665</v>
      </c>
    </row>
    <row r="332" spans="1:3" hidden="1">
      <c r="A332" t="s">
        <v>3835</v>
      </c>
      <c r="B332" s="30" t="s">
        <v>3862</v>
      </c>
      <c r="C332" s="30" t="s">
        <v>3884</v>
      </c>
    </row>
    <row r="333" spans="1:3" hidden="1">
      <c r="A333" t="s">
        <v>3831</v>
      </c>
      <c r="B333" s="30" t="s">
        <v>3861</v>
      </c>
      <c r="C333" s="30" t="s">
        <v>3883</v>
      </c>
    </row>
    <row r="334" spans="1:3" hidden="1">
      <c r="A334" t="s">
        <v>708</v>
      </c>
      <c r="B334" s="30" t="s">
        <v>731</v>
      </c>
      <c r="C334" s="30" t="s">
        <v>732</v>
      </c>
    </row>
    <row r="335" spans="1:3" hidden="1">
      <c r="A335" t="s">
        <v>916</v>
      </c>
      <c r="B335" s="30" t="s">
        <v>955</v>
      </c>
      <c r="C335" s="30" t="s">
        <v>956</v>
      </c>
    </row>
    <row r="336" spans="1:3" hidden="1">
      <c r="A336" t="s">
        <v>1021</v>
      </c>
      <c r="B336" s="30" t="s">
        <v>1052</v>
      </c>
      <c r="C336" s="30" t="s">
        <v>1053</v>
      </c>
    </row>
    <row r="337" spans="1:3" hidden="1">
      <c r="A337" t="s">
        <v>710</v>
      </c>
      <c r="B337" s="30" t="s">
        <v>733</v>
      </c>
      <c r="C337" s="30" t="s">
        <v>734</v>
      </c>
    </row>
    <row r="338" spans="1:3" hidden="1">
      <c r="A338" t="s">
        <v>1200</v>
      </c>
      <c r="B338" s="30" t="s">
        <v>1262</v>
      </c>
      <c r="C338" s="30" t="s">
        <v>1263</v>
      </c>
    </row>
    <row r="339" spans="1:3" hidden="1">
      <c r="A339" t="s">
        <v>714</v>
      </c>
      <c r="B339" s="30" t="s">
        <v>737</v>
      </c>
      <c r="C339" s="30" t="s">
        <v>738</v>
      </c>
    </row>
    <row r="340" spans="1:3" hidden="1">
      <c r="A340" t="s">
        <v>7854</v>
      </c>
      <c r="B340" s="30" t="s">
        <v>7943</v>
      </c>
      <c r="C340" s="30" t="s">
        <v>7944</v>
      </c>
    </row>
    <row r="341" spans="1:3" hidden="1">
      <c r="A341" t="s">
        <v>1210</v>
      </c>
      <c r="B341" s="30" t="s">
        <v>1284</v>
      </c>
      <c r="C341" s="30" t="s">
        <v>1285</v>
      </c>
    </row>
    <row r="342" spans="1:3" hidden="1">
      <c r="A342" t="s">
        <v>1303</v>
      </c>
      <c r="B342" s="30" t="s">
        <v>1316</v>
      </c>
      <c r="C342" s="30" t="s">
        <v>1317</v>
      </c>
    </row>
    <row r="343" spans="1:3" hidden="1">
      <c r="A343" t="s">
        <v>832</v>
      </c>
      <c r="B343" s="30" t="s">
        <v>881</v>
      </c>
      <c r="C343" s="30" t="s">
        <v>882</v>
      </c>
    </row>
    <row r="344" spans="1:3" hidden="1">
      <c r="A344" t="s">
        <v>3827</v>
      </c>
      <c r="B344" s="30" t="s">
        <v>3860</v>
      </c>
      <c r="C344" s="30" t="s">
        <v>3882</v>
      </c>
    </row>
    <row r="345" spans="1:3" hidden="1">
      <c r="A345" t="s">
        <v>918</v>
      </c>
      <c r="B345" s="30" t="s">
        <v>957</v>
      </c>
      <c r="C345" s="30" t="s">
        <v>958</v>
      </c>
    </row>
    <row r="346" spans="1:3" hidden="1">
      <c r="A346" t="s">
        <v>3823</v>
      </c>
      <c r="B346" s="30" t="s">
        <v>3859</v>
      </c>
      <c r="C346" s="30" t="s">
        <v>3881</v>
      </c>
    </row>
    <row r="347" spans="1:3" hidden="1">
      <c r="A347" t="s">
        <v>712</v>
      </c>
      <c r="B347" s="30" t="s">
        <v>735</v>
      </c>
      <c r="C347" s="30" t="s">
        <v>736</v>
      </c>
    </row>
    <row r="348" spans="1:3" hidden="1">
      <c r="A348" t="s">
        <v>7805</v>
      </c>
      <c r="B348" s="30" t="s">
        <v>7945</v>
      </c>
      <c r="C348" s="30" t="s">
        <v>7946</v>
      </c>
    </row>
    <row r="349" spans="1:3" hidden="1">
      <c r="A349" t="s">
        <v>784</v>
      </c>
      <c r="B349" s="30" t="s">
        <v>833</v>
      </c>
      <c r="C349" s="30" t="s">
        <v>834</v>
      </c>
    </row>
    <row r="350" spans="1:3" hidden="1">
      <c r="A350" t="s">
        <v>3772</v>
      </c>
      <c r="B350" s="30" t="s">
        <v>3842</v>
      </c>
      <c r="C350" s="30" t="s">
        <v>3864</v>
      </c>
    </row>
    <row r="351" spans="1:3" hidden="1">
      <c r="A351" t="s">
        <v>1182</v>
      </c>
      <c r="B351" s="30" t="s">
        <v>1224</v>
      </c>
      <c r="C351" s="30" t="s">
        <v>1225</v>
      </c>
    </row>
    <row r="352" spans="1:3" hidden="1">
      <c r="A352" t="s">
        <v>904</v>
      </c>
      <c r="B352" s="30" t="s">
        <v>943</v>
      </c>
      <c r="C352" s="30" t="s">
        <v>944</v>
      </c>
    </row>
    <row r="353" spans="1:3" hidden="1">
      <c r="A353" t="s">
        <v>812</v>
      </c>
      <c r="B353" s="30" t="s">
        <v>861</v>
      </c>
      <c r="C353" s="30" t="s">
        <v>862</v>
      </c>
    </row>
    <row r="354" spans="1:3" hidden="1">
      <c r="A354" t="s">
        <v>1305</v>
      </c>
      <c r="B354" s="30" t="s">
        <v>1318</v>
      </c>
      <c r="C354" s="30" t="s">
        <v>1319</v>
      </c>
    </row>
    <row r="355" spans="1:3" hidden="1">
      <c r="A355" t="s">
        <v>1192</v>
      </c>
      <c r="B355" s="30" t="s">
        <v>1244</v>
      </c>
      <c r="C355" s="30" t="s">
        <v>1245</v>
      </c>
    </row>
    <row r="356" spans="1:3" hidden="1">
      <c r="A356" t="s">
        <v>814</v>
      </c>
      <c r="B356" s="30" t="s">
        <v>863</v>
      </c>
      <c r="C356" s="30" t="s">
        <v>864</v>
      </c>
    </row>
    <row r="357" spans="1:3" hidden="1">
      <c r="A357" t="s">
        <v>3776</v>
      </c>
      <c r="B357" s="30" t="s">
        <v>3843</v>
      </c>
      <c r="C357" s="30" t="s">
        <v>3865</v>
      </c>
    </row>
    <row r="358" spans="1:3" hidden="1">
      <c r="A358" t="s">
        <v>3779</v>
      </c>
      <c r="B358" s="30" t="s">
        <v>3844</v>
      </c>
      <c r="C358" s="30" t="s">
        <v>3866</v>
      </c>
    </row>
    <row r="359" spans="1:3" hidden="1">
      <c r="A359" t="s">
        <v>3783</v>
      </c>
      <c r="B359" s="30" t="s">
        <v>3845</v>
      </c>
      <c r="C359" s="30" t="s">
        <v>3867</v>
      </c>
    </row>
    <row r="360" spans="1:3" hidden="1">
      <c r="A360" t="s">
        <v>816</v>
      </c>
      <c r="B360" s="30" t="s">
        <v>865</v>
      </c>
      <c r="C360" s="30" t="s">
        <v>866</v>
      </c>
    </row>
    <row r="361" spans="1:3" hidden="1">
      <c r="A361" t="s">
        <v>1307</v>
      </c>
      <c r="B361" s="30" t="s">
        <v>1320</v>
      </c>
      <c r="C361" s="30" t="s">
        <v>1321</v>
      </c>
    </row>
    <row r="362" spans="1:3" hidden="1">
      <c r="A362" t="s">
        <v>906</v>
      </c>
      <c r="B362" s="30" t="s">
        <v>945</v>
      </c>
      <c r="C362" s="30" t="s">
        <v>946</v>
      </c>
    </row>
    <row r="363" spans="1:3" hidden="1">
      <c r="A363" t="s">
        <v>1309</v>
      </c>
      <c r="B363" s="30" t="s">
        <v>1322</v>
      </c>
      <c r="C363" s="30" t="s">
        <v>1323</v>
      </c>
    </row>
    <row r="364" spans="1:3" hidden="1">
      <c r="A364" t="s">
        <v>3786</v>
      </c>
      <c r="B364" s="30" t="s">
        <v>3846</v>
      </c>
      <c r="C364" s="30" t="s">
        <v>3868</v>
      </c>
    </row>
    <row r="365" spans="1:3" hidden="1">
      <c r="A365" t="s">
        <v>818</v>
      </c>
      <c r="B365" s="30" t="s">
        <v>867</v>
      </c>
      <c r="C365" s="30" t="s">
        <v>868</v>
      </c>
    </row>
    <row r="366" spans="1:3" hidden="1">
      <c r="A366" t="s">
        <v>7767</v>
      </c>
      <c r="B366" s="30" t="s">
        <v>7947</v>
      </c>
      <c r="C366" s="30" t="s">
        <v>7948</v>
      </c>
    </row>
    <row r="367" spans="1:3" hidden="1">
      <c r="A367" t="s">
        <v>2671</v>
      </c>
      <c r="B367" s="30" t="s">
        <v>2690</v>
      </c>
      <c r="C367" s="30" t="s">
        <v>2691</v>
      </c>
    </row>
    <row r="368" spans="1:3" hidden="1">
      <c r="A368" t="s">
        <v>1311</v>
      </c>
      <c r="B368" s="30" t="s">
        <v>1324</v>
      </c>
      <c r="C368" s="30" t="s">
        <v>1325</v>
      </c>
    </row>
    <row r="369" spans="1:3" hidden="1">
      <c r="A369" t="s">
        <v>3788</v>
      </c>
      <c r="B369" s="30" t="s">
        <v>3847</v>
      </c>
      <c r="C369" s="30" t="s">
        <v>3869</v>
      </c>
    </row>
    <row r="370" spans="1:3" hidden="1">
      <c r="A370" t="s">
        <v>920</v>
      </c>
      <c r="B370" s="30" t="s">
        <v>959</v>
      </c>
      <c r="C370" s="30" t="s">
        <v>960</v>
      </c>
    </row>
    <row r="371" spans="1:3" hidden="1">
      <c r="A371" t="s">
        <v>820</v>
      </c>
      <c r="B371" s="30" t="s">
        <v>869</v>
      </c>
      <c r="C371" s="30" t="s">
        <v>870</v>
      </c>
    </row>
    <row r="372" spans="1:3" hidden="1">
      <c r="A372" t="s">
        <v>822</v>
      </c>
      <c r="B372" s="30" t="s">
        <v>871</v>
      </c>
      <c r="C372" s="30" t="s">
        <v>872</v>
      </c>
    </row>
    <row r="373" spans="1:3" hidden="1">
      <c r="A373" t="s">
        <v>1297</v>
      </c>
      <c r="B373" s="30" t="s">
        <v>1254</v>
      </c>
      <c r="C373" s="30" t="s">
        <v>1255</v>
      </c>
    </row>
    <row r="374" spans="1:3" hidden="1">
      <c r="A374" t="s">
        <v>3791</v>
      </c>
      <c r="B374" s="30" t="s">
        <v>3848</v>
      </c>
      <c r="C374" s="30" t="s">
        <v>3870</v>
      </c>
    </row>
    <row r="375" spans="1:3" hidden="1">
      <c r="A375" t="s">
        <v>824</v>
      </c>
      <c r="B375" s="30" t="s">
        <v>873</v>
      </c>
      <c r="C375" s="30" t="s">
        <v>874</v>
      </c>
    </row>
    <row r="376" spans="1:3" hidden="1">
      <c r="A376" t="s">
        <v>826</v>
      </c>
      <c r="B376" s="30" t="s">
        <v>875</v>
      </c>
      <c r="C376" s="30" t="s">
        <v>876</v>
      </c>
    </row>
    <row r="377" spans="1:3" hidden="1">
      <c r="A377" t="s">
        <v>7732</v>
      </c>
      <c r="B377" s="30" t="s">
        <v>7949</v>
      </c>
      <c r="C377" s="30" t="s">
        <v>7950</v>
      </c>
    </row>
    <row r="378" spans="1:3" hidden="1">
      <c r="A378" t="s">
        <v>1202</v>
      </c>
      <c r="B378" s="30" t="s">
        <v>1266</v>
      </c>
      <c r="C378" s="30" t="s">
        <v>1267</v>
      </c>
    </row>
    <row r="379" spans="1:3" hidden="1">
      <c r="A379" t="s">
        <v>1371</v>
      </c>
      <c r="B379" s="30" t="s">
        <v>1372</v>
      </c>
      <c r="C379" s="30" t="s">
        <v>1373</v>
      </c>
    </row>
    <row r="380" spans="1:3" hidden="1">
      <c r="A380" t="s">
        <v>4585</v>
      </c>
      <c r="B380" s="30" t="s">
        <v>4611</v>
      </c>
      <c r="C380" s="30" t="s">
        <v>4612</v>
      </c>
    </row>
    <row r="381" spans="1:3" hidden="1">
      <c r="A381" t="s">
        <v>828</v>
      </c>
      <c r="B381" s="30" t="s">
        <v>877</v>
      </c>
      <c r="C381" s="30" t="s">
        <v>878</v>
      </c>
    </row>
    <row r="382" spans="1:3" hidden="1">
      <c r="A382" t="s">
        <v>1212</v>
      </c>
      <c r="B382" s="30" t="s">
        <v>1288</v>
      </c>
      <c r="C382" s="30" t="s">
        <v>1289</v>
      </c>
    </row>
    <row r="383" spans="1:3" hidden="1">
      <c r="A383" t="s">
        <v>171</v>
      </c>
      <c r="B383" s="30" t="s">
        <v>2819</v>
      </c>
      <c r="C383" s="30" t="s">
        <v>2820</v>
      </c>
    </row>
    <row r="384" spans="1:3" hidden="1">
      <c r="A384" t="s">
        <v>3792</v>
      </c>
      <c r="B384" s="30" t="s">
        <v>3849</v>
      </c>
      <c r="C384" s="30" t="s">
        <v>3871</v>
      </c>
    </row>
    <row r="385" spans="1:3" hidden="1">
      <c r="A385" t="s">
        <v>786</v>
      </c>
      <c r="B385" s="30" t="s">
        <v>835</v>
      </c>
      <c r="C385" s="30" t="s">
        <v>836</v>
      </c>
    </row>
    <row r="386" spans="1:3" hidden="1">
      <c r="A386" t="s">
        <v>7691</v>
      </c>
      <c r="B386" s="30" t="s">
        <v>7951</v>
      </c>
      <c r="C386" s="30" t="s">
        <v>7952</v>
      </c>
    </row>
    <row r="387" spans="1:3" hidden="1">
      <c r="A387" t="s">
        <v>1184</v>
      </c>
      <c r="B387" s="30" t="s">
        <v>1228</v>
      </c>
      <c r="C387" s="30" t="s">
        <v>1229</v>
      </c>
    </row>
    <row r="388" spans="1:3" hidden="1">
      <c r="A388" t="s">
        <v>3795</v>
      </c>
      <c r="B388" s="30" t="s">
        <v>3850</v>
      </c>
      <c r="C388" s="30" t="s">
        <v>3872</v>
      </c>
    </row>
    <row r="389" spans="1:3" hidden="1">
      <c r="A389" t="s">
        <v>3798</v>
      </c>
      <c r="B389" s="30" t="s">
        <v>3851</v>
      </c>
      <c r="C389" s="30" t="s">
        <v>3873</v>
      </c>
    </row>
    <row r="390" spans="1:3" hidden="1">
      <c r="A390" t="s">
        <v>3802</v>
      </c>
      <c r="B390" s="30" t="s">
        <v>3852</v>
      </c>
      <c r="C390" s="30" t="s">
        <v>3874</v>
      </c>
    </row>
    <row r="391" spans="1:3" hidden="1">
      <c r="A391" t="s">
        <v>175</v>
      </c>
      <c r="B391" s="30" t="s">
        <v>570</v>
      </c>
      <c r="C391" s="30" t="s">
        <v>571</v>
      </c>
    </row>
    <row r="392" spans="1:3" hidden="1">
      <c r="A392" t="s">
        <v>1194</v>
      </c>
      <c r="B392" s="30" t="s">
        <v>1248</v>
      </c>
      <c r="C392" s="30" t="s">
        <v>1249</v>
      </c>
    </row>
    <row r="393" spans="1:3" hidden="1">
      <c r="A393" t="s">
        <v>894</v>
      </c>
      <c r="B393" s="30" t="s">
        <v>933</v>
      </c>
      <c r="C393" s="30" t="s">
        <v>934</v>
      </c>
    </row>
    <row r="394" spans="1:3" hidden="1">
      <c r="A394" t="s">
        <v>796</v>
      </c>
      <c r="B394" s="30" t="s">
        <v>845</v>
      </c>
      <c r="C394" s="30" t="s">
        <v>846</v>
      </c>
    </row>
    <row r="395" spans="1:3" hidden="1">
      <c r="A395" t="s">
        <v>7673</v>
      </c>
      <c r="B395" s="30" t="s">
        <v>7953</v>
      </c>
      <c r="C395" s="30" t="s">
        <v>7954</v>
      </c>
    </row>
    <row r="396" spans="1:3" hidden="1">
      <c r="A396" t="s">
        <v>1205</v>
      </c>
      <c r="B396" s="30" t="s">
        <v>1272</v>
      </c>
      <c r="C396" s="30" t="s">
        <v>1273</v>
      </c>
    </row>
    <row r="397" spans="1:3" hidden="1">
      <c r="A397" t="s">
        <v>3805</v>
      </c>
      <c r="B397" s="30" t="s">
        <v>3853</v>
      </c>
      <c r="C397" s="30" t="s">
        <v>3875</v>
      </c>
    </row>
    <row r="398" spans="1:3" hidden="1">
      <c r="A398" t="s">
        <v>886</v>
      </c>
      <c r="B398" s="30" t="s">
        <v>925</v>
      </c>
      <c r="C398" s="30" t="s">
        <v>926</v>
      </c>
    </row>
    <row r="399" spans="1:3" hidden="1">
      <c r="A399" t="s">
        <v>1215</v>
      </c>
      <c r="B399" s="30" t="s">
        <v>1294</v>
      </c>
      <c r="C399" s="30" t="s">
        <v>1295</v>
      </c>
    </row>
    <row r="400" spans="1:3" hidden="1">
      <c r="A400" t="s">
        <v>1397</v>
      </c>
      <c r="B400" s="30" t="s">
        <v>1398</v>
      </c>
      <c r="C400" s="30" t="s">
        <v>1399</v>
      </c>
    </row>
    <row r="401" spans="1:3" hidden="1">
      <c r="A401" t="s">
        <v>7665</v>
      </c>
      <c r="B401" s="30" t="s">
        <v>7955</v>
      </c>
      <c r="C401" s="30" t="s">
        <v>7956</v>
      </c>
    </row>
    <row r="402" spans="1:3" hidden="1">
      <c r="A402" t="s">
        <v>3395</v>
      </c>
      <c r="B402" s="30" t="s">
        <v>3414</v>
      </c>
      <c r="C402" s="30" t="s">
        <v>3415</v>
      </c>
    </row>
    <row r="403" spans="1:3" hidden="1">
      <c r="A403" t="s">
        <v>888</v>
      </c>
      <c r="B403" s="30" t="s">
        <v>927</v>
      </c>
      <c r="C403" s="30" t="s">
        <v>928</v>
      </c>
    </row>
    <row r="404" spans="1:3" hidden="1">
      <c r="A404" t="s">
        <v>788</v>
      </c>
      <c r="B404" s="30" t="s">
        <v>837</v>
      </c>
      <c r="C404" s="30" t="s">
        <v>838</v>
      </c>
    </row>
    <row r="405" spans="1:3" hidden="1">
      <c r="A405" t="s">
        <v>908</v>
      </c>
      <c r="B405" s="30" t="s">
        <v>947</v>
      </c>
      <c r="C405" s="30" t="s">
        <v>948</v>
      </c>
    </row>
    <row r="406" spans="1:3" hidden="1">
      <c r="A406" t="s">
        <v>884</v>
      </c>
      <c r="B406" s="30" t="s">
        <v>923</v>
      </c>
      <c r="C406" s="30" t="s">
        <v>924</v>
      </c>
    </row>
    <row r="407" spans="1:3" hidden="1">
      <c r="A407" t="s">
        <v>1188</v>
      </c>
      <c r="B407" s="30" t="s">
        <v>1236</v>
      </c>
      <c r="C407" s="30" t="s">
        <v>1237</v>
      </c>
    </row>
    <row r="408" spans="1:3">
      <c r="A408" t="s">
        <v>8669</v>
      </c>
      <c r="B408" s="30" t="s">
        <v>8898</v>
      </c>
      <c r="C408" t="s">
        <v>8899</v>
      </c>
    </row>
    <row r="409" spans="1:3">
      <c r="A409" t="s">
        <v>8482</v>
      </c>
      <c r="B409" t="s">
        <v>8900</v>
      </c>
      <c r="C409" t="s">
        <v>8901</v>
      </c>
    </row>
    <row r="410" spans="1:3">
      <c r="A410" t="s">
        <v>8487</v>
      </c>
      <c r="B410" t="s">
        <v>8902</v>
      </c>
      <c r="C410" t="s">
        <v>8903</v>
      </c>
    </row>
    <row r="411" spans="1:3">
      <c r="A411" t="s">
        <v>8492</v>
      </c>
      <c r="B411" t="s">
        <v>8904</v>
      </c>
      <c r="C411" t="s">
        <v>8905</v>
      </c>
    </row>
    <row r="412" spans="1:3">
      <c r="A412" t="s">
        <v>8066</v>
      </c>
      <c r="B412" t="s">
        <v>8906</v>
      </c>
      <c r="C412" t="s">
        <v>8907</v>
      </c>
    </row>
    <row r="413" spans="1:3">
      <c r="A413" t="s">
        <v>8510</v>
      </c>
      <c r="B413" t="s">
        <v>8908</v>
      </c>
      <c r="C413" t="s">
        <v>8909</v>
      </c>
    </row>
    <row r="414" spans="1:3">
      <c r="A414" t="s">
        <v>8071</v>
      </c>
      <c r="B414" t="s">
        <v>8910</v>
      </c>
      <c r="C414" t="s">
        <v>8911</v>
      </c>
    </row>
    <row r="415" spans="1:3">
      <c r="A415" t="s">
        <v>8526</v>
      </c>
      <c r="B415" t="s">
        <v>8912</v>
      </c>
      <c r="C415" t="s">
        <v>8913</v>
      </c>
    </row>
    <row r="416" spans="1:3">
      <c r="A416" t="s">
        <v>8750</v>
      </c>
      <c r="B416" t="s">
        <v>8914</v>
      </c>
      <c r="C416" t="s">
        <v>8915</v>
      </c>
    </row>
    <row r="417" spans="1:3">
      <c r="A417" t="s">
        <v>8531</v>
      </c>
      <c r="B417" t="s">
        <v>8916</v>
      </c>
      <c r="C417" t="s">
        <v>8917</v>
      </c>
    </row>
    <row r="418" spans="1:3">
      <c r="A418" t="s">
        <v>8536</v>
      </c>
      <c r="B418" t="s">
        <v>8918</v>
      </c>
      <c r="C418" t="s">
        <v>8919</v>
      </c>
    </row>
    <row r="419" spans="1:3">
      <c r="A419" t="s">
        <v>8541</v>
      </c>
      <c r="B419" t="s">
        <v>8920</v>
      </c>
      <c r="C419" t="s">
        <v>8921</v>
      </c>
    </row>
    <row r="420" spans="1:3">
      <c r="A420" t="s">
        <v>8546</v>
      </c>
      <c r="B420" t="s">
        <v>8922</v>
      </c>
      <c r="C420" t="s">
        <v>8923</v>
      </c>
    </row>
    <row r="421" spans="1:3">
      <c r="A421" t="s">
        <v>8551</v>
      </c>
      <c r="B421" t="s">
        <v>8924</v>
      </c>
      <c r="C421" t="s">
        <v>8925</v>
      </c>
    </row>
    <row r="422" spans="1:3">
      <c r="A422" t="s">
        <v>8053</v>
      </c>
      <c r="B422" t="s">
        <v>8926</v>
      </c>
      <c r="C422" t="s">
        <v>8927</v>
      </c>
    </row>
    <row r="423" spans="1:3">
      <c r="A423" t="s">
        <v>8556</v>
      </c>
      <c r="B423" t="s">
        <v>8928</v>
      </c>
      <c r="C423" t="s">
        <v>8929</v>
      </c>
    </row>
    <row r="424" spans="1:3">
      <c r="A424" t="s">
        <v>8561</v>
      </c>
      <c r="B424" s="30" t="s">
        <v>8930</v>
      </c>
      <c r="C424" t="s">
        <v>8931</v>
      </c>
    </row>
    <row r="425" spans="1:3">
      <c r="A425" t="s">
        <v>8569</v>
      </c>
      <c r="B425" t="s">
        <v>8932</v>
      </c>
      <c r="C425" t="s">
        <v>8933</v>
      </c>
    </row>
    <row r="426" spans="1:3">
      <c r="A426" t="s">
        <v>8577</v>
      </c>
      <c r="B426" t="s">
        <v>8934</v>
      </c>
      <c r="C426" t="s">
        <v>8935</v>
      </c>
    </row>
    <row r="427" spans="1:3">
      <c r="A427" t="s">
        <v>8176</v>
      </c>
      <c r="B427" t="s">
        <v>8936</v>
      </c>
      <c r="C427" t="s">
        <v>8937</v>
      </c>
    </row>
    <row r="428" spans="1:3">
      <c r="A428" t="s">
        <v>8582</v>
      </c>
      <c r="B428" t="s">
        <v>8938</v>
      </c>
      <c r="C428" t="s">
        <v>8939</v>
      </c>
    </row>
    <row r="429" spans="1:3">
      <c r="A429" t="s">
        <v>8756</v>
      </c>
      <c r="B429" t="s">
        <v>8940</v>
      </c>
      <c r="C429" t="s">
        <v>8941</v>
      </c>
    </row>
    <row r="430" spans="1:3">
      <c r="A430" t="s">
        <v>8590</v>
      </c>
      <c r="B430" t="s">
        <v>8942</v>
      </c>
      <c r="C430" t="s">
        <v>8943</v>
      </c>
    </row>
    <row r="431" spans="1:3">
      <c r="A431" t="s">
        <v>8797</v>
      </c>
      <c r="B431" t="s">
        <v>8944</v>
      </c>
      <c r="C431" t="s">
        <v>8945</v>
      </c>
    </row>
    <row r="432" spans="1:3">
      <c r="A432" t="s">
        <v>8595</v>
      </c>
      <c r="B432" t="s">
        <v>8946</v>
      </c>
      <c r="C432" t="s">
        <v>8947</v>
      </c>
    </row>
    <row r="433" spans="1:3">
      <c r="A433" t="s">
        <v>8600</v>
      </c>
      <c r="B433" t="s">
        <v>8948</v>
      </c>
      <c r="C433" t="s">
        <v>8949</v>
      </c>
    </row>
    <row r="434" spans="1:3">
      <c r="A434" t="s">
        <v>8605</v>
      </c>
      <c r="B434" t="s">
        <v>8950</v>
      </c>
      <c r="C434" t="s">
        <v>8951</v>
      </c>
    </row>
    <row r="435" spans="1:3">
      <c r="A435" t="s">
        <v>8041</v>
      </c>
      <c r="B435" t="s">
        <v>8952</v>
      </c>
      <c r="C435" t="s">
        <v>8953</v>
      </c>
    </row>
    <row r="436" spans="1:3">
      <c r="A436" t="s">
        <v>8610</v>
      </c>
      <c r="B436" t="s">
        <v>8954</v>
      </c>
      <c r="C436" t="s">
        <v>8955</v>
      </c>
    </row>
    <row r="437" spans="1:3">
      <c r="A437" t="s">
        <v>8615</v>
      </c>
      <c r="B437" t="s">
        <v>8956</v>
      </c>
      <c r="C437" t="s">
        <v>8957</v>
      </c>
    </row>
    <row r="438" spans="1:3">
      <c r="A438" t="s">
        <v>8620</v>
      </c>
      <c r="B438" t="s">
        <v>8958</v>
      </c>
      <c r="C438" t="s">
        <v>8959</v>
      </c>
    </row>
    <row r="439" spans="1:3">
      <c r="A439" t="s">
        <v>8625</v>
      </c>
      <c r="B439" t="s">
        <v>8960</v>
      </c>
      <c r="C439" t="s">
        <v>8961</v>
      </c>
    </row>
    <row r="440" spans="1:3">
      <c r="A440" t="s">
        <v>8632</v>
      </c>
      <c r="B440" t="s">
        <v>8962</v>
      </c>
      <c r="C440" t="s">
        <v>8963</v>
      </c>
    </row>
    <row r="441" spans="1:3">
      <c r="A441" t="s">
        <v>8637</v>
      </c>
      <c r="B441" t="s">
        <v>8964</v>
      </c>
      <c r="C441" t="s">
        <v>8965</v>
      </c>
    </row>
    <row r="442" spans="1:3">
      <c r="A442" s="30" t="s">
        <v>8328</v>
      </c>
      <c r="B442" t="s">
        <v>8966</v>
      </c>
      <c r="C442" t="s">
        <v>8967</v>
      </c>
    </row>
    <row r="443" spans="1:3">
      <c r="A443" t="s">
        <v>8648</v>
      </c>
      <c r="B443" t="s">
        <v>8968</v>
      </c>
      <c r="C443" t="s">
        <v>8969</v>
      </c>
    </row>
    <row r="444" spans="1:3">
      <c r="A444" t="s">
        <v>8653</v>
      </c>
      <c r="B444" t="s">
        <v>8970</v>
      </c>
      <c r="C444" t="s">
        <v>8971</v>
      </c>
    </row>
    <row r="445" spans="1:3">
      <c r="A445" s="30" t="s">
        <v>8658</v>
      </c>
      <c r="B445" t="s">
        <v>8972</v>
      </c>
      <c r="C445" t="s">
        <v>8973</v>
      </c>
    </row>
    <row r="446" spans="1:3">
      <c r="A446" t="s">
        <v>8737</v>
      </c>
      <c r="B446" t="s">
        <v>8974</v>
      </c>
      <c r="C446" t="s">
        <v>8975</v>
      </c>
    </row>
    <row r="447" spans="1:3">
      <c r="A447" t="s">
        <v>8169</v>
      </c>
      <c r="B447" s="30" t="s">
        <v>8976</v>
      </c>
      <c r="C447" t="s">
        <v>8977</v>
      </c>
    </row>
    <row r="448" spans="1:3">
      <c r="A448" t="s">
        <v>8663</v>
      </c>
      <c r="B448" t="s">
        <v>8978</v>
      </c>
      <c r="C448" t="s">
        <v>8979</v>
      </c>
    </row>
    <row r="449" spans="1:3">
      <c r="A449" t="s">
        <v>8742</v>
      </c>
      <c r="B449" t="s">
        <v>8980</v>
      </c>
      <c r="C449" t="s">
        <v>8981</v>
      </c>
    </row>
    <row r="450" spans="1:3">
      <c r="A450" t="s">
        <v>8261</v>
      </c>
      <c r="B450" t="s">
        <v>8982</v>
      </c>
      <c r="C450" t="s">
        <v>8983</v>
      </c>
    </row>
    <row r="451" spans="1:3">
      <c r="A451" t="s">
        <v>2150</v>
      </c>
      <c r="B451" s="30" t="s">
        <v>8984</v>
      </c>
      <c r="C451" t="s">
        <v>8985</v>
      </c>
    </row>
    <row r="452" spans="1:3">
      <c r="A452" t="s">
        <v>8828</v>
      </c>
      <c r="B452" t="s">
        <v>8986</v>
      </c>
      <c r="C452" t="s">
        <v>8987</v>
      </c>
    </row>
    <row r="453" spans="1:3">
      <c r="A453" t="s">
        <v>8836</v>
      </c>
      <c r="B453" s="30" t="s">
        <v>8988</v>
      </c>
      <c r="C453" t="s">
        <v>8989</v>
      </c>
    </row>
    <row r="454" spans="1:3">
      <c r="A454" t="s">
        <v>8842</v>
      </c>
      <c r="B454" t="s">
        <v>8990</v>
      </c>
      <c r="C454" t="s">
        <v>8991</v>
      </c>
    </row>
    <row r="455" spans="1:3">
      <c r="A455" t="s">
        <v>8851</v>
      </c>
      <c r="B455" t="s">
        <v>8992</v>
      </c>
      <c r="C455" t="s">
        <v>8993</v>
      </c>
    </row>
    <row r="456" spans="1:3">
      <c r="A456" t="s">
        <v>8266</v>
      </c>
      <c r="B456" t="s">
        <v>8994</v>
      </c>
      <c r="C456" t="s">
        <v>8995</v>
      </c>
    </row>
    <row r="457" spans="1:3">
      <c r="A457" s="30" t="s">
        <v>2176</v>
      </c>
      <c r="B457" t="s">
        <v>1230</v>
      </c>
      <c r="C457" t="s">
        <v>8996</v>
      </c>
    </row>
    <row r="458" spans="1:3">
      <c r="A458" s="30" t="s">
        <v>8885</v>
      </c>
      <c r="B458" t="s">
        <v>8997</v>
      </c>
      <c r="C458" t="s">
        <v>8998</v>
      </c>
    </row>
    <row r="459" spans="1:3">
      <c r="A459" t="s">
        <v>2030</v>
      </c>
      <c r="B459" t="s">
        <v>8999</v>
      </c>
      <c r="C459" t="s">
        <v>9000</v>
      </c>
    </row>
    <row r="460" spans="1:3">
      <c r="A460" t="s">
        <v>8316</v>
      </c>
      <c r="B460" t="s">
        <v>9001</v>
      </c>
      <c r="C460" t="s">
        <v>9002</v>
      </c>
    </row>
    <row r="461" spans="1:3">
      <c r="A461" t="s">
        <v>8456</v>
      </c>
      <c r="B461" t="s">
        <v>9003</v>
      </c>
      <c r="C461" t="s">
        <v>9004</v>
      </c>
    </row>
    <row r="462" spans="1:3">
      <c r="A462" t="s">
        <v>2097</v>
      </c>
      <c r="B462" t="s">
        <v>9005</v>
      </c>
      <c r="C462" t="s">
        <v>9006</v>
      </c>
    </row>
  </sheetData>
  <autoFilter ref="A1:C462">
    <filterColumn colId="1">
      <filters blank="1"/>
    </filterColumn>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2012-10-03T20:45:13Z</dcterms:modified>
</cp:coreProperties>
</file>